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externalLinks/externalLink1.xml" ContentType="application/vnd.openxmlformats-officedocument.spreadsheetml.externalLink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comments3.xml" ContentType="application/vnd.openxmlformats-officedocument.spreadsheetml.comments+xml"/>
  <Override PartName="/xl/worksheets/sheet59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4415" windowHeight="11640" tabRatio="758" activeTab="16"/>
  </bookViews>
  <sheets>
    <sheet name="MENU" sheetId="79" r:id="rId1"/>
    <sheet name="o fy" sheetId="6" r:id="rId2"/>
    <sheet name="hk2013" sheetId="1" r:id="rId3"/>
    <sheet name="hk2012" sheetId="20" r:id="rId4"/>
    <sheet name="ANAL UCTY" sheetId="4" r:id="rId5"/>
    <sheet name="ANAL CF" sheetId="74" r:id="rId6"/>
    <sheet name="cash A" sheetId="75" r:id="rId7"/>
    <sheet name="cash B" sheetId="76" r:id="rId8"/>
    <sheet name="Cash C" sheetId="77" r:id="rId9"/>
    <sheet name="cash A_B_C" sheetId="78" r:id="rId10"/>
    <sheet name="A1" sheetId="21" r:id="rId11"/>
    <sheet name="A2" sheetId="22" r:id="rId12"/>
    <sheet name="B1" sheetId="23" r:id="rId13"/>
    <sheet name="B2" sheetId="24" r:id="rId14"/>
    <sheet name="C1" sheetId="25" r:id="rId15"/>
    <sheet name="D1" sheetId="26" r:id="rId16"/>
    <sheet name="D2" sheetId="27" r:id="rId17"/>
    <sheet name="D3" sheetId="28" r:id="rId18"/>
    <sheet name="D4" sheetId="29" r:id="rId19"/>
    <sheet name="E1" sheetId="30" r:id="rId20"/>
    <sheet name="E2" sheetId="31" r:id="rId21"/>
    <sheet name="E3" sheetId="32" r:id="rId22"/>
    <sheet name="E4" sheetId="33" r:id="rId23"/>
    <sheet name="E5" sheetId="34" r:id="rId24"/>
    <sheet name="F1" sheetId="35" r:id="rId25"/>
    <sheet name="F2" sheetId="36" r:id="rId26"/>
    <sheet name="F3" sheetId="37" r:id="rId27"/>
    <sheet name="F4" sheetId="38" r:id="rId28"/>
    <sheet name="F5" sheetId="39" r:id="rId29"/>
    <sheet name="F6" sheetId="40" r:id="rId30"/>
    <sheet name="F7" sheetId="41" r:id="rId31"/>
    <sheet name="F8" sheetId="42" r:id="rId32"/>
    <sheet name="F9" sheetId="43" r:id="rId33"/>
    <sheet name="F10" sheetId="44" r:id="rId34"/>
    <sheet name="F11" sheetId="45" r:id="rId35"/>
    <sheet name="F12" sheetId="46" r:id="rId36"/>
    <sheet name="F13" sheetId="47" r:id="rId37"/>
    <sheet name="F14" sheetId="48" r:id="rId38"/>
    <sheet name="G1" sheetId="49" r:id="rId39"/>
    <sheet name="G2" sheetId="50" r:id="rId40"/>
    <sheet name="G3" sheetId="51" r:id="rId41"/>
    <sheet name="G4" sheetId="52" r:id="rId42"/>
    <sheet name="G5" sheetId="53" r:id="rId43"/>
    <sheet name="G6" sheetId="54" r:id="rId44"/>
    <sheet name="G7" sheetId="55" r:id="rId45"/>
    <sheet name="G8" sheetId="56" r:id="rId46"/>
    <sheet name="H1" sheetId="57" r:id="rId47"/>
    <sheet name="H2" sheetId="58" r:id="rId48"/>
    <sheet name="H3" sheetId="59" r:id="rId49"/>
    <sheet name="I1" sheetId="60" r:id="rId50"/>
    <sheet name="J1" sheetId="61" r:id="rId51"/>
    <sheet name="K1" sheetId="62" r:id="rId52"/>
    <sheet name="L1" sheetId="63" r:id="rId53"/>
    <sheet name="M1" sheetId="64" r:id="rId54"/>
    <sheet name="N1" sheetId="65" r:id="rId55"/>
    <sheet name="N2" sheetId="66" r:id="rId56"/>
    <sheet name="N3" sheetId="67" r:id="rId57"/>
    <sheet name="O1" sheetId="68" r:id="rId58"/>
    <sheet name="P1" sheetId="69" r:id="rId59"/>
    <sheet name="P2" sheetId="70" r:id="rId60"/>
    <sheet name="List1" sheetId="71" r:id="rId61"/>
    <sheet name="Osnova" sheetId="73" r:id="rId62"/>
    <sheet name="HL KNIHA VYPOC" sheetId="8" r:id="rId63"/>
    <sheet name="SUVAHA VYPOCET" sheetId="72" r:id="rId64"/>
    <sheet name="Hárok1" sheetId="80" r:id="rId65"/>
  </sheets>
  <externalReferences>
    <externalReference r:id="rId66"/>
    <externalReference r:id="rId67"/>
    <externalReference r:id="rId68"/>
    <externalReference r:id="rId69"/>
  </externalReferences>
  <definedNames>
    <definedName name="_xlnm.Print_Area" localSheetId="10">'A1'!$A$1:$I$43</definedName>
    <definedName name="_xlnm.Print_Area" localSheetId="11">'A2'!$A$1:$I$48</definedName>
    <definedName name="_xlnm.Print_Area" localSheetId="5">'ANAL CF'!$A$7:$N$94</definedName>
    <definedName name="_xlnm.Print_Area" localSheetId="4">'ANAL UCTY'!$A$7:$N$74</definedName>
    <definedName name="_xlnm.Print_Area" localSheetId="13">'B2'!$A$1:$J$38</definedName>
    <definedName name="_xlnm.Print_Area" localSheetId="6">'cash A'!$A$1:$F$236</definedName>
    <definedName name="_xlnm.Print_Area" localSheetId="9">'cash A_B_C'!$A$1:$I$53</definedName>
    <definedName name="_xlnm.Print_Area" localSheetId="15">'D1'!$A$1:$U$63</definedName>
    <definedName name="_xlnm.Print_Area" localSheetId="16">'D2'!$A$1:$U$62</definedName>
    <definedName name="_xlnm.Print_Area" localSheetId="17">'D3'!$A$1:$U$61</definedName>
    <definedName name="_xlnm.Print_Area" localSheetId="18">'D4'!$A$1:$U$79</definedName>
    <definedName name="_xlnm.Print_Area" localSheetId="19">'E1'!$A$1:$I$53</definedName>
    <definedName name="_xlnm.Print_Area" localSheetId="20">'E2'!$A$1:$I$55</definedName>
    <definedName name="_xlnm.Print_Area" localSheetId="21">'E3'!$A$1:$I$49</definedName>
    <definedName name="_xlnm.Print_Area" localSheetId="22">'E4'!$A$1:$I$60</definedName>
    <definedName name="_xlnm.Print_Area" localSheetId="23">'E5'!$A$1:$I$47</definedName>
    <definedName name="_xlnm.Print_Area" localSheetId="24">'F1'!$A$1:$J$32</definedName>
    <definedName name="_xlnm.Print_Area" localSheetId="33">'F10'!$A$1:$M$39</definedName>
    <definedName name="_xlnm.Print_Area" localSheetId="34">'F11'!$A$1:$I$53</definedName>
    <definedName name="_xlnm.Print_Area" localSheetId="35">'F12'!$A$1:$I$49</definedName>
    <definedName name="_xlnm.Print_Area" localSheetId="36">'F13'!$A$1:$AZ$52</definedName>
    <definedName name="_xlnm.Print_Area" localSheetId="37">'F14'!$A$1:$AZ$49</definedName>
    <definedName name="_xlnm.Print_Area" localSheetId="25">'F2'!$A$1:$J$29</definedName>
    <definedName name="_xlnm.Print_Area" localSheetId="26">'F3'!$A$1:$L$31</definedName>
    <definedName name="_xlnm.Print_Area" localSheetId="27">'F4'!$A$1:$L$27</definedName>
    <definedName name="_xlnm.Print_Area" localSheetId="28">'F5'!$B$1:$K$55</definedName>
    <definedName name="_xlnm.Print_Area" localSheetId="29">'F6'!$A$1:$I$37</definedName>
    <definedName name="_xlnm.Print_Area" localSheetId="30">'F7'!$A$1:$L$34</definedName>
    <definedName name="_xlnm.Print_Area" localSheetId="31">'F8'!$A$1:$L$30</definedName>
    <definedName name="_xlnm.Print_Area" localSheetId="32">'F9'!$A$1:$AZ$54</definedName>
    <definedName name="_xlnm.Print_Area" localSheetId="38">'G1'!$A$1:$I$51</definedName>
    <definedName name="_xlnm.Print_Area" localSheetId="39">'G2'!$A$1:$I$47</definedName>
    <definedName name="_xlnm.Print_Area" localSheetId="40">'G3'!$A$1:$K$53</definedName>
    <definedName name="_xlnm.Print_Area" localSheetId="41">'G4'!$A$1:$K$52</definedName>
    <definedName name="_xlnm.Print_Area" localSheetId="42">'G5'!$A$1:$K$58</definedName>
    <definedName name="_xlnm.Print_Area" localSheetId="43">'G6'!$A$1:$K$53</definedName>
    <definedName name="_xlnm.Print_Area" localSheetId="44">'G7'!$A$1:$K$48</definedName>
    <definedName name="_xlnm.Print_Area" localSheetId="45">'G8'!$A$1:$K$43</definedName>
    <definedName name="_xlnm.Print_Area" localSheetId="46">'H1'!$A$1:$AF$51</definedName>
    <definedName name="_xlnm.Print_Area" localSheetId="47">'H2'!$A$1:$I$57</definedName>
    <definedName name="_xlnm.Print_Area" localSheetId="48">'H3'!$A$1:$I$59</definedName>
    <definedName name="_xlnm.Print_Area" localSheetId="3">'hk2012'!$A$1:$I$63</definedName>
    <definedName name="_xlnm.Print_Area" localSheetId="2">'hk2013'!$A$1:$I$62</definedName>
    <definedName name="_xlnm.Print_Area" localSheetId="49">'I1'!$A$1:$M$147</definedName>
    <definedName name="_xlnm.Print_Area" localSheetId="50">'J1'!$A$1:$M$32</definedName>
    <definedName name="_xlnm.Print_Area" localSheetId="51">'K1'!$A$1:$I$69</definedName>
    <definedName name="_xlnm.Print_Area" localSheetId="52">'L1'!$A$1:$I$176</definedName>
    <definedName name="_xlnm.Print_Area" localSheetId="53">'M1'!$A$1:$M$38</definedName>
    <definedName name="_xlnm.Print_Area" localSheetId="54">'N1'!$A$1:$I$53</definedName>
    <definedName name="_xlnm.Print_Area" localSheetId="55">'N2'!$A$2:$J$44</definedName>
    <definedName name="_xlnm.Print_Area" localSheetId="56">'N3'!$A$1:$Y$46</definedName>
    <definedName name="_xlnm.Print_Area" localSheetId="1">'o fy'!$A$1:$AL$54</definedName>
    <definedName name="_xlnm.Print_Area" localSheetId="57">'O1'!$A$1:$I$42</definedName>
    <definedName name="_xlnm.Print_Area" localSheetId="58">'P1'!$A$1:$I$56</definedName>
    <definedName name="_xlnm.Print_Area" localSheetId="59">'P2'!$A$1:$I$52</definedName>
    <definedName name="Osnova" localSheetId="61">Osnova!$A$1:$E$293</definedName>
    <definedName name="Osnova">'HL KNIHA VYPOC'!$A$2:$C$421</definedName>
  </definedNames>
  <calcPr calcId="125725"/>
</workbook>
</file>

<file path=xl/calcChain.xml><?xml version="1.0" encoding="utf-8"?>
<calcChain xmlns="http://schemas.openxmlformats.org/spreadsheetml/2006/main">
  <c r="F13" i="1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F57" i="20"/>
  <c r="I57" s="1"/>
  <c r="C57"/>
  <c r="B57"/>
  <c r="F56"/>
  <c r="I56" s="1"/>
  <c r="C56"/>
  <c r="B56"/>
  <c r="F55"/>
  <c r="I55" s="1"/>
  <c r="C55"/>
  <c r="B55"/>
  <c r="F54"/>
  <c r="I54" s="1"/>
  <c r="C54"/>
  <c r="B54"/>
  <c r="F53"/>
  <c r="I53" s="1"/>
  <c r="C53"/>
  <c r="B53"/>
  <c r="F52"/>
  <c r="I52" s="1"/>
  <c r="C52"/>
  <c r="B52"/>
  <c r="F51"/>
  <c r="I51" s="1"/>
  <c r="C51"/>
  <c r="B51"/>
  <c r="F50"/>
  <c r="I50" s="1"/>
  <c r="C50"/>
  <c r="B50"/>
  <c r="F49"/>
  <c r="I49" s="1"/>
  <c r="C49"/>
  <c r="B49"/>
  <c r="F48"/>
  <c r="I48" s="1"/>
  <c r="C48"/>
  <c r="B48"/>
  <c r="F47"/>
  <c r="I47" s="1"/>
  <c r="C47"/>
  <c r="B47"/>
  <c r="F46"/>
  <c r="I46" s="1"/>
  <c r="C46"/>
  <c r="B46"/>
  <c r="F45"/>
  <c r="I45" s="1"/>
  <c r="C45"/>
  <c r="B45"/>
  <c r="F44"/>
  <c r="I44" s="1"/>
  <c r="C44"/>
  <c r="B44"/>
  <c r="F43"/>
  <c r="I43" s="1"/>
  <c r="C43"/>
  <c r="B43"/>
  <c r="F42"/>
  <c r="I42" s="1"/>
  <c r="C42"/>
  <c r="B42"/>
  <c r="F41"/>
  <c r="I41" s="1"/>
  <c r="C41"/>
  <c r="B41"/>
  <c r="F40"/>
  <c r="I40" s="1"/>
  <c r="C40"/>
  <c r="B40"/>
  <c r="F39"/>
  <c r="I39" s="1"/>
  <c r="C39"/>
  <c r="B39"/>
  <c r="F38"/>
  <c r="I38" s="1"/>
  <c r="C38"/>
  <c r="B38"/>
  <c r="F37"/>
  <c r="I37" s="1"/>
  <c r="C37"/>
  <c r="B37"/>
  <c r="F36"/>
  <c r="I36" s="1"/>
  <c r="C36"/>
  <c r="B36"/>
  <c r="F35"/>
  <c r="I35" s="1"/>
  <c r="C35"/>
  <c r="B35"/>
  <c r="F34"/>
  <c r="I34" s="1"/>
  <c r="C34"/>
  <c r="B34"/>
  <c r="F33"/>
  <c r="I33" s="1"/>
  <c r="C33"/>
  <c r="B33"/>
  <c r="F32"/>
  <c r="I32" s="1"/>
  <c r="C32"/>
  <c r="B32"/>
  <c r="F31"/>
  <c r="I31" s="1"/>
  <c r="C31"/>
  <c r="B31"/>
  <c r="F30"/>
  <c r="I30" s="1"/>
  <c r="C30"/>
  <c r="B30"/>
  <c r="F29"/>
  <c r="I29" s="1"/>
  <c r="C29"/>
  <c r="B29"/>
  <c r="F28"/>
  <c r="I28" s="1"/>
  <c r="C28"/>
  <c r="B28"/>
  <c r="F27"/>
  <c r="I27" s="1"/>
  <c r="C27"/>
  <c r="B27"/>
  <c r="F26"/>
  <c r="I26" s="1"/>
  <c r="C26"/>
  <c r="B26"/>
  <c r="F25"/>
  <c r="I25" s="1"/>
  <c r="C25"/>
  <c r="B25"/>
  <c r="F24"/>
  <c r="I24" s="1"/>
  <c r="C24"/>
  <c r="B24"/>
  <c r="F23"/>
  <c r="I23" s="1"/>
  <c r="C23"/>
  <c r="B23"/>
  <c r="F22"/>
  <c r="I22" s="1"/>
  <c r="C22"/>
  <c r="B22"/>
  <c r="F21"/>
  <c r="I21" s="1"/>
  <c r="C21"/>
  <c r="B21"/>
  <c r="F20"/>
  <c r="I20" s="1"/>
  <c r="C20"/>
  <c r="B20"/>
  <c r="F19"/>
  <c r="I19" s="1"/>
  <c r="C19"/>
  <c r="B19"/>
  <c r="F18"/>
  <c r="I18" s="1"/>
  <c r="C18"/>
  <c r="B18"/>
  <c r="F17"/>
  <c r="I17" s="1"/>
  <c r="C17"/>
  <c r="B17"/>
  <c r="F16"/>
  <c r="I16" s="1"/>
  <c r="C16"/>
  <c r="B16"/>
  <c r="F15"/>
  <c r="I15" s="1"/>
  <c r="C15"/>
  <c r="B15"/>
  <c r="F14"/>
  <c r="I14" s="1"/>
  <c r="C14"/>
  <c r="B14"/>
  <c r="F13"/>
  <c r="I13" s="1"/>
  <c r="C13"/>
  <c r="B13"/>
  <c r="B59" i="1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H27" i="78"/>
  <c r="F46" i="77"/>
  <c r="E46"/>
  <c r="F72" i="76"/>
  <c r="E72"/>
  <c r="F45" i="77"/>
  <c r="F43"/>
  <c r="H35" i="78" s="1"/>
  <c r="E45" i="77"/>
  <c r="F76" i="76"/>
  <c r="E76"/>
  <c r="J96" i="74"/>
  <c r="J99"/>
  <c r="J100" s="1"/>
  <c r="F13" i="75" s="1"/>
  <c r="F12" s="1"/>
  <c r="J23" i="74"/>
  <c r="F204" i="75" s="1"/>
  <c r="I96" i="74"/>
  <c r="I99"/>
  <c r="F41" i="77"/>
  <c r="F40"/>
  <c r="F37"/>
  <c r="F34"/>
  <c r="F33"/>
  <c r="F30"/>
  <c r="F27"/>
  <c r="F25"/>
  <c r="H34" i="78"/>
  <c r="F22" i="77"/>
  <c r="H33" i="78"/>
  <c r="F15" i="77"/>
  <c r="H32" i="78" s="1"/>
  <c r="F7" i="77"/>
  <c r="H31" i="78" s="1"/>
  <c r="F51" i="76"/>
  <c r="F48"/>
  <c r="E48"/>
  <c r="F56"/>
  <c r="F55"/>
  <c r="F61"/>
  <c r="H24" i="78"/>
  <c r="F64" i="76"/>
  <c r="F63"/>
  <c r="F67"/>
  <c r="F66"/>
  <c r="F68"/>
  <c r="H25" i="78"/>
  <c r="F71" i="76"/>
  <c r="F70"/>
  <c r="F75"/>
  <c r="F74"/>
  <c r="F79"/>
  <c r="F78"/>
  <c r="F82"/>
  <c r="F81"/>
  <c r="F86"/>
  <c r="F85"/>
  <c r="F88"/>
  <c r="F87"/>
  <c r="F90"/>
  <c r="F93"/>
  <c r="F45"/>
  <c r="O88"/>
  <c r="N88"/>
  <c r="M88"/>
  <c r="O86"/>
  <c r="N86"/>
  <c r="M86"/>
  <c r="O85"/>
  <c r="N85"/>
  <c r="M85"/>
  <c r="O82"/>
  <c r="N82"/>
  <c r="O79"/>
  <c r="N79"/>
  <c r="O75"/>
  <c r="N75"/>
  <c r="M75"/>
  <c r="O74"/>
  <c r="N74"/>
  <c r="M74"/>
  <c r="O71"/>
  <c r="N71"/>
  <c r="M71"/>
  <c r="O70"/>
  <c r="N70"/>
  <c r="M70"/>
  <c r="O67"/>
  <c r="N67"/>
  <c r="O66"/>
  <c r="N66"/>
  <c r="J22" i="74" s="1"/>
  <c r="M66" i="76"/>
  <c r="P66" s="1"/>
  <c r="O65"/>
  <c r="N65"/>
  <c r="M65"/>
  <c r="O64"/>
  <c r="J26" i="74" s="1"/>
  <c r="J27" s="1"/>
  <c r="F201" i="75" s="1"/>
  <c r="N64" i="76"/>
  <c r="J29" i="74" s="1"/>
  <c r="J30" s="1"/>
  <c r="F205" i="75" s="1"/>
  <c r="M64" i="76"/>
  <c r="P64" s="1"/>
  <c r="O63"/>
  <c r="J19" i="74" s="1"/>
  <c r="J20" s="1"/>
  <c r="F200" i="75" s="1"/>
  <c r="N63" i="76"/>
  <c r="M63"/>
  <c r="O59"/>
  <c r="N59"/>
  <c r="F59" s="1"/>
  <c r="O56"/>
  <c r="N56"/>
  <c r="M56"/>
  <c r="O53"/>
  <c r="N53"/>
  <c r="M53"/>
  <c r="O52"/>
  <c r="N52"/>
  <c r="M52"/>
  <c r="O50"/>
  <c r="N50"/>
  <c r="M50"/>
  <c r="O49"/>
  <c r="N49"/>
  <c r="M49"/>
  <c r="P49" s="1"/>
  <c r="O47"/>
  <c r="N47"/>
  <c r="M47"/>
  <c r="O46"/>
  <c r="N46"/>
  <c r="M46"/>
  <c r="O42"/>
  <c r="N42"/>
  <c r="M42"/>
  <c r="O41"/>
  <c r="N41"/>
  <c r="M41"/>
  <c r="O40"/>
  <c r="N40"/>
  <c r="F40" s="1"/>
  <c r="M40"/>
  <c r="O39"/>
  <c r="N39"/>
  <c r="F39" s="1"/>
  <c r="M39"/>
  <c r="P39" s="1"/>
  <c r="O38"/>
  <c r="N38"/>
  <c r="F38" s="1"/>
  <c r="M38"/>
  <c r="O37"/>
  <c r="N37"/>
  <c r="F37" s="1"/>
  <c r="M37"/>
  <c r="P37" s="1"/>
  <c r="O36"/>
  <c r="N36"/>
  <c r="F36" s="1"/>
  <c r="M36"/>
  <c r="O35"/>
  <c r="N35"/>
  <c r="M35"/>
  <c r="P35" s="1"/>
  <c r="O33"/>
  <c r="N33"/>
  <c r="F33" s="1"/>
  <c r="M33"/>
  <c r="O32"/>
  <c r="N32"/>
  <c r="M32"/>
  <c r="P32" s="1"/>
  <c r="O30"/>
  <c r="N30"/>
  <c r="F30" s="1"/>
  <c r="M30"/>
  <c r="O29"/>
  <c r="N29"/>
  <c r="F29" s="1"/>
  <c r="M29"/>
  <c r="O27"/>
  <c r="N27"/>
  <c r="F27" s="1"/>
  <c r="M27"/>
  <c r="O26"/>
  <c r="N26"/>
  <c r="M26"/>
  <c r="O24"/>
  <c r="N24"/>
  <c r="F24" s="1"/>
  <c r="M24"/>
  <c r="O23"/>
  <c r="N23"/>
  <c r="F23" s="1"/>
  <c r="M23"/>
  <c r="O22"/>
  <c r="N22"/>
  <c r="M22"/>
  <c r="O21"/>
  <c r="N21"/>
  <c r="O20"/>
  <c r="N20"/>
  <c r="F20" s="1"/>
  <c r="M20"/>
  <c r="P20" s="1"/>
  <c r="O19"/>
  <c r="N19"/>
  <c r="M19"/>
  <c r="O17"/>
  <c r="N17"/>
  <c r="F17" s="1"/>
  <c r="M17"/>
  <c r="P17" s="1"/>
  <c r="O16"/>
  <c r="N16"/>
  <c r="F16" s="1"/>
  <c r="M16"/>
  <c r="O15"/>
  <c r="N15"/>
  <c r="F15" s="1"/>
  <c r="M15"/>
  <c r="O14"/>
  <c r="N14"/>
  <c r="F14" s="1"/>
  <c r="M14"/>
  <c r="O13"/>
  <c r="N13"/>
  <c r="F13" s="1"/>
  <c r="M13"/>
  <c r="F226" i="75"/>
  <c r="F225" s="1"/>
  <c r="F223"/>
  <c r="F222"/>
  <c r="F219"/>
  <c r="F218" s="1"/>
  <c r="F216"/>
  <c r="F215" s="1"/>
  <c r="O138"/>
  <c r="N138"/>
  <c r="M138"/>
  <c r="O137"/>
  <c r="N137"/>
  <c r="M137"/>
  <c r="O136"/>
  <c r="N136"/>
  <c r="M136"/>
  <c r="P136" s="1"/>
  <c r="F136" s="1"/>
  <c r="O135"/>
  <c r="N135"/>
  <c r="M135"/>
  <c r="O134"/>
  <c r="N134"/>
  <c r="M134"/>
  <c r="O133"/>
  <c r="N133"/>
  <c r="M133"/>
  <c r="O132"/>
  <c r="N132"/>
  <c r="M132"/>
  <c r="O131"/>
  <c r="N131"/>
  <c r="M131"/>
  <c r="O130"/>
  <c r="N130"/>
  <c r="O129"/>
  <c r="N129"/>
  <c r="M129"/>
  <c r="P129" s="1"/>
  <c r="F129" s="1"/>
  <c r="O127"/>
  <c r="N127"/>
  <c r="M127"/>
  <c r="O126"/>
  <c r="N126"/>
  <c r="M126"/>
  <c r="P126" s="1"/>
  <c r="F126" s="1"/>
  <c r="O125"/>
  <c r="N125"/>
  <c r="M125"/>
  <c r="O124"/>
  <c r="N124"/>
  <c r="M124"/>
  <c r="O122"/>
  <c r="N122"/>
  <c r="M122"/>
  <c r="O121"/>
  <c r="N121"/>
  <c r="O120"/>
  <c r="N120"/>
  <c r="M120"/>
  <c r="O117"/>
  <c r="N117"/>
  <c r="O116"/>
  <c r="N116"/>
  <c r="M116"/>
  <c r="O115"/>
  <c r="N115"/>
  <c r="M115"/>
  <c r="P115" s="1"/>
  <c r="F115" s="1"/>
  <c r="O114"/>
  <c r="N114"/>
  <c r="M114"/>
  <c r="O112"/>
  <c r="N112"/>
  <c r="M112"/>
  <c r="P112" s="1"/>
  <c r="F112" s="1"/>
  <c r="O111"/>
  <c r="N111"/>
  <c r="M111"/>
  <c r="O110"/>
  <c r="N110"/>
  <c r="M110"/>
  <c r="O109"/>
  <c r="N109"/>
  <c r="O108"/>
  <c r="N108"/>
  <c r="M108"/>
  <c r="O107"/>
  <c r="N107"/>
  <c r="M107"/>
  <c r="O105"/>
  <c r="N105"/>
  <c r="O104"/>
  <c r="N104"/>
  <c r="O103"/>
  <c r="N103"/>
  <c r="O101"/>
  <c r="N101"/>
  <c r="O100"/>
  <c r="N100"/>
  <c r="M100"/>
  <c r="O99"/>
  <c r="N99"/>
  <c r="O97"/>
  <c r="N97"/>
  <c r="M97"/>
  <c r="P97" s="1"/>
  <c r="F97" s="1"/>
  <c r="O96"/>
  <c r="N96"/>
  <c r="M96"/>
  <c r="O95"/>
  <c r="N95"/>
  <c r="O94"/>
  <c r="N94"/>
  <c r="M94"/>
  <c r="O93"/>
  <c r="N93"/>
  <c r="O91"/>
  <c r="N91"/>
  <c r="M91"/>
  <c r="O90"/>
  <c r="N90"/>
  <c r="M90"/>
  <c r="O88"/>
  <c r="N88"/>
  <c r="M88"/>
  <c r="O86"/>
  <c r="N86"/>
  <c r="M86"/>
  <c r="O84"/>
  <c r="N84"/>
  <c r="M84"/>
  <c r="O83"/>
  <c r="N83"/>
  <c r="M83"/>
  <c r="O82"/>
  <c r="N82"/>
  <c r="M82"/>
  <c r="O81"/>
  <c r="N81"/>
  <c r="M81"/>
  <c r="O80"/>
  <c r="N80"/>
  <c r="M80"/>
  <c r="O78"/>
  <c r="N78"/>
  <c r="M78"/>
  <c r="O77"/>
  <c r="N77"/>
  <c r="O76"/>
  <c r="N76"/>
  <c r="O75"/>
  <c r="N75"/>
  <c r="O74"/>
  <c r="N74"/>
  <c r="M74"/>
  <c r="O72"/>
  <c r="N72"/>
  <c r="M72"/>
  <c r="O71"/>
  <c r="N71"/>
  <c r="M71"/>
  <c r="O69"/>
  <c r="N69"/>
  <c r="O67"/>
  <c r="N67"/>
  <c r="M67"/>
  <c r="O66"/>
  <c r="N66"/>
  <c r="O65"/>
  <c r="N65"/>
  <c r="M65"/>
  <c r="O64"/>
  <c r="N64"/>
  <c r="M64"/>
  <c r="O63"/>
  <c r="N63"/>
  <c r="O57"/>
  <c r="N57"/>
  <c r="M57"/>
  <c r="O53"/>
  <c r="N53"/>
  <c r="M53"/>
  <c r="P53" s="1"/>
  <c r="F53" s="1"/>
  <c r="O46"/>
  <c r="N46"/>
  <c r="M46"/>
  <c r="O45"/>
  <c r="N45"/>
  <c r="M45"/>
  <c r="O42"/>
  <c r="N42"/>
  <c r="M42"/>
  <c r="O41"/>
  <c r="N41"/>
  <c r="M41"/>
  <c r="P41" s="1"/>
  <c r="F41" s="1"/>
  <c r="O40"/>
  <c r="N40"/>
  <c r="O35"/>
  <c r="N35"/>
  <c r="M35"/>
  <c r="O32"/>
  <c r="N32"/>
  <c r="M32"/>
  <c r="P32" s="1"/>
  <c r="F32" s="1"/>
  <c r="O30"/>
  <c r="N30"/>
  <c r="M30"/>
  <c r="O29"/>
  <c r="N29"/>
  <c r="M29"/>
  <c r="P29" s="1"/>
  <c r="F29" s="1"/>
  <c r="O28"/>
  <c r="N28"/>
  <c r="M28"/>
  <c r="O27"/>
  <c r="N27"/>
  <c r="M27"/>
  <c r="P27" s="1"/>
  <c r="F27" s="1"/>
  <c r="O26"/>
  <c r="N26"/>
  <c r="M26"/>
  <c r="O25"/>
  <c r="N25"/>
  <c r="M25"/>
  <c r="O24"/>
  <c r="N24"/>
  <c r="M24"/>
  <c r="O23"/>
  <c r="N23"/>
  <c r="M23"/>
  <c r="O16"/>
  <c r="N16"/>
  <c r="M16"/>
  <c r="O15"/>
  <c r="N15"/>
  <c r="M15"/>
  <c r="P15" s="1"/>
  <c r="F15" s="1"/>
  <c r="O13"/>
  <c r="N13"/>
  <c r="M13"/>
  <c r="O11"/>
  <c r="O20"/>
  <c r="N20"/>
  <c r="M20"/>
  <c r="O19"/>
  <c r="N19"/>
  <c r="M19"/>
  <c r="O18"/>
  <c r="N18"/>
  <c r="M18"/>
  <c r="N11"/>
  <c r="O235"/>
  <c r="N235"/>
  <c r="M235"/>
  <c r="O226"/>
  <c r="N226"/>
  <c r="M226"/>
  <c r="O223"/>
  <c r="N223"/>
  <c r="M223"/>
  <c r="O222"/>
  <c r="N222"/>
  <c r="M222"/>
  <c r="O219"/>
  <c r="N219"/>
  <c r="M219"/>
  <c r="O218"/>
  <c r="N218"/>
  <c r="M218"/>
  <c r="O216"/>
  <c r="N216"/>
  <c r="O215"/>
  <c r="N215"/>
  <c r="M215"/>
  <c r="O214"/>
  <c r="N214"/>
  <c r="M214"/>
  <c r="O205"/>
  <c r="N205"/>
  <c r="M205"/>
  <c r="O204"/>
  <c r="N204"/>
  <c r="M204"/>
  <c r="O201"/>
  <c r="N201"/>
  <c r="M201"/>
  <c r="O200"/>
  <c r="N200"/>
  <c r="M200"/>
  <c r="O197"/>
  <c r="N197"/>
  <c r="M197"/>
  <c r="O196"/>
  <c r="N196"/>
  <c r="M196"/>
  <c r="O195"/>
  <c r="N195"/>
  <c r="M195"/>
  <c r="O186"/>
  <c r="N186"/>
  <c r="M186"/>
  <c r="O185"/>
  <c r="N185"/>
  <c r="M185"/>
  <c r="O182"/>
  <c r="N182"/>
  <c r="O181"/>
  <c r="N181"/>
  <c r="M181"/>
  <c r="O178"/>
  <c r="N178"/>
  <c r="M178"/>
  <c r="O177"/>
  <c r="N177"/>
  <c r="O174"/>
  <c r="N174"/>
  <c r="M174"/>
  <c r="O173"/>
  <c r="N173"/>
  <c r="O172"/>
  <c r="N172"/>
  <c r="M172"/>
  <c r="O171"/>
  <c r="N171"/>
  <c r="M171"/>
  <c r="O167"/>
  <c r="N167"/>
  <c r="M167"/>
  <c r="O165"/>
  <c r="N165"/>
  <c r="M165"/>
  <c r="O164"/>
  <c r="N164"/>
  <c r="M164"/>
  <c r="O163"/>
  <c r="N163"/>
  <c r="M163"/>
  <c r="O161"/>
  <c r="N161"/>
  <c r="M161"/>
  <c r="O159"/>
  <c r="N159"/>
  <c r="M159"/>
  <c r="O157"/>
  <c r="N157"/>
  <c r="M157"/>
  <c r="O156"/>
  <c r="N156"/>
  <c r="M156"/>
  <c r="O153"/>
  <c r="N153"/>
  <c r="M153"/>
  <c r="O150"/>
  <c r="N150"/>
  <c r="O146"/>
  <c r="N146"/>
  <c r="M146"/>
  <c r="O37"/>
  <c r="N37"/>
  <c r="M37"/>
  <c r="O36"/>
  <c r="N36"/>
  <c r="M36"/>
  <c r="AA11" i="72"/>
  <c r="AC11" s="1"/>
  <c r="AA30"/>
  <c r="AC30" s="1"/>
  <c r="L30"/>
  <c r="N30" s="1"/>
  <c r="L11"/>
  <c r="N11" s="1"/>
  <c r="AO40" i="43"/>
  <c r="I1" i="23"/>
  <c r="H1" i="32"/>
  <c r="G1" i="46"/>
  <c r="H1" i="45"/>
  <c r="L1" i="44"/>
  <c r="AV1" i="43"/>
  <c r="L1" i="42"/>
  <c r="L1" i="41"/>
  <c r="I1" i="40"/>
  <c r="K1" i="39"/>
  <c r="L1" i="38"/>
  <c r="L1" i="37"/>
  <c r="I1" i="36"/>
  <c r="H1" i="35"/>
  <c r="H1" i="31"/>
  <c r="H1" i="30"/>
  <c r="S1" i="29"/>
  <c r="Q1" i="28"/>
  <c r="R1" i="27"/>
  <c r="R1" i="26"/>
  <c r="I1" i="25"/>
  <c r="H1" i="22"/>
  <c r="G1" i="21"/>
  <c r="C75" i="76"/>
  <c r="C74"/>
  <c r="C71"/>
  <c r="C70"/>
  <c r="C67"/>
  <c r="C66"/>
  <c r="C64"/>
  <c r="C63"/>
  <c r="C59"/>
  <c r="C56"/>
  <c r="C53"/>
  <c r="C52"/>
  <c r="C50"/>
  <c r="C49"/>
  <c r="C47"/>
  <c r="C46"/>
  <c r="C42"/>
  <c r="C41"/>
  <c r="C40"/>
  <c r="C39"/>
  <c r="C38"/>
  <c r="C37"/>
  <c r="C36"/>
  <c r="C33"/>
  <c r="C32"/>
  <c r="C30"/>
  <c r="C29"/>
  <c r="C27"/>
  <c r="C26"/>
  <c r="C24"/>
  <c r="C23"/>
  <c r="C22"/>
  <c r="C21"/>
  <c r="C20"/>
  <c r="C17"/>
  <c r="C16"/>
  <c r="C15"/>
  <c r="C14"/>
  <c r="C13"/>
  <c r="C226" i="75"/>
  <c r="C223"/>
  <c r="C222"/>
  <c r="C219"/>
  <c r="C216"/>
  <c r="C205"/>
  <c r="C204"/>
  <c r="C201"/>
  <c r="C200"/>
  <c r="C197"/>
  <c r="C196"/>
  <c r="C195"/>
  <c r="C186"/>
  <c r="C185"/>
  <c r="C182"/>
  <c r="C181"/>
  <c r="C178"/>
  <c r="C177"/>
  <c r="C174"/>
  <c r="C173"/>
  <c r="C165"/>
  <c r="C164"/>
  <c r="C163"/>
  <c r="C159"/>
  <c r="C157"/>
  <c r="C156"/>
  <c r="C150"/>
  <c r="C146"/>
  <c r="C138"/>
  <c r="C137"/>
  <c r="C136"/>
  <c r="C135"/>
  <c r="C134"/>
  <c r="C133"/>
  <c r="C132"/>
  <c r="C131"/>
  <c r="C130"/>
  <c r="C129"/>
  <c r="C127"/>
  <c r="C126"/>
  <c r="C125"/>
  <c r="C124"/>
  <c r="C122"/>
  <c r="C121"/>
  <c r="C120"/>
  <c r="C117"/>
  <c r="C116"/>
  <c r="C115"/>
  <c r="C114"/>
  <c r="C112"/>
  <c r="C111"/>
  <c r="C110"/>
  <c r="C109"/>
  <c r="C108"/>
  <c r="C107"/>
  <c r="C105"/>
  <c r="C104"/>
  <c r="C103"/>
  <c r="C101"/>
  <c r="C100"/>
  <c r="C99"/>
  <c r="C97"/>
  <c r="C96"/>
  <c r="C95"/>
  <c r="C94"/>
  <c r="C93"/>
  <c r="C91"/>
  <c r="C90"/>
  <c r="C88"/>
  <c r="C84"/>
  <c r="C83"/>
  <c r="C82"/>
  <c r="C81"/>
  <c r="C80"/>
  <c r="C78"/>
  <c r="C77"/>
  <c r="C76"/>
  <c r="C75"/>
  <c r="C74"/>
  <c r="C72"/>
  <c r="C71"/>
  <c r="C69"/>
  <c r="C67"/>
  <c r="C66"/>
  <c r="C65"/>
  <c r="C64"/>
  <c r="C63"/>
  <c r="C57"/>
  <c r="C53"/>
  <c r="C46"/>
  <c r="C45"/>
  <c r="C42"/>
  <c r="C41"/>
  <c r="C40"/>
  <c r="C35"/>
  <c r="C32"/>
  <c r="C30"/>
  <c r="C29"/>
  <c r="C28"/>
  <c r="C27"/>
  <c r="C26"/>
  <c r="C25"/>
  <c r="C24"/>
  <c r="C23"/>
  <c r="C20"/>
  <c r="C19"/>
  <c r="C18"/>
  <c r="C16"/>
  <c r="C15"/>
  <c r="C13"/>
  <c r="C11"/>
  <c r="E41" i="77"/>
  <c r="E40"/>
  <c r="E37"/>
  <c r="E34"/>
  <c r="E33"/>
  <c r="E30"/>
  <c r="E27"/>
  <c r="J88" i="76"/>
  <c r="I88"/>
  <c r="H88"/>
  <c r="E88"/>
  <c r="E87"/>
  <c r="J86"/>
  <c r="I86"/>
  <c r="H86"/>
  <c r="E86"/>
  <c r="J85"/>
  <c r="I85"/>
  <c r="H85"/>
  <c r="E85"/>
  <c r="E84" s="1"/>
  <c r="J82"/>
  <c r="I82"/>
  <c r="H82"/>
  <c r="E82"/>
  <c r="E81" s="1"/>
  <c r="J79"/>
  <c r="I79"/>
  <c r="E79"/>
  <c r="E78" s="1"/>
  <c r="J75"/>
  <c r="I75"/>
  <c r="H75"/>
  <c r="E75"/>
  <c r="J74"/>
  <c r="I74"/>
  <c r="H74"/>
  <c r="E74"/>
  <c r="J71"/>
  <c r="I71"/>
  <c r="E71"/>
  <c r="J70"/>
  <c r="I70"/>
  <c r="H70"/>
  <c r="E70"/>
  <c r="J67"/>
  <c r="I67"/>
  <c r="H67"/>
  <c r="E67"/>
  <c r="J66"/>
  <c r="I66"/>
  <c r="I22" i="74" s="1"/>
  <c r="H66" i="76"/>
  <c r="E66"/>
  <c r="J65"/>
  <c r="I65"/>
  <c r="H65"/>
  <c r="J64"/>
  <c r="I64"/>
  <c r="I29" i="74" s="1"/>
  <c r="I30" s="1"/>
  <c r="E205" i="75" s="1"/>
  <c r="E203" s="1"/>
  <c r="H64" i="76"/>
  <c r="E64"/>
  <c r="J63"/>
  <c r="I19" i="74" s="1"/>
  <c r="I20" s="1"/>
  <c r="E200" i="75" s="1"/>
  <c r="I63" i="76"/>
  <c r="E63"/>
  <c r="J59"/>
  <c r="I59"/>
  <c r="E59" s="1"/>
  <c r="E58" s="1"/>
  <c r="J56"/>
  <c r="I56"/>
  <c r="E56"/>
  <c r="E55"/>
  <c r="J53"/>
  <c r="I53"/>
  <c r="H53"/>
  <c r="J52"/>
  <c r="I52"/>
  <c r="H52"/>
  <c r="J50"/>
  <c r="I50"/>
  <c r="H50"/>
  <c r="J49"/>
  <c r="I49"/>
  <c r="H49"/>
  <c r="J47"/>
  <c r="I47"/>
  <c r="H47"/>
  <c r="J46"/>
  <c r="I46"/>
  <c r="H46"/>
  <c r="J42"/>
  <c r="I42"/>
  <c r="E42" s="1"/>
  <c r="H42"/>
  <c r="J41"/>
  <c r="I41"/>
  <c r="H41"/>
  <c r="J40"/>
  <c r="I40"/>
  <c r="H40"/>
  <c r="J39"/>
  <c r="I39"/>
  <c r="E39" s="1"/>
  <c r="H39"/>
  <c r="J38"/>
  <c r="I38"/>
  <c r="H38"/>
  <c r="J37"/>
  <c r="I37"/>
  <c r="H37"/>
  <c r="J36"/>
  <c r="I36"/>
  <c r="H36"/>
  <c r="J35"/>
  <c r="I35"/>
  <c r="H35"/>
  <c r="J33"/>
  <c r="I33"/>
  <c r="H33"/>
  <c r="J32"/>
  <c r="I32"/>
  <c r="E32" s="1"/>
  <c r="H32"/>
  <c r="J30"/>
  <c r="I30"/>
  <c r="E30" s="1"/>
  <c r="H30"/>
  <c r="J29"/>
  <c r="I29"/>
  <c r="H29"/>
  <c r="J27"/>
  <c r="I27"/>
  <c r="E27" s="1"/>
  <c r="H27"/>
  <c r="J26"/>
  <c r="I26"/>
  <c r="E26" s="1"/>
  <c r="J24"/>
  <c r="I24"/>
  <c r="J23"/>
  <c r="I23"/>
  <c r="E23" s="1"/>
  <c r="H23"/>
  <c r="J22"/>
  <c r="I22"/>
  <c r="E22" s="1"/>
  <c r="H22"/>
  <c r="J21"/>
  <c r="I21"/>
  <c r="E21" s="1"/>
  <c r="J20"/>
  <c r="I20"/>
  <c r="E20" s="1"/>
  <c r="J19"/>
  <c r="I19"/>
  <c r="H19"/>
  <c r="J17"/>
  <c r="I17"/>
  <c r="H17"/>
  <c r="J16"/>
  <c r="I16"/>
  <c r="E16" s="1"/>
  <c r="H16"/>
  <c r="J15"/>
  <c r="I15"/>
  <c r="E15" s="1"/>
  <c r="H15"/>
  <c r="J14"/>
  <c r="I14"/>
  <c r="E14" s="1"/>
  <c r="J13"/>
  <c r="I13"/>
  <c r="H13"/>
  <c r="J235" i="75"/>
  <c r="I235"/>
  <c r="H235"/>
  <c r="J226"/>
  <c r="I226"/>
  <c r="E226"/>
  <c r="E225" s="1"/>
  <c r="J223"/>
  <c r="I223"/>
  <c r="H223"/>
  <c r="E223"/>
  <c r="J222"/>
  <c r="I222"/>
  <c r="H222"/>
  <c r="E222"/>
  <c r="J219"/>
  <c r="I219"/>
  <c r="H219"/>
  <c r="E219"/>
  <c r="E218"/>
  <c r="J218"/>
  <c r="I218"/>
  <c r="H218"/>
  <c r="J216"/>
  <c r="I216"/>
  <c r="E216"/>
  <c r="E215" s="1"/>
  <c r="J215"/>
  <c r="I215"/>
  <c r="H215"/>
  <c r="J214"/>
  <c r="I214"/>
  <c r="H214"/>
  <c r="J205"/>
  <c r="I205"/>
  <c r="H205"/>
  <c r="J204"/>
  <c r="I204"/>
  <c r="J201"/>
  <c r="I201"/>
  <c r="H201"/>
  <c r="J200"/>
  <c r="I200"/>
  <c r="J197"/>
  <c r="I197"/>
  <c r="H197"/>
  <c r="J196"/>
  <c r="I196"/>
  <c r="H196"/>
  <c r="J195"/>
  <c r="I195"/>
  <c r="H195"/>
  <c r="J186"/>
  <c r="I186"/>
  <c r="H186"/>
  <c r="J185"/>
  <c r="I185"/>
  <c r="H185"/>
  <c r="J182"/>
  <c r="I182"/>
  <c r="J181"/>
  <c r="I181"/>
  <c r="H181"/>
  <c r="J178"/>
  <c r="I178"/>
  <c r="H178"/>
  <c r="E178"/>
  <c r="J177"/>
  <c r="I177"/>
  <c r="E177"/>
  <c r="J174"/>
  <c r="I174"/>
  <c r="H174"/>
  <c r="J173"/>
  <c r="I173"/>
  <c r="J172"/>
  <c r="I172"/>
  <c r="H172"/>
  <c r="J171"/>
  <c r="I171"/>
  <c r="H171"/>
  <c r="J167"/>
  <c r="I167"/>
  <c r="H167"/>
  <c r="J165"/>
  <c r="I165"/>
  <c r="H165"/>
  <c r="J164"/>
  <c r="I164"/>
  <c r="H164"/>
  <c r="J163"/>
  <c r="I163"/>
  <c r="H163"/>
  <c r="J161"/>
  <c r="I161"/>
  <c r="H161"/>
  <c r="J159"/>
  <c r="I159"/>
  <c r="H159"/>
  <c r="J157"/>
  <c r="I157"/>
  <c r="H157"/>
  <c r="J156"/>
  <c r="I156"/>
  <c r="H156"/>
  <c r="J153"/>
  <c r="I153"/>
  <c r="H153"/>
  <c r="J150"/>
  <c r="I150"/>
  <c r="J146"/>
  <c r="I146"/>
  <c r="H146"/>
  <c r="J138"/>
  <c r="I138"/>
  <c r="H138"/>
  <c r="J137"/>
  <c r="I137"/>
  <c r="H137"/>
  <c r="J136"/>
  <c r="I136"/>
  <c r="H136"/>
  <c r="J135"/>
  <c r="I135"/>
  <c r="H135"/>
  <c r="J134"/>
  <c r="I134"/>
  <c r="H134"/>
  <c r="J133"/>
  <c r="I133"/>
  <c r="H133"/>
  <c r="J132"/>
  <c r="I132"/>
  <c r="H132"/>
  <c r="J131"/>
  <c r="I131"/>
  <c r="H131"/>
  <c r="J130"/>
  <c r="I130"/>
  <c r="J129"/>
  <c r="I129"/>
  <c r="J127"/>
  <c r="I127"/>
  <c r="H127"/>
  <c r="J126"/>
  <c r="I126"/>
  <c r="H126"/>
  <c r="J125"/>
  <c r="I125"/>
  <c r="H125"/>
  <c r="J124"/>
  <c r="I124"/>
  <c r="H124"/>
  <c r="J122"/>
  <c r="I122"/>
  <c r="H122"/>
  <c r="J121"/>
  <c r="I121"/>
  <c r="J120"/>
  <c r="I120"/>
  <c r="H120"/>
  <c r="J117"/>
  <c r="I117"/>
  <c r="J116"/>
  <c r="I116"/>
  <c r="H116"/>
  <c r="J115"/>
  <c r="I115"/>
  <c r="H115"/>
  <c r="J114"/>
  <c r="I114"/>
  <c r="H114"/>
  <c r="J112"/>
  <c r="I112"/>
  <c r="H112"/>
  <c r="J111"/>
  <c r="I111"/>
  <c r="H111"/>
  <c r="J110"/>
  <c r="I110"/>
  <c r="J109"/>
  <c r="I109"/>
  <c r="J108"/>
  <c r="I108"/>
  <c r="J107"/>
  <c r="I107"/>
  <c r="H107"/>
  <c r="J105"/>
  <c r="I105"/>
  <c r="J104"/>
  <c r="I104"/>
  <c r="J103"/>
  <c r="I103"/>
  <c r="J101"/>
  <c r="I101"/>
  <c r="J100"/>
  <c r="I100"/>
  <c r="H100"/>
  <c r="J99"/>
  <c r="I99"/>
  <c r="J97"/>
  <c r="I97"/>
  <c r="J96"/>
  <c r="I96"/>
  <c r="H96"/>
  <c r="J95"/>
  <c r="I95"/>
  <c r="J94"/>
  <c r="I94"/>
  <c r="H94"/>
  <c r="J93"/>
  <c r="I93"/>
  <c r="J91"/>
  <c r="I91"/>
  <c r="H91"/>
  <c r="J90"/>
  <c r="I90"/>
  <c r="H90"/>
  <c r="J88"/>
  <c r="I88"/>
  <c r="H88"/>
  <c r="J86"/>
  <c r="I86"/>
  <c r="H86"/>
  <c r="J84"/>
  <c r="I84"/>
  <c r="H84"/>
  <c r="J83"/>
  <c r="I83"/>
  <c r="H83"/>
  <c r="J82"/>
  <c r="I82"/>
  <c r="H82"/>
  <c r="J81"/>
  <c r="I81"/>
  <c r="H81"/>
  <c r="J80"/>
  <c r="I80"/>
  <c r="H80"/>
  <c r="J78"/>
  <c r="I78"/>
  <c r="H78"/>
  <c r="J77"/>
  <c r="I77"/>
  <c r="J76"/>
  <c r="I76"/>
  <c r="J75"/>
  <c r="I75"/>
  <c r="J74"/>
  <c r="I74"/>
  <c r="H74"/>
  <c r="J72"/>
  <c r="I72"/>
  <c r="H72"/>
  <c r="J71"/>
  <c r="I71"/>
  <c r="H71"/>
  <c r="J69"/>
  <c r="I69"/>
  <c r="J67"/>
  <c r="I67"/>
  <c r="J66"/>
  <c r="I66"/>
  <c r="J65"/>
  <c r="I65"/>
  <c r="H65"/>
  <c r="J64"/>
  <c r="I64"/>
  <c r="H64"/>
  <c r="J63"/>
  <c r="I63"/>
  <c r="J57"/>
  <c r="I57"/>
  <c r="H57"/>
  <c r="J53"/>
  <c r="I53"/>
  <c r="H53"/>
  <c r="J46"/>
  <c r="I46"/>
  <c r="H46"/>
  <c r="J45"/>
  <c r="I45"/>
  <c r="H45"/>
  <c r="J42"/>
  <c r="I42"/>
  <c r="J41"/>
  <c r="I41"/>
  <c r="H41"/>
  <c r="J40"/>
  <c r="I40"/>
  <c r="J37"/>
  <c r="I37"/>
  <c r="H37"/>
  <c r="J36"/>
  <c r="I36"/>
  <c r="H36"/>
  <c r="J35"/>
  <c r="I35"/>
  <c r="J32"/>
  <c r="I32"/>
  <c r="H32"/>
  <c r="J30"/>
  <c r="I30"/>
  <c r="H30"/>
  <c r="J29"/>
  <c r="I29"/>
  <c r="H29"/>
  <c r="J28"/>
  <c r="I28"/>
  <c r="H28"/>
  <c r="J27"/>
  <c r="I27"/>
  <c r="H27"/>
  <c r="J26"/>
  <c r="I26"/>
  <c r="H26"/>
  <c r="J25"/>
  <c r="I25"/>
  <c r="H25"/>
  <c r="J24"/>
  <c r="I24"/>
  <c r="H24"/>
  <c r="J23"/>
  <c r="I23"/>
  <c r="H23"/>
  <c r="J20"/>
  <c r="I20"/>
  <c r="H20"/>
  <c r="J19"/>
  <c r="I19"/>
  <c r="H19"/>
  <c r="J18"/>
  <c r="I18"/>
  <c r="H18"/>
  <c r="J16"/>
  <c r="I16"/>
  <c r="H16"/>
  <c r="J15"/>
  <c r="I15"/>
  <c r="H15"/>
  <c r="J13"/>
  <c r="I13"/>
  <c r="H13"/>
  <c r="J11"/>
  <c r="I11"/>
  <c r="M42" i="78"/>
  <c r="M44" s="1"/>
  <c r="M41"/>
  <c r="M39"/>
  <c r="M38"/>
  <c r="M35"/>
  <c r="M34"/>
  <c r="M33"/>
  <c r="M32"/>
  <c r="M31"/>
  <c r="M27"/>
  <c r="F27"/>
  <c r="M26"/>
  <c r="M25"/>
  <c r="M24"/>
  <c r="M23"/>
  <c r="M22"/>
  <c r="M21"/>
  <c r="M28" s="1"/>
  <c r="M18"/>
  <c r="M17"/>
  <c r="M15"/>
  <c r="M14"/>
  <c r="M11"/>
  <c r="M10"/>
  <c r="M9"/>
  <c r="M8"/>
  <c r="M7"/>
  <c r="M6"/>
  <c r="E25" i="77"/>
  <c r="F34" i="78"/>
  <c r="E22" i="77"/>
  <c r="F33" i="78"/>
  <c r="E15" i="77"/>
  <c r="F32" i="78"/>
  <c r="E7" i="77"/>
  <c r="F31" i="78"/>
  <c r="D95" i="76"/>
  <c r="E93"/>
  <c r="D92"/>
  <c r="E90"/>
  <c r="D89"/>
  <c r="D86"/>
  <c r="D83"/>
  <c r="D80"/>
  <c r="D75"/>
  <c r="D76"/>
  <c r="D71"/>
  <c r="D72"/>
  <c r="E68"/>
  <c r="F25" i="78"/>
  <c r="D67" i="76"/>
  <c r="E61"/>
  <c r="F24" i="78" s="1"/>
  <c r="E51" i="76"/>
  <c r="E45"/>
  <c r="D37"/>
  <c r="D38" s="1"/>
  <c r="D39" s="1"/>
  <c r="D40" s="1"/>
  <c r="D41" s="1"/>
  <c r="D42" s="1"/>
  <c r="D21"/>
  <c r="D22" s="1"/>
  <c r="D23" s="1"/>
  <c r="D24" s="1"/>
  <c r="D25" s="1"/>
  <c r="D26" s="1"/>
  <c r="D27" s="1"/>
  <c r="D28" s="1"/>
  <c r="D29" s="1"/>
  <c r="D30" s="1"/>
  <c r="D31" s="1"/>
  <c r="D32" s="1"/>
  <c r="D33" s="1"/>
  <c r="D34" s="1"/>
  <c r="D14"/>
  <c r="D15" s="1"/>
  <c r="D16" s="1"/>
  <c r="D17" s="1"/>
  <c r="D18" s="1"/>
  <c r="F229" i="75"/>
  <c r="H18" i="78"/>
  <c r="E229" i="75"/>
  <c r="F18" i="78"/>
  <c r="F191" i="75"/>
  <c r="E191"/>
  <c r="F188"/>
  <c r="E188"/>
  <c r="F176"/>
  <c r="F167"/>
  <c r="E167"/>
  <c r="F140"/>
  <c r="E140"/>
  <c r="F52"/>
  <c r="F48"/>
  <c r="E48"/>
  <c r="F22"/>
  <c r="J257" i="74"/>
  <c r="J255"/>
  <c r="N255"/>
  <c r="J256"/>
  <c r="I255"/>
  <c r="N183"/>
  <c r="M183"/>
  <c r="N180"/>
  <c r="M180"/>
  <c r="N173"/>
  <c r="M173"/>
  <c r="N166"/>
  <c r="M166"/>
  <c r="N163"/>
  <c r="M163"/>
  <c r="N160"/>
  <c r="M160"/>
  <c r="N157"/>
  <c r="M157"/>
  <c r="N154"/>
  <c r="M154"/>
  <c r="N151"/>
  <c r="M151"/>
  <c r="N148"/>
  <c r="M148"/>
  <c r="N145"/>
  <c r="M145"/>
  <c r="N140"/>
  <c r="M140"/>
  <c r="I100"/>
  <c r="E13" i="75" s="1"/>
  <c r="E12" s="1"/>
  <c r="I23" i="74"/>
  <c r="E204" i="75"/>
  <c r="I13" i="1"/>
  <c r="H20" i="76"/>
  <c r="K20" s="1"/>
  <c r="I18" i="1"/>
  <c r="I21"/>
  <c r="I26"/>
  <c r="I29"/>
  <c r="H63" i="76"/>
  <c r="K63" s="1"/>
  <c r="I33" i="1"/>
  <c r="I34"/>
  <c r="I41"/>
  <c r="I45"/>
  <c r="I53"/>
  <c r="H42" i="75"/>
  <c r="I54" i="1"/>
  <c r="M216" i="75"/>
  <c r="P216" s="1"/>
  <c r="I58" i="1"/>
  <c r="F61"/>
  <c r="I61"/>
  <c r="F66"/>
  <c r="F69"/>
  <c r="I69" s="1"/>
  <c r="F70"/>
  <c r="I70" s="1"/>
  <c r="F73"/>
  <c r="I73" s="1"/>
  <c r="F77"/>
  <c r="F78"/>
  <c r="I78"/>
  <c r="J43" i="52"/>
  <c r="H43"/>
  <c r="I9" i="70"/>
  <c r="I29" i="69"/>
  <c r="H21" i="76"/>
  <c r="I16" i="1"/>
  <c r="H24" i="76"/>
  <c r="I17" i="1"/>
  <c r="H26" i="76"/>
  <c r="I19" i="1"/>
  <c r="I20"/>
  <c r="I22"/>
  <c r="H121" i="75"/>
  <c r="I23" i="1"/>
  <c r="H69" i="75"/>
  <c r="I24" i="1"/>
  <c r="H130" i="75"/>
  <c r="M177"/>
  <c r="P177" s="1"/>
  <c r="I28" i="1"/>
  <c r="D115" i="8"/>
  <c r="H105" i="75"/>
  <c r="K105" s="1"/>
  <c r="E105" s="1"/>
  <c r="I31" i="1"/>
  <c r="H63" i="75"/>
  <c r="H76"/>
  <c r="I32" i="1"/>
  <c r="H66" i="75"/>
  <c r="I35" i="1"/>
  <c r="H95" i="75"/>
  <c r="K95" s="1"/>
  <c r="H40"/>
  <c r="I37" i="1"/>
  <c r="H99" i="75"/>
  <c r="I40" i="1"/>
  <c r="I43"/>
  <c r="I44"/>
  <c r="H104" i="75"/>
  <c r="K104" s="1"/>
  <c r="I46" i="1"/>
  <c r="I47"/>
  <c r="H110" i="75"/>
  <c r="K110" s="1"/>
  <c r="I48" i="1"/>
  <c r="I50"/>
  <c r="H11" i="75"/>
  <c r="K11" s="1"/>
  <c r="E11" s="1"/>
  <c r="E10" s="1"/>
  <c r="I51" i="1"/>
  <c r="I52"/>
  <c r="I55"/>
  <c r="I60"/>
  <c r="H59" i="76"/>
  <c r="F62" i="1"/>
  <c r="I62"/>
  <c r="F63"/>
  <c r="I63"/>
  <c r="F64"/>
  <c r="I64"/>
  <c r="F65"/>
  <c r="I65"/>
  <c r="F67"/>
  <c r="I67"/>
  <c r="F68"/>
  <c r="I68"/>
  <c r="F71"/>
  <c r="F72"/>
  <c r="I72" s="1"/>
  <c r="F74"/>
  <c r="I74" s="1"/>
  <c r="F75"/>
  <c r="F76"/>
  <c r="I76"/>
  <c r="F79"/>
  <c r="I79"/>
  <c r="F80"/>
  <c r="F81"/>
  <c r="I81" s="1"/>
  <c r="F82"/>
  <c r="I82" s="1"/>
  <c r="F83"/>
  <c r="I83" s="1"/>
  <c r="A1" i="70"/>
  <c r="A1" i="69"/>
  <c r="A1" i="68"/>
  <c r="A1" i="67"/>
  <c r="A44" i="66"/>
  <c r="A1"/>
  <c r="A1" i="65"/>
  <c r="A38" i="64"/>
  <c r="A1"/>
  <c r="A118" i="63"/>
  <c r="A175"/>
  <c r="A61"/>
  <c r="A1"/>
  <c r="A1" i="62"/>
  <c r="A1" i="61"/>
  <c r="A147" i="60"/>
  <c r="A112"/>
  <c r="A54"/>
  <c r="A1"/>
  <c r="A58" i="59"/>
  <c r="A1"/>
  <c r="A57" i="58"/>
  <c r="A1"/>
  <c r="A1" i="57"/>
  <c r="A42" i="56"/>
  <c r="A1"/>
  <c r="A48" i="55"/>
  <c r="A1"/>
  <c r="A52" i="54"/>
  <c r="A1"/>
  <c r="A58" i="53"/>
  <c r="A1"/>
  <c r="A1" i="52"/>
  <c r="A51"/>
  <c r="A52" i="51"/>
  <c r="A1"/>
  <c r="A46" i="50"/>
  <c r="A1"/>
  <c r="A1" i="49"/>
  <c r="A49" i="48"/>
  <c r="A1"/>
  <c r="A52" i="47"/>
  <c r="A1"/>
  <c r="A49" i="46"/>
  <c r="A1"/>
  <c r="A53" i="45"/>
  <c r="A1"/>
  <c r="A1" i="42"/>
  <c r="A1" i="43"/>
  <c r="A39" i="44"/>
  <c r="A1"/>
  <c r="A1" i="41"/>
  <c r="A1" i="40"/>
  <c r="B1" i="39"/>
  <c r="A1" i="38"/>
  <c r="A1" i="37"/>
  <c r="A1" i="36"/>
  <c r="A1" i="35"/>
  <c r="A1" i="34"/>
  <c r="A1" i="33"/>
  <c r="A1" i="32"/>
  <c r="A1" i="31"/>
  <c r="A1" i="30"/>
  <c r="A1" i="25"/>
  <c r="A1" i="24"/>
  <c r="A1" i="23"/>
  <c r="A1" i="22"/>
  <c r="A1" i="21"/>
  <c r="A54" i="43"/>
  <c r="A37" i="40"/>
  <c r="B55" i="39"/>
  <c r="A27" i="36"/>
  <c r="A47" i="34"/>
  <c r="A60" i="33"/>
  <c r="A49" i="32"/>
  <c r="A55" i="31"/>
  <c r="A78" i="29"/>
  <c r="A45" i="25"/>
  <c r="A69" i="62"/>
  <c r="A52" i="65"/>
  <c r="A45" i="67"/>
  <c r="A41" i="68"/>
  <c r="A55" i="69"/>
  <c r="A51" i="70"/>
  <c r="A32" i="61"/>
  <c r="A51" i="57"/>
  <c r="A51" i="49"/>
  <c r="A30" i="42"/>
  <c r="A33" i="41"/>
  <c r="A27" i="38"/>
  <c r="A31" i="37"/>
  <c r="A32" i="35"/>
  <c r="A53" i="30"/>
  <c r="A38" i="24"/>
  <c r="A51" i="23"/>
  <c r="A50" i="22"/>
  <c r="A42" i="21"/>
  <c r="AU39" i="43"/>
  <c r="T39"/>
  <c r="I18" i="37"/>
  <c r="I15"/>
  <c r="H18"/>
  <c r="H15"/>
  <c r="G18"/>
  <c r="G15"/>
  <c r="E18"/>
  <c r="E15"/>
  <c r="D18"/>
  <c r="D15"/>
  <c r="D20" s="1"/>
  <c r="F18" i="36"/>
  <c r="F15" s="1"/>
  <c r="E18"/>
  <c r="E15" s="1"/>
  <c r="D18"/>
  <c r="D15" s="1"/>
  <c r="C18"/>
  <c r="C15" s="1"/>
  <c r="K13" i="42"/>
  <c r="K10" s="1"/>
  <c r="J13"/>
  <c r="J10" s="1"/>
  <c r="I13"/>
  <c r="I10" s="1"/>
  <c r="G13"/>
  <c r="G10" s="1"/>
  <c r="F13"/>
  <c r="F10" s="1"/>
  <c r="E13"/>
  <c r="E10" s="1"/>
  <c r="D13"/>
  <c r="D10" s="1"/>
  <c r="K13" i="41"/>
  <c r="K10" s="1"/>
  <c r="J13"/>
  <c r="J10" s="1"/>
  <c r="I13"/>
  <c r="G13"/>
  <c r="G10"/>
  <c r="F13"/>
  <c r="F10"/>
  <c r="E13"/>
  <c r="E10"/>
  <c r="D13"/>
  <c r="D10" s="1"/>
  <c r="K19" i="38"/>
  <c r="K16" s="1"/>
  <c r="I19"/>
  <c r="I16" s="1"/>
  <c r="H19"/>
  <c r="H16" s="1"/>
  <c r="G19"/>
  <c r="G16" s="1"/>
  <c r="E19"/>
  <c r="E16" s="1"/>
  <c r="D19"/>
  <c r="D16" s="1"/>
  <c r="H18" i="35"/>
  <c r="H15" s="1"/>
  <c r="F18"/>
  <c r="F15" s="1"/>
  <c r="E18"/>
  <c r="E15" s="1"/>
  <c r="D18"/>
  <c r="D15" s="1"/>
  <c r="C18"/>
  <c r="C15" s="1"/>
  <c r="H27" i="69"/>
  <c r="H7" i="70"/>
  <c r="C309" i="1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F10" i="56"/>
  <c r="I10"/>
  <c r="I18"/>
  <c r="E28"/>
  <c r="G28"/>
  <c r="H28"/>
  <c r="C28" s="1"/>
  <c r="I28"/>
  <c r="J28"/>
  <c r="F38" i="49"/>
  <c r="F48"/>
  <c r="H9" i="48"/>
  <c r="W9"/>
  <c r="AD9"/>
  <c r="G16" i="46"/>
  <c r="H16"/>
  <c r="G21" i="45"/>
  <c r="G30"/>
  <c r="L8" i="42"/>
  <c r="I9"/>
  <c r="I16" s="1"/>
  <c r="L11"/>
  <c r="L12"/>
  <c r="L8" i="41"/>
  <c r="I9"/>
  <c r="L11"/>
  <c r="L12"/>
  <c r="D34" i="40"/>
  <c r="E34"/>
  <c r="F34"/>
  <c r="G34"/>
  <c r="H34"/>
  <c r="L10" i="38"/>
  <c r="L17"/>
  <c r="L18"/>
  <c r="L9" i="37"/>
  <c r="D14"/>
  <c r="J14"/>
  <c r="K14"/>
  <c r="L16"/>
  <c r="L17"/>
  <c r="I9" i="36"/>
  <c r="I16"/>
  <c r="I17"/>
  <c r="I9" i="35"/>
  <c r="G14"/>
  <c r="H14"/>
  <c r="I16"/>
  <c r="I17"/>
  <c r="A7" i="29"/>
  <c r="A8"/>
  <c r="A10" s="1"/>
  <c r="A11" s="1"/>
  <c r="A18"/>
  <c r="A19"/>
  <c r="A20" s="1"/>
  <c r="A21" s="1"/>
  <c r="A22" s="1"/>
  <c r="A29"/>
  <c r="A30" s="1"/>
  <c r="A31" s="1"/>
  <c r="A32" s="1"/>
  <c r="A33" s="1"/>
  <c r="A52"/>
  <c r="A53"/>
  <c r="A54" s="1"/>
  <c r="A55" s="1"/>
  <c r="A56" s="1"/>
  <c r="A57" s="1"/>
  <c r="A58" s="1"/>
  <c r="A59" s="1"/>
  <c r="A60" s="1"/>
  <c r="A70"/>
  <c r="A71" s="1"/>
  <c r="A72" s="1"/>
  <c r="A73" s="1"/>
  <c r="A6" i="28"/>
  <c r="A7" s="1"/>
  <c r="A8" s="1"/>
  <c r="A9" s="1"/>
  <c r="A10" s="1"/>
  <c r="A11" s="1"/>
  <c r="A14"/>
  <c r="A15" s="1"/>
  <c r="A16" s="1"/>
  <c r="A17" s="1"/>
  <c r="A18" s="1"/>
  <c r="A19" s="1"/>
  <c r="A20" s="1"/>
  <c r="A21" s="1"/>
  <c r="A22" s="1"/>
  <c r="A23" s="1"/>
  <c r="A32"/>
  <c r="A33" s="1"/>
  <c r="A34" s="1"/>
  <c r="A35" s="1"/>
  <c r="A36" s="1"/>
  <c r="A37" s="1"/>
  <c r="A38" s="1"/>
  <c r="A39" s="1"/>
  <c r="A40" s="1"/>
  <c r="A41" s="1"/>
  <c r="A42" s="1"/>
  <c r="A43" s="1"/>
  <c r="Y32"/>
  <c r="AF32"/>
  <c r="A46"/>
  <c r="A47" s="1"/>
  <c r="A48" s="1"/>
  <c r="A49" s="1"/>
  <c r="A50" s="1"/>
  <c r="A51" s="1"/>
  <c r="A52" s="1"/>
  <c r="A53" s="1"/>
  <c r="A55" s="1"/>
  <c r="A56" s="1"/>
  <c r="A17" i="27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2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" i="26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8"/>
  <c r="A59"/>
  <c r="A60" s="1"/>
  <c r="A61" s="1"/>
  <c r="A62" s="1"/>
  <c r="A63" s="1"/>
  <c r="C17" i="24"/>
  <c r="E17"/>
  <c r="G17"/>
  <c r="I17"/>
  <c r="D35"/>
  <c r="F35"/>
  <c r="G35"/>
  <c r="I35"/>
  <c r="O6" i="72"/>
  <c r="Q6" s="1"/>
  <c r="AD6"/>
  <c r="AF6" s="1"/>
  <c r="O7"/>
  <c r="Q7" s="1"/>
  <c r="AD7"/>
  <c r="AF7" s="1"/>
  <c r="O8"/>
  <c r="Q8" s="1"/>
  <c r="AD8"/>
  <c r="AF8" s="1"/>
  <c r="O9"/>
  <c r="Q9" s="1"/>
  <c r="AD9"/>
  <c r="AF9" s="1"/>
  <c r="N10"/>
  <c r="O11"/>
  <c r="Q11" s="1"/>
  <c r="AD11"/>
  <c r="AF11" s="1"/>
  <c r="N13"/>
  <c r="O13"/>
  <c r="Q13" s="1"/>
  <c r="AC13"/>
  <c r="AD13"/>
  <c r="AF13" s="1"/>
  <c r="O14"/>
  <c r="Q14" s="1"/>
  <c r="AD14"/>
  <c r="AF14" s="1"/>
  <c r="O16"/>
  <c r="Q16" s="1"/>
  <c r="AD16"/>
  <c r="AF16" s="1"/>
  <c r="O17"/>
  <c r="Q17" s="1"/>
  <c r="AD17"/>
  <c r="AF17" s="1"/>
  <c r="O18"/>
  <c r="Q18" s="1"/>
  <c r="AD18"/>
  <c r="AF18" s="1"/>
  <c r="AF19"/>
  <c r="K21"/>
  <c r="Z21"/>
  <c r="N23"/>
  <c r="O23"/>
  <c r="Q23" s="1"/>
  <c r="AC23"/>
  <c r="AD23"/>
  <c r="AF23" s="1"/>
  <c r="N24"/>
  <c r="O24"/>
  <c r="Q24" s="1"/>
  <c r="AC24"/>
  <c r="AD24"/>
  <c r="AF24" s="1"/>
  <c r="N25"/>
  <c r="O25"/>
  <c r="Q25" s="1"/>
  <c r="AC25"/>
  <c r="AD25"/>
  <c r="AF25" s="1"/>
  <c r="N26"/>
  <c r="O26"/>
  <c r="Q26"/>
  <c r="AC26"/>
  <c r="AD26"/>
  <c r="AF26" s="1"/>
  <c r="N27"/>
  <c r="AC27"/>
  <c r="C28"/>
  <c r="D28"/>
  <c r="N28"/>
  <c r="O28"/>
  <c r="Q28" s="1"/>
  <c r="S28"/>
  <c r="T28"/>
  <c r="AC28"/>
  <c r="AD28"/>
  <c r="AF28" s="1"/>
  <c r="N29"/>
  <c r="O29"/>
  <c r="Q29" s="1"/>
  <c r="AC29"/>
  <c r="AD29"/>
  <c r="AF29" s="1"/>
  <c r="O30"/>
  <c r="Q30" s="1"/>
  <c r="AD30"/>
  <c r="AF30" s="1"/>
  <c r="Q33"/>
  <c r="AC33"/>
  <c r="Q34"/>
  <c r="AC34"/>
  <c r="Q35"/>
  <c r="AC35"/>
  <c r="Q36"/>
  <c r="AC36"/>
  <c r="AC32" s="1"/>
  <c r="Q37"/>
  <c r="AC37"/>
  <c r="C38"/>
  <c r="K38" s="1"/>
  <c r="N38"/>
  <c r="O38"/>
  <c r="Q38"/>
  <c r="S38"/>
  <c r="Z38"/>
  <c r="AC38"/>
  <c r="AD38"/>
  <c r="AF38" s="1"/>
  <c r="AG38" s="1"/>
  <c r="C40"/>
  <c r="D40"/>
  <c r="E40"/>
  <c r="F40"/>
  <c r="G40"/>
  <c r="N40"/>
  <c r="O40"/>
  <c r="Q40"/>
  <c r="S40"/>
  <c r="T40"/>
  <c r="U40"/>
  <c r="V40"/>
  <c r="X40"/>
  <c r="AC40"/>
  <c r="AC39" s="1"/>
  <c r="AD40"/>
  <c r="AF40" s="1"/>
  <c r="C41"/>
  <c r="K41" s="1"/>
  <c r="N41"/>
  <c r="Q41"/>
  <c r="S41"/>
  <c r="Z41" s="1"/>
  <c r="AC41"/>
  <c r="AF41"/>
  <c r="C42"/>
  <c r="K42" s="1"/>
  <c r="N42"/>
  <c r="O42"/>
  <c r="Q42"/>
  <c r="S42"/>
  <c r="Z42"/>
  <c r="AC42"/>
  <c r="AD42"/>
  <c r="AF42" s="1"/>
  <c r="AG42" s="1"/>
  <c r="M42" i="26" s="1"/>
  <c r="C43" i="72"/>
  <c r="K43" s="1"/>
  <c r="N43"/>
  <c r="O43"/>
  <c r="Q43"/>
  <c r="S43"/>
  <c r="Z43"/>
  <c r="AC43"/>
  <c r="AD43"/>
  <c r="AF43" s="1"/>
  <c r="AG43" s="1"/>
  <c r="M43" i="26" s="1"/>
  <c r="C44" i="72"/>
  <c r="D44"/>
  <c r="E44"/>
  <c r="N44"/>
  <c r="O44"/>
  <c r="Q44"/>
  <c r="S44"/>
  <c r="T44"/>
  <c r="U44"/>
  <c r="AC44"/>
  <c r="AD44"/>
  <c r="AF44"/>
  <c r="C45"/>
  <c r="D45"/>
  <c r="E45"/>
  <c r="F45"/>
  <c r="G45"/>
  <c r="H45"/>
  <c r="I45"/>
  <c r="N45"/>
  <c r="O45"/>
  <c r="Q45"/>
  <c r="S45"/>
  <c r="T45"/>
  <c r="U45"/>
  <c r="V45"/>
  <c r="W45"/>
  <c r="X45"/>
  <c r="Y45"/>
  <c r="AC45"/>
  <c r="AD45"/>
  <c r="AF45"/>
  <c r="N46"/>
  <c r="Q46"/>
  <c r="AC46"/>
  <c r="AF46"/>
  <c r="N48"/>
  <c r="AC48"/>
  <c r="N49"/>
  <c r="Q49"/>
  <c r="AC49"/>
  <c r="AF49"/>
  <c r="N50"/>
  <c r="O50"/>
  <c r="Q50" s="1"/>
  <c r="AC50"/>
  <c r="AD50"/>
  <c r="AF50" s="1"/>
  <c r="C51"/>
  <c r="K51" s="1"/>
  <c r="N51"/>
  <c r="O51"/>
  <c r="Q51" s="1"/>
  <c r="S51"/>
  <c r="Z51" s="1"/>
  <c r="AC51"/>
  <c r="AD51"/>
  <c r="AF51" s="1"/>
  <c r="N52"/>
  <c r="O52"/>
  <c r="Q52" s="1"/>
  <c r="AC52"/>
  <c r="AD52"/>
  <c r="AF52" s="1"/>
  <c r="N53"/>
  <c r="O53"/>
  <c r="Q53" s="1"/>
  <c r="AC53"/>
  <c r="AD53"/>
  <c r="AF53" s="1"/>
  <c r="N54"/>
  <c r="O54"/>
  <c r="Q54" s="1"/>
  <c r="AC54"/>
  <c r="AD54"/>
  <c r="AF54"/>
  <c r="N55"/>
  <c r="O55"/>
  <c r="Q55" s="1"/>
  <c r="AC55"/>
  <c r="AD55"/>
  <c r="AF55" s="1"/>
  <c r="N57"/>
  <c r="Q57"/>
  <c r="AC57"/>
  <c r="AF57"/>
  <c r="N58"/>
  <c r="Q58"/>
  <c r="AC58"/>
  <c r="AF58"/>
  <c r="C59"/>
  <c r="K59" s="1"/>
  <c r="N59"/>
  <c r="N56" s="1"/>
  <c r="Q59"/>
  <c r="S59"/>
  <c r="Z59" s="1"/>
  <c r="AG59" s="1"/>
  <c r="M60" i="26" s="1"/>
  <c r="AC59" i="72"/>
  <c r="AF59"/>
  <c r="N60"/>
  <c r="O60"/>
  <c r="Q60" s="1"/>
  <c r="AC60"/>
  <c r="AD60"/>
  <c r="AF60" s="1"/>
  <c r="D61"/>
  <c r="N61"/>
  <c r="T61"/>
  <c r="AC61"/>
  <c r="C63"/>
  <c r="D63"/>
  <c r="N63"/>
  <c r="Q63"/>
  <c r="S63"/>
  <c r="Z63" s="1"/>
  <c r="AG63" s="1"/>
  <c r="AO21" i="47" s="1"/>
  <c r="T63" i="72"/>
  <c r="AC63"/>
  <c r="AF63"/>
  <c r="N64"/>
  <c r="Q64"/>
  <c r="AC64"/>
  <c r="AF64"/>
  <c r="C65"/>
  <c r="K65" s="1"/>
  <c r="N65"/>
  <c r="N62" s="1"/>
  <c r="Q65"/>
  <c r="S65"/>
  <c r="Z65" s="1"/>
  <c r="AC65"/>
  <c r="AF65"/>
  <c r="AF62" s="1"/>
  <c r="N66"/>
  <c r="Q66"/>
  <c r="AC66"/>
  <c r="AF66"/>
  <c r="C91"/>
  <c r="R91" s="1"/>
  <c r="J27" i="27" s="1"/>
  <c r="S91" i="72"/>
  <c r="AG91" s="1"/>
  <c r="C92"/>
  <c r="S92"/>
  <c r="C93"/>
  <c r="R93"/>
  <c r="S93"/>
  <c r="AG93"/>
  <c r="C96"/>
  <c r="D96"/>
  <c r="S96"/>
  <c r="T96"/>
  <c r="C97"/>
  <c r="R97"/>
  <c r="J33" i="27" s="1"/>
  <c r="S97" i="72"/>
  <c r="AG97" s="1"/>
  <c r="M33" i="27" s="1"/>
  <c r="C98" i="72"/>
  <c r="R98" s="1"/>
  <c r="J34" i="27" s="1"/>
  <c r="S98" i="72"/>
  <c r="AG98" s="1"/>
  <c r="M34" i="27" s="1"/>
  <c r="C99" i="72"/>
  <c r="R99" s="1"/>
  <c r="J35" i="27" s="1"/>
  <c r="S99" i="72"/>
  <c r="AG99" s="1"/>
  <c r="M35" i="27" s="1"/>
  <c r="C100" i="72"/>
  <c r="R100" s="1"/>
  <c r="J36" i="27" s="1"/>
  <c r="S100" i="72"/>
  <c r="AG100" s="1"/>
  <c r="M36" i="27" s="1"/>
  <c r="C101" i="72"/>
  <c r="R101" s="1"/>
  <c r="J37" i="27" s="1"/>
  <c r="S101" i="72"/>
  <c r="AG101" s="1"/>
  <c r="M37" i="27" s="1"/>
  <c r="C102" i="72"/>
  <c r="R102"/>
  <c r="J38" i="27" s="1"/>
  <c r="S102" i="72"/>
  <c r="AG102" s="1"/>
  <c r="M38" i="27" s="1"/>
  <c r="C103" i="72"/>
  <c r="D103"/>
  <c r="S103"/>
  <c r="T103"/>
  <c r="AG103"/>
  <c r="M39" i="27" s="1"/>
  <c r="C105" i="72"/>
  <c r="D105"/>
  <c r="E105"/>
  <c r="F105"/>
  <c r="G105"/>
  <c r="S105"/>
  <c r="T105"/>
  <c r="U105"/>
  <c r="V105"/>
  <c r="W105"/>
  <c r="C111"/>
  <c r="S111"/>
  <c r="D112"/>
  <c r="T112"/>
  <c r="H113"/>
  <c r="I113"/>
  <c r="X113"/>
  <c r="Y113"/>
  <c r="E114"/>
  <c r="U114"/>
  <c r="D115"/>
  <c r="T115"/>
  <c r="H117"/>
  <c r="X117"/>
  <c r="C120"/>
  <c r="R120"/>
  <c r="J56" i="27" s="1"/>
  <c r="S120" i="72"/>
  <c r="AG120" s="1"/>
  <c r="M56" i="27" s="1"/>
  <c r="C123" i="72"/>
  <c r="R123" s="1"/>
  <c r="S123"/>
  <c r="AG123" s="1"/>
  <c r="M59" i="27" s="1"/>
  <c r="C125" i="72"/>
  <c r="R125" s="1"/>
  <c r="S125"/>
  <c r="AG125" s="1"/>
  <c r="M61" i="27" s="1"/>
  <c r="A6" i="8"/>
  <c r="F6" s="1"/>
  <c r="H6"/>
  <c r="A7"/>
  <c r="J7" s="1"/>
  <c r="A8"/>
  <c r="A9"/>
  <c r="A10"/>
  <c r="A11"/>
  <c r="H11"/>
  <c r="E6" i="36" s="1"/>
  <c r="F11" i="8"/>
  <c r="E8" i="35" s="1"/>
  <c r="D12" i="8"/>
  <c r="E12"/>
  <c r="F12"/>
  <c r="H12"/>
  <c r="I12"/>
  <c r="J12"/>
  <c r="A13"/>
  <c r="J13"/>
  <c r="F8" i="36" s="1"/>
  <c r="I13" i="8"/>
  <c r="F7" i="36" s="1"/>
  <c r="H13" i="8"/>
  <c r="F6" i="36" s="1"/>
  <c r="F10" s="1"/>
  <c r="A16" i="8"/>
  <c r="E16"/>
  <c r="E7" i="37" s="1"/>
  <c r="F16" i="8"/>
  <c r="E8" i="37" s="1"/>
  <c r="H16" i="8"/>
  <c r="E7" i="38" s="1"/>
  <c r="I16" i="8"/>
  <c r="E8" i="38" s="1"/>
  <c r="J16" i="8"/>
  <c r="E9" i="38" s="1"/>
  <c r="E11" s="1"/>
  <c r="A17" i="8"/>
  <c r="D18"/>
  <c r="E18"/>
  <c r="F18"/>
  <c r="H18"/>
  <c r="I18"/>
  <c r="J18"/>
  <c r="D19"/>
  <c r="E19"/>
  <c r="F19"/>
  <c r="H19"/>
  <c r="I19"/>
  <c r="J19"/>
  <c r="A20"/>
  <c r="D20" s="1"/>
  <c r="G6" i="37" s="1"/>
  <c r="H20" i="8"/>
  <c r="G7" i="38" s="1"/>
  <c r="A21" i="8"/>
  <c r="D21"/>
  <c r="H6" i="37" s="1"/>
  <c r="D22" i="8"/>
  <c r="E22"/>
  <c r="F22"/>
  <c r="H22"/>
  <c r="I22"/>
  <c r="J22"/>
  <c r="A23"/>
  <c r="A26"/>
  <c r="A27"/>
  <c r="E27" s="1"/>
  <c r="D30"/>
  <c r="E30"/>
  <c r="F30"/>
  <c r="H30"/>
  <c r="I30"/>
  <c r="J30"/>
  <c r="A31"/>
  <c r="A32"/>
  <c r="I32"/>
  <c r="J8" i="38" s="1"/>
  <c r="A33" i="8"/>
  <c r="I33"/>
  <c r="J6" i="42" s="1"/>
  <c r="D36" i="8"/>
  <c r="E36"/>
  <c r="F36"/>
  <c r="H36"/>
  <c r="I36"/>
  <c r="J36"/>
  <c r="A37"/>
  <c r="H37" s="1"/>
  <c r="H6" i="36" s="1"/>
  <c r="A38" i="8"/>
  <c r="I38" s="1"/>
  <c r="K8" i="38" s="1"/>
  <c r="A39" i="8"/>
  <c r="F39" s="1"/>
  <c r="K7" i="41" s="1"/>
  <c r="H39" i="8"/>
  <c r="A42"/>
  <c r="A43"/>
  <c r="D43"/>
  <c r="E5" i="41" s="1"/>
  <c r="E15" s="1"/>
  <c r="E43" i="8"/>
  <c r="E6" i="41" s="1"/>
  <c r="H43" i="8"/>
  <c r="E5" i="42" s="1"/>
  <c r="E15" s="1"/>
  <c r="A44" i="8"/>
  <c r="A45"/>
  <c r="A46"/>
  <c r="A47"/>
  <c r="A48"/>
  <c r="I48"/>
  <c r="D51"/>
  <c r="E51"/>
  <c r="F51"/>
  <c r="H51"/>
  <c r="I51"/>
  <c r="J51"/>
  <c r="A52"/>
  <c r="I52"/>
  <c r="F52"/>
  <c r="H52"/>
  <c r="A53"/>
  <c r="A54"/>
  <c r="D54" s="1"/>
  <c r="C11" i="35" s="1"/>
  <c r="F54" i="8"/>
  <c r="A55"/>
  <c r="F55"/>
  <c r="D12" i="35" s="1"/>
  <c r="A56" i="8"/>
  <c r="D57"/>
  <c r="E57"/>
  <c r="F57"/>
  <c r="H57"/>
  <c r="I57"/>
  <c r="J57"/>
  <c r="A58"/>
  <c r="F58" s="1"/>
  <c r="A61"/>
  <c r="A62"/>
  <c r="D63"/>
  <c r="E63"/>
  <c r="F63"/>
  <c r="H63"/>
  <c r="I63"/>
  <c r="J63"/>
  <c r="D64"/>
  <c r="E64"/>
  <c r="F64"/>
  <c r="H64"/>
  <c r="I64"/>
  <c r="J64"/>
  <c r="A65"/>
  <c r="A66"/>
  <c r="H66"/>
  <c r="F66"/>
  <c r="H12" i="37" s="1"/>
  <c r="J66" i="8"/>
  <c r="H13" i="38" s="1"/>
  <c r="D67" i="8"/>
  <c r="E67"/>
  <c r="F67"/>
  <c r="H67"/>
  <c r="I67"/>
  <c r="J67"/>
  <c r="A68"/>
  <c r="E68"/>
  <c r="I13" i="37" s="1"/>
  <c r="A71" i="8"/>
  <c r="I71"/>
  <c r="A72"/>
  <c r="D72"/>
  <c r="E72"/>
  <c r="I72"/>
  <c r="J72"/>
  <c r="A73"/>
  <c r="F73" s="1"/>
  <c r="J73"/>
  <c r="A74"/>
  <c r="I74"/>
  <c r="F74"/>
  <c r="A75"/>
  <c r="J75" s="1"/>
  <c r="A76"/>
  <c r="H76" s="1"/>
  <c r="A77"/>
  <c r="A78"/>
  <c r="A82"/>
  <c r="F82" s="1"/>
  <c r="E82"/>
  <c r="A83"/>
  <c r="D83" s="1"/>
  <c r="E83"/>
  <c r="I83"/>
  <c r="A84"/>
  <c r="E84" s="1"/>
  <c r="A87"/>
  <c r="A88"/>
  <c r="F88"/>
  <c r="I88"/>
  <c r="A89"/>
  <c r="A90"/>
  <c r="J90"/>
  <c r="F90"/>
  <c r="H90"/>
  <c r="A93"/>
  <c r="I93"/>
  <c r="A94"/>
  <c r="D94"/>
  <c r="D95"/>
  <c r="E95"/>
  <c r="F95"/>
  <c r="H95"/>
  <c r="I95"/>
  <c r="J95"/>
  <c r="A96"/>
  <c r="D96"/>
  <c r="A99"/>
  <c r="E99"/>
  <c r="AH34" i="43" s="1"/>
  <c r="F99" i="8"/>
  <c r="AA34" i="43" s="1"/>
  <c r="H99" i="8"/>
  <c r="I99"/>
  <c r="J99"/>
  <c r="A100"/>
  <c r="F100"/>
  <c r="H100"/>
  <c r="J100"/>
  <c r="A101"/>
  <c r="F101"/>
  <c r="AA35" i="43" s="1"/>
  <c r="H101" i="8"/>
  <c r="A102"/>
  <c r="D102" s="1"/>
  <c r="T36" i="43" s="1"/>
  <c r="H102" i="8"/>
  <c r="A103"/>
  <c r="A104"/>
  <c r="E104"/>
  <c r="D104"/>
  <c r="T38" i="43" s="1"/>
  <c r="F104" i="8"/>
  <c r="AA38" i="43" s="1"/>
  <c r="H104" i="8"/>
  <c r="I104"/>
  <c r="J104"/>
  <c r="D109"/>
  <c r="E109"/>
  <c r="F109"/>
  <c r="H109"/>
  <c r="I109"/>
  <c r="J109"/>
  <c r="A110"/>
  <c r="D110" s="1"/>
  <c r="A111"/>
  <c r="F111" s="1"/>
  <c r="I111"/>
  <c r="A114"/>
  <c r="D114"/>
  <c r="E115"/>
  <c r="F115"/>
  <c r="H115"/>
  <c r="I115"/>
  <c r="J115"/>
  <c r="A117"/>
  <c r="F117" s="1"/>
  <c r="E117"/>
  <c r="A118"/>
  <c r="F118" s="1"/>
  <c r="H118"/>
  <c r="A121"/>
  <c r="A122"/>
  <c r="I122" s="1"/>
  <c r="A125"/>
  <c r="D125" s="1"/>
  <c r="F125"/>
  <c r="A126"/>
  <c r="A127"/>
  <c r="A128"/>
  <c r="A129"/>
  <c r="E129"/>
  <c r="F129"/>
  <c r="H129"/>
  <c r="J129"/>
  <c r="A130"/>
  <c r="J130" s="1"/>
  <c r="A131"/>
  <c r="A134"/>
  <c r="A137"/>
  <c r="E137" s="1"/>
  <c r="H137"/>
  <c r="D138"/>
  <c r="E138"/>
  <c r="F138"/>
  <c r="H138"/>
  <c r="I138"/>
  <c r="J138"/>
  <c r="A142"/>
  <c r="F142"/>
  <c r="E142"/>
  <c r="I142"/>
  <c r="A143"/>
  <c r="F143"/>
  <c r="D143"/>
  <c r="I143"/>
  <c r="J143"/>
  <c r="A144"/>
  <c r="F144" s="1"/>
  <c r="H144"/>
  <c r="A145"/>
  <c r="I145"/>
  <c r="A146"/>
  <c r="I146"/>
  <c r="D147"/>
  <c r="E147"/>
  <c r="F147"/>
  <c r="H147"/>
  <c r="I147"/>
  <c r="J147"/>
  <c r="A149"/>
  <c r="I149"/>
  <c r="A150"/>
  <c r="I150"/>
  <c r="A151"/>
  <c r="F151"/>
  <c r="E151"/>
  <c r="I151"/>
  <c r="A152"/>
  <c r="F152"/>
  <c r="J152"/>
  <c r="A153"/>
  <c r="A154"/>
  <c r="D154"/>
  <c r="D155"/>
  <c r="E155"/>
  <c r="F155"/>
  <c r="H155"/>
  <c r="I155"/>
  <c r="J155"/>
  <c r="A157"/>
  <c r="A158"/>
  <c r="F158" s="1"/>
  <c r="E158"/>
  <c r="I158"/>
  <c r="A159"/>
  <c r="A160"/>
  <c r="A163"/>
  <c r="I163" s="1"/>
  <c r="A164"/>
  <c r="I164" s="1"/>
  <c r="A165"/>
  <c r="E165" s="1"/>
  <c r="F165"/>
  <c r="J165"/>
  <c r="A166"/>
  <c r="D166"/>
  <c r="E166"/>
  <c r="A167"/>
  <c r="H167" s="1"/>
  <c r="A168"/>
  <c r="F168" s="1"/>
  <c r="I168"/>
  <c r="A171"/>
  <c r="I171" s="1"/>
  <c r="A172"/>
  <c r="J172" s="1"/>
  <c r="F12" i="70" s="1"/>
  <c r="A173" i="8"/>
  <c r="D173"/>
  <c r="F173"/>
  <c r="A174"/>
  <c r="F174" s="1"/>
  <c r="E174"/>
  <c r="A175"/>
  <c r="D175" s="1"/>
  <c r="E175"/>
  <c r="H175"/>
  <c r="A178"/>
  <c r="J178" s="1"/>
  <c r="A179"/>
  <c r="D179" s="1"/>
  <c r="A180"/>
  <c r="A181"/>
  <c r="F181"/>
  <c r="H181"/>
  <c r="J181"/>
  <c r="A182"/>
  <c r="F182"/>
  <c r="H182"/>
  <c r="J182"/>
  <c r="A183"/>
  <c r="H183"/>
  <c r="I183"/>
  <c r="A186"/>
  <c r="A187"/>
  <c r="D187"/>
  <c r="E187"/>
  <c r="F187"/>
  <c r="H187"/>
  <c r="I187"/>
  <c r="J187"/>
  <c r="A188"/>
  <c r="E188" s="1"/>
  <c r="H188"/>
  <c r="A189"/>
  <c r="H189" s="1"/>
  <c r="F189"/>
  <c r="A190"/>
  <c r="F190" s="1"/>
  <c r="D190"/>
  <c r="I190"/>
  <c r="A191"/>
  <c r="A192"/>
  <c r="A193"/>
  <c r="F193" s="1"/>
  <c r="I193"/>
  <c r="A194"/>
  <c r="I194"/>
  <c r="A197"/>
  <c r="I197"/>
  <c r="A198"/>
  <c r="E198"/>
  <c r="J198"/>
  <c r="A199"/>
  <c r="D199" s="1"/>
  <c r="A200"/>
  <c r="F200" s="1"/>
  <c r="E200"/>
  <c r="I200"/>
  <c r="A201"/>
  <c r="D202"/>
  <c r="E202"/>
  <c r="F202"/>
  <c r="H202"/>
  <c r="I202"/>
  <c r="J202"/>
  <c r="D203"/>
  <c r="E203"/>
  <c r="F203"/>
  <c r="H203"/>
  <c r="I203"/>
  <c r="J203"/>
  <c r="D204"/>
  <c r="E204"/>
  <c r="F204"/>
  <c r="H204"/>
  <c r="I204"/>
  <c r="J204"/>
  <c r="D205"/>
  <c r="E205"/>
  <c r="F205"/>
  <c r="H205"/>
  <c r="I205"/>
  <c r="J205"/>
  <c r="A208"/>
  <c r="F208" s="1"/>
  <c r="J208"/>
  <c r="A209"/>
  <c r="A210"/>
  <c r="I210" s="1"/>
  <c r="A215"/>
  <c r="J215" s="1"/>
  <c r="A216"/>
  <c r="A217"/>
  <c r="H217"/>
  <c r="E14" i="70" s="1"/>
  <c r="F217" i="8"/>
  <c r="F34" i="69" s="1"/>
  <c r="I217" i="8"/>
  <c r="G14" i="70" s="1"/>
  <c r="A218" i="8"/>
  <c r="D218" s="1"/>
  <c r="E36" i="69" s="1"/>
  <c r="I218" i="8"/>
  <c r="G16" i="70" s="1"/>
  <c r="A219" i="8"/>
  <c r="A220"/>
  <c r="J220" s="1"/>
  <c r="F18" i="70" s="1"/>
  <c r="A221" i="8"/>
  <c r="I221" s="1"/>
  <c r="O14" i="70" s="1"/>
  <c r="A222" i="8"/>
  <c r="A223"/>
  <c r="D223"/>
  <c r="E223"/>
  <c r="G31" i="69" s="1"/>
  <c r="F223" i="8"/>
  <c r="F31" i="69" s="1"/>
  <c r="I223" i="8"/>
  <c r="G11" i="70" s="1"/>
  <c r="A226" i="8"/>
  <c r="A227"/>
  <c r="A228"/>
  <c r="H228" s="1"/>
  <c r="N19" i="70" s="1"/>
  <c r="A229" i="8"/>
  <c r="H229"/>
  <c r="N20" i="70" s="1"/>
  <c r="E21" s="1"/>
  <c r="E229" i="8"/>
  <c r="N39" i="69" s="1"/>
  <c r="J229" i="8"/>
  <c r="A230"/>
  <c r="A231"/>
  <c r="H231"/>
  <c r="E23" i="70" s="1"/>
  <c r="A234" i="8"/>
  <c r="I234"/>
  <c r="D237"/>
  <c r="D236" s="1"/>
  <c r="E237"/>
  <c r="E236" s="1"/>
  <c r="F237"/>
  <c r="F236" s="1"/>
  <c r="H237"/>
  <c r="H236" s="1"/>
  <c r="I237"/>
  <c r="I236" s="1"/>
  <c r="J237"/>
  <c r="J236" s="1"/>
  <c r="A239"/>
  <c r="H239"/>
  <c r="E239"/>
  <c r="J239"/>
  <c r="D240"/>
  <c r="E240"/>
  <c r="F240"/>
  <c r="H240"/>
  <c r="I240"/>
  <c r="J240"/>
  <c r="A241"/>
  <c r="I241"/>
  <c r="A244"/>
  <c r="A247"/>
  <c r="A248"/>
  <c r="E248"/>
  <c r="A249"/>
  <c r="A250"/>
  <c r="J250" s="1"/>
  <c r="A251"/>
  <c r="I251" s="1"/>
  <c r="H251"/>
  <c r="A252"/>
  <c r="I252"/>
  <c r="A253"/>
  <c r="E253"/>
  <c r="J253"/>
  <c r="A254"/>
  <c r="D254" s="1"/>
  <c r="A257"/>
  <c r="A260"/>
  <c r="I260"/>
  <c r="I259" s="1"/>
  <c r="D260"/>
  <c r="H260"/>
  <c r="M8" i="70" s="1"/>
  <c r="D264" i="8"/>
  <c r="E264"/>
  <c r="F264"/>
  <c r="H264"/>
  <c r="I264"/>
  <c r="J264"/>
  <c r="A265"/>
  <c r="I265"/>
  <c r="A266"/>
  <c r="I266"/>
  <c r="A267"/>
  <c r="J267"/>
  <c r="E267"/>
  <c r="A268"/>
  <c r="D269"/>
  <c r="E269"/>
  <c r="F269"/>
  <c r="H269"/>
  <c r="I269"/>
  <c r="J269"/>
  <c r="D270"/>
  <c r="E270"/>
  <c r="F270"/>
  <c r="H270"/>
  <c r="I270"/>
  <c r="J270"/>
  <c r="D272"/>
  <c r="E272"/>
  <c r="F272"/>
  <c r="H272"/>
  <c r="I272"/>
  <c r="J272"/>
  <c r="A273"/>
  <c r="D273"/>
  <c r="A274"/>
  <c r="A275"/>
  <c r="A276"/>
  <c r="I276"/>
  <c r="D279"/>
  <c r="E279"/>
  <c r="F279"/>
  <c r="H279"/>
  <c r="I279"/>
  <c r="J279"/>
  <c r="A280"/>
  <c r="A281"/>
  <c r="E281" s="1"/>
  <c r="H281"/>
  <c r="A282"/>
  <c r="H282" s="1"/>
  <c r="A283"/>
  <c r="F283" s="1"/>
  <c r="E283"/>
  <c r="A284"/>
  <c r="A285"/>
  <c r="E285" s="1"/>
  <c r="H285"/>
  <c r="A286"/>
  <c r="A287"/>
  <c r="D287"/>
  <c r="I287"/>
  <c r="D290"/>
  <c r="E290"/>
  <c r="F290"/>
  <c r="H290"/>
  <c r="I290"/>
  <c r="J290"/>
  <c r="A291"/>
  <c r="A292"/>
  <c r="F292" s="1"/>
  <c r="I292"/>
  <c r="A293"/>
  <c r="F293"/>
  <c r="E293"/>
  <c r="J293"/>
  <c r="D296"/>
  <c r="E296"/>
  <c r="F296"/>
  <c r="H296"/>
  <c r="I296"/>
  <c r="J296"/>
  <c r="A297"/>
  <c r="A298"/>
  <c r="A299"/>
  <c r="A300"/>
  <c r="A301"/>
  <c r="A302"/>
  <c r="F302" s="1"/>
  <c r="D303"/>
  <c r="E303"/>
  <c r="F303"/>
  <c r="I303"/>
  <c r="J303"/>
  <c r="E304"/>
  <c r="F304"/>
  <c r="I304"/>
  <c r="J304"/>
  <c r="D305"/>
  <c r="E305"/>
  <c r="F305"/>
  <c r="H305"/>
  <c r="I305"/>
  <c r="J305"/>
  <c r="A307"/>
  <c r="E307"/>
  <c r="D307"/>
  <c r="F307"/>
  <c r="I307"/>
  <c r="A308"/>
  <c r="E308" s="1"/>
  <c r="F308"/>
  <c r="D309"/>
  <c r="E309"/>
  <c r="F309"/>
  <c r="H309"/>
  <c r="I309"/>
  <c r="J309"/>
  <c r="A310"/>
  <c r="H310"/>
  <c r="A311"/>
  <c r="H311"/>
  <c r="F311"/>
  <c r="J311"/>
  <c r="A312"/>
  <c r="I312"/>
  <c r="A313"/>
  <c r="H313"/>
  <c r="D316"/>
  <c r="E316"/>
  <c r="F316"/>
  <c r="H316"/>
  <c r="I316"/>
  <c r="J316"/>
  <c r="A317"/>
  <c r="D317"/>
  <c r="E317"/>
  <c r="F317"/>
  <c r="H317"/>
  <c r="I317"/>
  <c r="J317"/>
  <c r="A318"/>
  <c r="A319"/>
  <c r="E319"/>
  <c r="D319"/>
  <c r="F319"/>
  <c r="H319"/>
  <c r="I319"/>
  <c r="A320"/>
  <c r="D321"/>
  <c r="E321"/>
  <c r="F321"/>
  <c r="H321"/>
  <c r="I321"/>
  <c r="J321"/>
  <c r="A322"/>
  <c r="H322" s="1"/>
  <c r="A323"/>
  <c r="F323" s="1"/>
  <c r="E323"/>
  <c r="A324"/>
  <c r="E324"/>
  <c r="D324"/>
  <c r="F324"/>
  <c r="I324"/>
  <c r="J324"/>
  <c r="A325"/>
  <c r="H325"/>
  <c r="A328"/>
  <c r="E328"/>
  <c r="F328"/>
  <c r="I328"/>
  <c r="A329"/>
  <c r="D332"/>
  <c r="E332"/>
  <c r="F332"/>
  <c r="H332"/>
  <c r="I332"/>
  <c r="J332"/>
  <c r="A333"/>
  <c r="D333" s="1"/>
  <c r="A334"/>
  <c r="H334" s="1"/>
  <c r="J334"/>
  <c r="A335"/>
  <c r="I335"/>
  <c r="A336"/>
  <c r="H336"/>
  <c r="A337"/>
  <c r="E337"/>
  <c r="D337"/>
  <c r="F337"/>
  <c r="H337"/>
  <c r="A340"/>
  <c r="D340" s="1"/>
  <c r="A341"/>
  <c r="A342"/>
  <c r="A343"/>
  <c r="H343"/>
  <c r="A344"/>
  <c r="A345"/>
  <c r="H345" s="1"/>
  <c r="A346"/>
  <c r="H346" s="1"/>
  <c r="A347"/>
  <c r="D351"/>
  <c r="E351"/>
  <c r="F351"/>
  <c r="H351"/>
  <c r="I351"/>
  <c r="J351"/>
  <c r="A352"/>
  <c r="A353"/>
  <c r="E353" s="1"/>
  <c r="A354"/>
  <c r="H354" s="1"/>
  <c r="D355"/>
  <c r="E355"/>
  <c r="F355"/>
  <c r="H355"/>
  <c r="I355"/>
  <c r="J355"/>
  <c r="D356"/>
  <c r="E356"/>
  <c r="F356"/>
  <c r="H356"/>
  <c r="I356"/>
  <c r="J356"/>
  <c r="D358"/>
  <c r="E358"/>
  <c r="F358"/>
  <c r="H358"/>
  <c r="I358"/>
  <c r="J358"/>
  <c r="A359"/>
  <c r="D359" s="1"/>
  <c r="A360"/>
  <c r="A361"/>
  <c r="E361"/>
  <c r="H361"/>
  <c r="J361"/>
  <c r="A362"/>
  <c r="D365"/>
  <c r="E365"/>
  <c r="F365"/>
  <c r="H365"/>
  <c r="I365"/>
  <c r="J365"/>
  <c r="A366"/>
  <c r="F366"/>
  <c r="I366"/>
  <c r="A367"/>
  <c r="A368"/>
  <c r="E368"/>
  <c r="I368"/>
  <c r="A369"/>
  <c r="E369"/>
  <c r="F369"/>
  <c r="H369"/>
  <c r="J369"/>
  <c r="D372"/>
  <c r="E372"/>
  <c r="F372"/>
  <c r="H372"/>
  <c r="I372"/>
  <c r="J372"/>
  <c r="A373"/>
  <c r="A374"/>
  <c r="E374"/>
  <c r="A375"/>
  <c r="D375"/>
  <c r="A376"/>
  <c r="A377"/>
  <c r="E377"/>
  <c r="A378"/>
  <c r="F378"/>
  <c r="A381"/>
  <c r="D381"/>
  <c r="H381"/>
  <c r="J381"/>
  <c r="A382"/>
  <c r="H382"/>
  <c r="A383"/>
  <c r="F383"/>
  <c r="E383"/>
  <c r="H383"/>
  <c r="I383"/>
  <c r="A384"/>
  <c r="E384" s="1"/>
  <c r="A385"/>
  <c r="F385"/>
  <c r="J385"/>
  <c r="A386"/>
  <c r="D389"/>
  <c r="E389"/>
  <c r="F389"/>
  <c r="H389"/>
  <c r="I389"/>
  <c r="J389"/>
  <c r="A390"/>
  <c r="H390"/>
  <c r="A391"/>
  <c r="A392"/>
  <c r="H392" s="1"/>
  <c r="A393"/>
  <c r="F393" s="1"/>
  <c r="A394"/>
  <c r="D394" s="1"/>
  <c r="A395"/>
  <c r="H395" s="1"/>
  <c r="A396"/>
  <c r="H396" s="1"/>
  <c r="A397"/>
  <c r="E397" s="1"/>
  <c r="J397"/>
  <c r="A400"/>
  <c r="D400"/>
  <c r="A401"/>
  <c r="D404"/>
  <c r="E404"/>
  <c r="F404"/>
  <c r="H404"/>
  <c r="I404"/>
  <c r="J404"/>
  <c r="A405"/>
  <c r="D405" s="1"/>
  <c r="A406"/>
  <c r="H406" s="1"/>
  <c r="A407"/>
  <c r="E407"/>
  <c r="I407"/>
  <c r="A408"/>
  <c r="J408"/>
  <c r="F408"/>
  <c r="E408"/>
  <c r="A409"/>
  <c r="J409"/>
  <c r="D409"/>
  <c r="F409"/>
  <c r="H409"/>
  <c r="A412"/>
  <c r="A413"/>
  <c r="E413"/>
  <c r="F413"/>
  <c r="H413"/>
  <c r="I413"/>
  <c r="A417"/>
  <c r="J417" s="1"/>
  <c r="A418"/>
  <c r="D418" s="1"/>
  <c r="A421"/>
  <c r="H421" s="1"/>
  <c r="B228" i="4"/>
  <c r="B229" s="1"/>
  <c r="B230"/>
  <c r="B231" s="1"/>
  <c r="B232" s="1"/>
  <c r="B233" s="1"/>
  <c r="H9" i="8"/>
  <c r="H26"/>
  <c r="D7" i="38" s="1"/>
  <c r="D21" s="1"/>
  <c r="M130" i="75"/>
  <c r="M66"/>
  <c r="H68" i="8"/>
  <c r="I12" i="38" s="1"/>
  <c r="H83" i="8"/>
  <c r="H93"/>
  <c r="M95" i="75"/>
  <c r="M69"/>
  <c r="H117" i="8"/>
  <c r="H111"/>
  <c r="M76" i="75"/>
  <c r="M77"/>
  <c r="M109"/>
  <c r="M75"/>
  <c r="M40"/>
  <c r="P40" s="1"/>
  <c r="F40" s="1"/>
  <c r="H152" i="8"/>
  <c r="H234"/>
  <c r="H153"/>
  <c r="M59" i="76"/>
  <c r="P59" s="1"/>
  <c r="M67"/>
  <c r="H265" i="8"/>
  <c r="H163"/>
  <c r="H280"/>
  <c r="H197"/>
  <c r="H302"/>
  <c r="H250"/>
  <c r="B58" i="20"/>
  <c r="C58"/>
  <c r="F58"/>
  <c r="I58"/>
  <c r="B59"/>
  <c r="C59"/>
  <c r="F59"/>
  <c r="I59"/>
  <c r="B60"/>
  <c r="C60"/>
  <c r="F60"/>
  <c r="B61"/>
  <c r="C61"/>
  <c r="F61"/>
  <c r="I61" s="1"/>
  <c r="H273" i="8"/>
  <c r="B62" i="20"/>
  <c r="C62"/>
  <c r="F62"/>
  <c r="I62"/>
  <c r="B63"/>
  <c r="C63"/>
  <c r="F63"/>
  <c r="I63"/>
  <c r="B64"/>
  <c r="C64"/>
  <c r="F64"/>
  <c r="I64"/>
  <c r="B65"/>
  <c r="C65"/>
  <c r="F65"/>
  <c r="I65"/>
  <c r="B66"/>
  <c r="C66"/>
  <c r="F66"/>
  <c r="I66"/>
  <c r="B67"/>
  <c r="C67"/>
  <c r="F67"/>
  <c r="I67"/>
  <c r="B68"/>
  <c r="C68"/>
  <c r="F68"/>
  <c r="I68"/>
  <c r="B69"/>
  <c r="C69"/>
  <c r="F69"/>
  <c r="I69"/>
  <c r="B70"/>
  <c r="C70"/>
  <c r="F70"/>
  <c r="I70"/>
  <c r="B71"/>
  <c r="C71"/>
  <c r="F71"/>
  <c r="I71"/>
  <c r="B72"/>
  <c r="C72"/>
  <c r="F72"/>
  <c r="I72"/>
  <c r="B73"/>
  <c r="C73"/>
  <c r="F73"/>
  <c r="I73"/>
  <c r="B74"/>
  <c r="C74"/>
  <c r="F74"/>
  <c r="I74"/>
  <c r="B75"/>
  <c r="C75"/>
  <c r="F75"/>
  <c r="I75"/>
  <c r="B76"/>
  <c r="C76"/>
  <c r="F76"/>
  <c r="I76"/>
  <c r="B77"/>
  <c r="C77"/>
  <c r="F77"/>
  <c r="I77"/>
  <c r="B78"/>
  <c r="C78"/>
  <c r="F78"/>
  <c r="I78"/>
  <c r="B79"/>
  <c r="C79"/>
  <c r="F79"/>
  <c r="I79"/>
  <c r="B80"/>
  <c r="C80"/>
  <c r="F80"/>
  <c r="I80"/>
  <c r="B81"/>
  <c r="C81"/>
  <c r="F81"/>
  <c r="I81"/>
  <c r="B82"/>
  <c r="C82"/>
  <c r="F82"/>
  <c r="I82"/>
  <c r="B83"/>
  <c r="C83"/>
  <c r="F83"/>
  <c r="I83"/>
  <c r="B84"/>
  <c r="C84"/>
  <c r="F84"/>
  <c r="I84"/>
  <c r="B85"/>
  <c r="C85"/>
  <c r="F85"/>
  <c r="I85"/>
  <c r="B86"/>
  <c r="C86"/>
  <c r="F86"/>
  <c r="I86"/>
  <c r="H303" i="8"/>
  <c r="B87" i="20"/>
  <c r="C87"/>
  <c r="F87"/>
  <c r="I87" s="1"/>
  <c r="B88"/>
  <c r="C88"/>
  <c r="F88"/>
  <c r="I88" s="1"/>
  <c r="B89"/>
  <c r="C89"/>
  <c r="F89"/>
  <c r="I89" s="1"/>
  <c r="B90"/>
  <c r="C90"/>
  <c r="F90"/>
  <c r="I90" s="1"/>
  <c r="B91"/>
  <c r="C91"/>
  <c r="F91"/>
  <c r="H341" i="8"/>
  <c r="B92" i="20"/>
  <c r="C92"/>
  <c r="F92"/>
  <c r="I92" s="1"/>
  <c r="B93"/>
  <c r="C93"/>
  <c r="F93"/>
  <c r="B94"/>
  <c r="C94"/>
  <c r="F94"/>
  <c r="I94"/>
  <c r="B95"/>
  <c r="C95"/>
  <c r="F95"/>
  <c r="H375" i="8"/>
  <c r="B96" i="20"/>
  <c r="C96"/>
  <c r="F96"/>
  <c r="H377" i="8"/>
  <c r="B97" i="20"/>
  <c r="C97"/>
  <c r="F97"/>
  <c r="I97"/>
  <c r="B98"/>
  <c r="C98"/>
  <c r="F98"/>
  <c r="I98"/>
  <c r="B99"/>
  <c r="C99"/>
  <c r="F99"/>
  <c r="I99"/>
  <c r="B100"/>
  <c r="C100"/>
  <c r="F100"/>
  <c r="I100"/>
  <c r="B101"/>
  <c r="C101"/>
  <c r="F101"/>
  <c r="I101"/>
  <c r="B102"/>
  <c r="C102"/>
  <c r="F102"/>
  <c r="I102"/>
  <c r="B103"/>
  <c r="C103"/>
  <c r="F103"/>
  <c r="I103"/>
  <c r="B104"/>
  <c r="C104"/>
  <c r="F104"/>
  <c r="I104"/>
  <c r="B105"/>
  <c r="C105"/>
  <c r="F105"/>
  <c r="I105"/>
  <c r="B106"/>
  <c r="C106"/>
  <c r="F106"/>
  <c r="I106"/>
  <c r="B107"/>
  <c r="C107"/>
  <c r="F107"/>
  <c r="I107"/>
  <c r="B108"/>
  <c r="C108"/>
  <c r="F108"/>
  <c r="I108"/>
  <c r="B109"/>
  <c r="C109"/>
  <c r="F109"/>
  <c r="I109"/>
  <c r="B110"/>
  <c r="C110"/>
  <c r="F110"/>
  <c r="I110"/>
  <c r="B111"/>
  <c r="C111"/>
  <c r="F111"/>
  <c r="I111"/>
  <c r="B112"/>
  <c r="C112"/>
  <c r="F112"/>
  <c r="I112"/>
  <c r="B113"/>
  <c r="C113"/>
  <c r="F113"/>
  <c r="I113"/>
  <c r="B114"/>
  <c r="C114"/>
  <c r="F114"/>
  <c r="I114"/>
  <c r="B115"/>
  <c r="C115"/>
  <c r="F115"/>
  <c r="I115"/>
  <c r="B116"/>
  <c r="C116"/>
  <c r="F116"/>
  <c r="I116"/>
  <c r="B117"/>
  <c r="C117"/>
  <c r="F117"/>
  <c r="I117"/>
  <c r="B118"/>
  <c r="C118"/>
  <c r="F118"/>
  <c r="I118"/>
  <c r="B119"/>
  <c r="C119"/>
  <c r="F119"/>
  <c r="I119"/>
  <c r="B120"/>
  <c r="C120"/>
  <c r="F120"/>
  <c r="I120"/>
  <c r="B121"/>
  <c r="C121"/>
  <c r="F121"/>
  <c r="I121"/>
  <c r="B122"/>
  <c r="C122"/>
  <c r="F122"/>
  <c r="I122"/>
  <c r="B123"/>
  <c r="C123"/>
  <c r="F123"/>
  <c r="I123"/>
  <c r="B124"/>
  <c r="C124"/>
  <c r="F124"/>
  <c r="I124"/>
  <c r="B125"/>
  <c r="C125"/>
  <c r="F125"/>
  <c r="I125"/>
  <c r="B126"/>
  <c r="C126"/>
  <c r="F126"/>
  <c r="I126"/>
  <c r="B127"/>
  <c r="C127"/>
  <c r="F127"/>
  <c r="I127"/>
  <c r="B128"/>
  <c r="C128"/>
  <c r="F128"/>
  <c r="I128"/>
  <c r="B129"/>
  <c r="C129"/>
  <c r="F129"/>
  <c r="I129"/>
  <c r="B130"/>
  <c r="C130"/>
  <c r="F130"/>
  <c r="I130"/>
  <c r="B131"/>
  <c r="C131"/>
  <c r="F131"/>
  <c r="I131"/>
  <c r="B132"/>
  <c r="C132"/>
  <c r="F132"/>
  <c r="I132"/>
  <c r="B133"/>
  <c r="C133"/>
  <c r="F133"/>
  <c r="I133"/>
  <c r="B134"/>
  <c r="C134"/>
  <c r="F134"/>
  <c r="I134"/>
  <c r="B135"/>
  <c r="C135"/>
  <c r="F135"/>
  <c r="I135"/>
  <c r="B136"/>
  <c r="C136"/>
  <c r="F136"/>
  <c r="I136"/>
  <c r="B137"/>
  <c r="C137"/>
  <c r="F137"/>
  <c r="I137"/>
  <c r="B138"/>
  <c r="C138"/>
  <c r="F138"/>
  <c r="I138"/>
  <c r="B139"/>
  <c r="C139"/>
  <c r="F139"/>
  <c r="I139"/>
  <c r="B140"/>
  <c r="C140"/>
  <c r="F140"/>
  <c r="I140"/>
  <c r="B141"/>
  <c r="C141"/>
  <c r="F141"/>
  <c r="I141"/>
  <c r="B142"/>
  <c r="C142"/>
  <c r="F142"/>
  <c r="I142"/>
  <c r="B143"/>
  <c r="C143"/>
  <c r="F143"/>
  <c r="I143"/>
  <c r="B144"/>
  <c r="C144"/>
  <c r="F144"/>
  <c r="I144"/>
  <c r="B145"/>
  <c r="C145"/>
  <c r="F145"/>
  <c r="I145"/>
  <c r="B146"/>
  <c r="C146"/>
  <c r="F146"/>
  <c r="I146"/>
  <c r="B147"/>
  <c r="C147"/>
  <c r="F147"/>
  <c r="I147"/>
  <c r="B148"/>
  <c r="C148"/>
  <c r="F148"/>
  <c r="I148"/>
  <c r="B149"/>
  <c r="C149"/>
  <c r="F149"/>
  <c r="I149"/>
  <c r="B150"/>
  <c r="C150"/>
  <c r="F150"/>
  <c r="I150"/>
  <c r="B151"/>
  <c r="C151"/>
  <c r="F151"/>
  <c r="I151"/>
  <c r="B152"/>
  <c r="C152"/>
  <c r="F152"/>
  <c r="I152"/>
  <c r="B153"/>
  <c r="C153"/>
  <c r="F153"/>
  <c r="I153"/>
  <c r="B154"/>
  <c r="C154"/>
  <c r="F154"/>
  <c r="I154"/>
  <c r="B155"/>
  <c r="C155"/>
  <c r="F155"/>
  <c r="I155"/>
  <c r="B156"/>
  <c r="C156"/>
  <c r="F156"/>
  <c r="I156"/>
  <c r="B157"/>
  <c r="C157"/>
  <c r="F157"/>
  <c r="I157"/>
  <c r="B158"/>
  <c r="C158"/>
  <c r="F158"/>
  <c r="I158"/>
  <c r="B159"/>
  <c r="C159"/>
  <c r="F159"/>
  <c r="I159"/>
  <c r="B160"/>
  <c r="C160"/>
  <c r="F160"/>
  <c r="I160"/>
  <c r="B161"/>
  <c r="C161"/>
  <c r="F161"/>
  <c r="I161"/>
  <c r="B162"/>
  <c r="C162"/>
  <c r="F162"/>
  <c r="I162"/>
  <c r="B163"/>
  <c r="C163"/>
  <c r="F163"/>
  <c r="I163"/>
  <c r="B164"/>
  <c r="C164"/>
  <c r="F164"/>
  <c r="I164"/>
  <c r="B165"/>
  <c r="C165"/>
  <c r="F165"/>
  <c r="I165"/>
  <c r="B166"/>
  <c r="C166"/>
  <c r="F166"/>
  <c r="I166"/>
  <c r="B167"/>
  <c r="C167"/>
  <c r="F167"/>
  <c r="I167"/>
  <c r="B168"/>
  <c r="C168"/>
  <c r="F168"/>
  <c r="I168"/>
  <c r="B169"/>
  <c r="C169"/>
  <c r="F169"/>
  <c r="I169"/>
  <c r="B170"/>
  <c r="C170"/>
  <c r="F170"/>
  <c r="I170"/>
  <c r="B171"/>
  <c r="C171"/>
  <c r="F171"/>
  <c r="I171"/>
  <c r="B172"/>
  <c r="C172"/>
  <c r="F172"/>
  <c r="I172"/>
  <c r="B173"/>
  <c r="C173"/>
  <c r="F173"/>
  <c r="I173"/>
  <c r="B174"/>
  <c r="C174"/>
  <c r="F174"/>
  <c r="I174"/>
  <c r="B175"/>
  <c r="C175"/>
  <c r="F175"/>
  <c r="I175"/>
  <c r="B176"/>
  <c r="C176"/>
  <c r="F176"/>
  <c r="I176"/>
  <c r="B177"/>
  <c r="C177"/>
  <c r="F177"/>
  <c r="I177"/>
  <c r="B178"/>
  <c r="C178"/>
  <c r="F178"/>
  <c r="I178"/>
  <c r="B179"/>
  <c r="C179"/>
  <c r="F179"/>
  <c r="I179"/>
  <c r="B180"/>
  <c r="C180"/>
  <c r="F180"/>
  <c r="I180"/>
  <c r="B181"/>
  <c r="C181"/>
  <c r="F181"/>
  <c r="I181"/>
  <c r="B182"/>
  <c r="C182"/>
  <c r="F182"/>
  <c r="I182"/>
  <c r="B183"/>
  <c r="C183"/>
  <c r="F183"/>
  <c r="I183"/>
  <c r="B184"/>
  <c r="C184"/>
  <c r="F184"/>
  <c r="I184"/>
  <c r="B185"/>
  <c r="C185"/>
  <c r="F185"/>
  <c r="I185"/>
  <c r="B186"/>
  <c r="C186"/>
  <c r="F186"/>
  <c r="I186"/>
  <c r="B187"/>
  <c r="C187"/>
  <c r="F187"/>
  <c r="I187"/>
  <c r="B188"/>
  <c r="C188"/>
  <c r="F188"/>
  <c r="I188"/>
  <c r="B189"/>
  <c r="C189"/>
  <c r="F189"/>
  <c r="I189"/>
  <c r="B190"/>
  <c r="C190"/>
  <c r="F190"/>
  <c r="I190"/>
  <c r="B191"/>
  <c r="C191"/>
  <c r="F191"/>
  <c r="I191"/>
  <c r="B192"/>
  <c r="C192"/>
  <c r="F192"/>
  <c r="I192"/>
  <c r="B193"/>
  <c r="C193"/>
  <c r="F193"/>
  <c r="I193"/>
  <c r="B194"/>
  <c r="C194"/>
  <c r="F194"/>
  <c r="I194"/>
  <c r="B195"/>
  <c r="C195"/>
  <c r="F195"/>
  <c r="I195"/>
  <c r="B196"/>
  <c r="C196"/>
  <c r="F196"/>
  <c r="I196"/>
  <c r="B197"/>
  <c r="C197"/>
  <c r="F197"/>
  <c r="I197"/>
  <c r="B198"/>
  <c r="C198"/>
  <c r="F198"/>
  <c r="I198"/>
  <c r="B199"/>
  <c r="C199"/>
  <c r="F199"/>
  <c r="I199"/>
  <c r="B200"/>
  <c r="C200"/>
  <c r="F200"/>
  <c r="I200"/>
  <c r="B201"/>
  <c r="C201"/>
  <c r="F201"/>
  <c r="I201"/>
  <c r="B202"/>
  <c r="C202"/>
  <c r="F202"/>
  <c r="I202"/>
  <c r="B203"/>
  <c r="C203"/>
  <c r="F203"/>
  <c r="I203"/>
  <c r="B204"/>
  <c r="C204"/>
  <c r="F204"/>
  <c r="I204"/>
  <c r="B205"/>
  <c r="C205"/>
  <c r="F205"/>
  <c r="I205"/>
  <c r="B206"/>
  <c r="C206"/>
  <c r="F206"/>
  <c r="I206"/>
  <c r="B207"/>
  <c r="C207"/>
  <c r="F207"/>
  <c r="I207"/>
  <c r="B208"/>
  <c r="C208"/>
  <c r="F208"/>
  <c r="I208"/>
  <c r="B209"/>
  <c r="C209"/>
  <c r="F209"/>
  <c r="I209"/>
  <c r="B210"/>
  <c r="C210"/>
  <c r="F210"/>
  <c r="I210"/>
  <c r="B211"/>
  <c r="C211"/>
  <c r="F211"/>
  <c r="I211"/>
  <c r="B212"/>
  <c r="C212"/>
  <c r="F212"/>
  <c r="I212"/>
  <c r="B213"/>
  <c r="C213"/>
  <c r="F213"/>
  <c r="I213"/>
  <c r="B214"/>
  <c r="C214"/>
  <c r="F214"/>
  <c r="I214"/>
  <c r="B215"/>
  <c r="C215"/>
  <c r="F215"/>
  <c r="I215"/>
  <c r="B216"/>
  <c r="C216"/>
  <c r="F216"/>
  <c r="I216"/>
  <c r="B217"/>
  <c r="C217"/>
  <c r="F217"/>
  <c r="I217"/>
  <c r="B218"/>
  <c r="C218"/>
  <c r="F218"/>
  <c r="I218"/>
  <c r="B219"/>
  <c r="C219"/>
  <c r="F219"/>
  <c r="I219"/>
  <c r="B220"/>
  <c r="C220"/>
  <c r="F220"/>
  <c r="I220"/>
  <c r="B221"/>
  <c r="C221"/>
  <c r="F221"/>
  <c r="I221"/>
  <c r="B222"/>
  <c r="C222"/>
  <c r="F222"/>
  <c r="I222"/>
  <c r="B223"/>
  <c r="C223"/>
  <c r="F223"/>
  <c r="I223"/>
  <c r="B224"/>
  <c r="C224"/>
  <c r="F224"/>
  <c r="I224"/>
  <c r="B225"/>
  <c r="C225"/>
  <c r="F225"/>
  <c r="I225"/>
  <c r="B226"/>
  <c r="C226"/>
  <c r="F226"/>
  <c r="I226"/>
  <c r="B227"/>
  <c r="C227"/>
  <c r="F227"/>
  <c r="I227"/>
  <c r="B228"/>
  <c r="C228"/>
  <c r="F228"/>
  <c r="I228"/>
  <c r="B229"/>
  <c r="C229"/>
  <c r="F229"/>
  <c r="I229"/>
  <c r="B230"/>
  <c r="C230"/>
  <c r="F230"/>
  <c r="I230"/>
  <c r="B231"/>
  <c r="C231"/>
  <c r="F231"/>
  <c r="I231"/>
  <c r="B232"/>
  <c r="C232"/>
  <c r="F232"/>
  <c r="I232"/>
  <c r="B233"/>
  <c r="C233"/>
  <c r="F233"/>
  <c r="I233"/>
  <c r="B234"/>
  <c r="C234"/>
  <c r="F234"/>
  <c r="I234"/>
  <c r="B235"/>
  <c r="C235"/>
  <c r="F235"/>
  <c r="I235"/>
  <c r="B236"/>
  <c r="C236"/>
  <c r="F236"/>
  <c r="I236"/>
  <c r="B237"/>
  <c r="C237"/>
  <c r="F237"/>
  <c r="I237"/>
  <c r="B238"/>
  <c r="C238"/>
  <c r="F238"/>
  <c r="I238"/>
  <c r="B239"/>
  <c r="C239"/>
  <c r="F239"/>
  <c r="I239"/>
  <c r="B240"/>
  <c r="C240"/>
  <c r="F240"/>
  <c r="I240"/>
  <c r="B241"/>
  <c r="C241"/>
  <c r="F241"/>
  <c r="I241"/>
  <c r="B242"/>
  <c r="C242"/>
  <c r="F242"/>
  <c r="I242"/>
  <c r="B243"/>
  <c r="C243"/>
  <c r="F243"/>
  <c r="I243"/>
  <c r="B244"/>
  <c r="C244"/>
  <c r="F244"/>
  <c r="I244"/>
  <c r="B245"/>
  <c r="C245"/>
  <c r="F245"/>
  <c r="I245"/>
  <c r="B246"/>
  <c r="C246"/>
  <c r="F246"/>
  <c r="I246"/>
  <c r="B247"/>
  <c r="C247"/>
  <c r="F247"/>
  <c r="I247"/>
  <c r="B248"/>
  <c r="C248"/>
  <c r="F248"/>
  <c r="I248"/>
  <c r="B249"/>
  <c r="C249"/>
  <c r="F249"/>
  <c r="I249"/>
  <c r="B250"/>
  <c r="C250"/>
  <c r="F250"/>
  <c r="I250"/>
  <c r="B251"/>
  <c r="C251"/>
  <c r="F251"/>
  <c r="I251"/>
  <c r="B252"/>
  <c r="C252"/>
  <c r="F252"/>
  <c r="I252"/>
  <c r="B253"/>
  <c r="C253"/>
  <c r="F253"/>
  <c r="I253"/>
  <c r="B254"/>
  <c r="C254"/>
  <c r="F254"/>
  <c r="I254"/>
  <c r="B255"/>
  <c r="C255"/>
  <c r="F255"/>
  <c r="I255"/>
  <c r="B256"/>
  <c r="C256"/>
  <c r="F256"/>
  <c r="I256"/>
  <c r="B257"/>
  <c r="C257"/>
  <c r="F257"/>
  <c r="I257"/>
  <c r="B258"/>
  <c r="C258"/>
  <c r="F258"/>
  <c r="I258"/>
  <c r="B259"/>
  <c r="C259"/>
  <c r="F259"/>
  <c r="I259"/>
  <c r="B260"/>
  <c r="C260"/>
  <c r="F260"/>
  <c r="I260"/>
  <c r="B261"/>
  <c r="C261"/>
  <c r="F261"/>
  <c r="I261"/>
  <c r="B262"/>
  <c r="C262"/>
  <c r="F262"/>
  <c r="I262"/>
  <c r="B263"/>
  <c r="C263"/>
  <c r="F263"/>
  <c r="I263"/>
  <c r="B264"/>
  <c r="C264"/>
  <c r="F264"/>
  <c r="I264"/>
  <c r="B265"/>
  <c r="C265"/>
  <c r="F265"/>
  <c r="I265"/>
  <c r="B266"/>
  <c r="C266"/>
  <c r="F266"/>
  <c r="I266"/>
  <c r="B267"/>
  <c r="C267"/>
  <c r="F267"/>
  <c r="I267"/>
  <c r="B268"/>
  <c r="C268"/>
  <c r="F268"/>
  <c r="I268"/>
  <c r="B269"/>
  <c r="C269"/>
  <c r="F269"/>
  <c r="I269"/>
  <c r="B270"/>
  <c r="C270"/>
  <c r="F270"/>
  <c r="I270"/>
  <c r="B271"/>
  <c r="C271"/>
  <c r="F271"/>
  <c r="I271"/>
  <c r="B272"/>
  <c r="C272"/>
  <c r="F272"/>
  <c r="I272"/>
  <c r="B273"/>
  <c r="C273"/>
  <c r="F273"/>
  <c r="I273"/>
  <c r="B274"/>
  <c r="C274"/>
  <c r="F274"/>
  <c r="I274"/>
  <c r="B275"/>
  <c r="C275"/>
  <c r="F275"/>
  <c r="I275"/>
  <c r="B276"/>
  <c r="C276"/>
  <c r="F276"/>
  <c r="I276"/>
  <c r="B277"/>
  <c r="C277"/>
  <c r="F277"/>
  <c r="I277"/>
  <c r="B278"/>
  <c r="C278"/>
  <c r="F278"/>
  <c r="I278"/>
  <c r="B279"/>
  <c r="C279"/>
  <c r="F279"/>
  <c r="I279"/>
  <c r="B280"/>
  <c r="C280"/>
  <c r="F280"/>
  <c r="I280"/>
  <c r="B281"/>
  <c r="C281"/>
  <c r="F281"/>
  <c r="I281"/>
  <c r="B282"/>
  <c r="C282"/>
  <c r="F282"/>
  <c r="I282"/>
  <c r="B283"/>
  <c r="C283"/>
  <c r="F283"/>
  <c r="I283"/>
  <c r="B284"/>
  <c r="C284"/>
  <c r="F284"/>
  <c r="I284"/>
  <c r="B285"/>
  <c r="C285"/>
  <c r="F285"/>
  <c r="I285"/>
  <c r="B286"/>
  <c r="C286"/>
  <c r="F286"/>
  <c r="I286"/>
  <c r="B287"/>
  <c r="C287"/>
  <c r="F287"/>
  <c r="I287"/>
  <c r="B288"/>
  <c r="C288"/>
  <c r="F288"/>
  <c r="I288"/>
  <c r="B289"/>
  <c r="C289"/>
  <c r="F289"/>
  <c r="I289"/>
  <c r="B290"/>
  <c r="C290"/>
  <c r="F290"/>
  <c r="I290"/>
  <c r="B291"/>
  <c r="C291"/>
  <c r="F291"/>
  <c r="I291"/>
  <c r="B292"/>
  <c r="C292"/>
  <c r="F292"/>
  <c r="I292"/>
  <c r="B293"/>
  <c r="C293"/>
  <c r="F293"/>
  <c r="I293"/>
  <c r="B294"/>
  <c r="C294"/>
  <c r="F294"/>
  <c r="I294"/>
  <c r="B295"/>
  <c r="C295"/>
  <c r="F295"/>
  <c r="I295"/>
  <c r="B296"/>
  <c r="C296"/>
  <c r="F296"/>
  <c r="I296"/>
  <c r="B297"/>
  <c r="C297"/>
  <c r="F297"/>
  <c r="I297"/>
  <c r="B298"/>
  <c r="C298"/>
  <c r="F298"/>
  <c r="I298"/>
  <c r="B299"/>
  <c r="C299"/>
  <c r="F299"/>
  <c r="I299"/>
  <c r="B300"/>
  <c r="C300"/>
  <c r="F300"/>
  <c r="I300"/>
  <c r="B301"/>
  <c r="C301"/>
  <c r="F301"/>
  <c r="I301"/>
  <c r="B302"/>
  <c r="C302"/>
  <c r="F302"/>
  <c r="I302"/>
  <c r="B303"/>
  <c r="C303"/>
  <c r="F303"/>
  <c r="I303"/>
  <c r="B304"/>
  <c r="C304"/>
  <c r="F304"/>
  <c r="I304"/>
  <c r="B305"/>
  <c r="C305"/>
  <c r="F305"/>
  <c r="I305"/>
  <c r="B306"/>
  <c r="C306"/>
  <c r="F306"/>
  <c r="I306"/>
  <c r="B307"/>
  <c r="C307"/>
  <c r="F307"/>
  <c r="I307"/>
  <c r="B308"/>
  <c r="C308"/>
  <c r="F308"/>
  <c r="I308"/>
  <c r="B309"/>
  <c r="C309"/>
  <c r="F309"/>
  <c r="I309"/>
  <c r="D221" i="8"/>
  <c r="M35" i="69" s="1"/>
  <c r="D58" i="8"/>
  <c r="F11" i="35" s="1"/>
  <c r="D99" i="8"/>
  <c r="G99" s="1"/>
  <c r="L33" i="72" s="1"/>
  <c r="N33" s="1"/>
  <c r="I56" i="1"/>
  <c r="C59"/>
  <c r="D231" i="8"/>
  <c r="E43" i="69" s="1"/>
  <c r="C60" i="1"/>
  <c r="C61"/>
  <c r="C62"/>
  <c r="C63"/>
  <c r="C64"/>
  <c r="C65"/>
  <c r="C66"/>
  <c r="C67"/>
  <c r="C68"/>
  <c r="C69"/>
  <c r="C70"/>
  <c r="C71"/>
  <c r="I71"/>
  <c r="C72"/>
  <c r="C73"/>
  <c r="C74"/>
  <c r="C75"/>
  <c r="I75"/>
  <c r="C76"/>
  <c r="C77"/>
  <c r="C78"/>
  <c r="C79"/>
  <c r="C80"/>
  <c r="I80"/>
  <c r="C81"/>
  <c r="C82"/>
  <c r="C83"/>
  <c r="C84"/>
  <c r="F84"/>
  <c r="I84" s="1"/>
  <c r="C85"/>
  <c r="F85"/>
  <c r="I85"/>
  <c r="C86"/>
  <c r="F86"/>
  <c r="I86" s="1"/>
  <c r="C87"/>
  <c r="F87"/>
  <c r="I87"/>
  <c r="C88"/>
  <c r="F88"/>
  <c r="I88" s="1"/>
  <c r="C89"/>
  <c r="F89"/>
  <c r="I89"/>
  <c r="C90"/>
  <c r="F90"/>
  <c r="I90" s="1"/>
  <c r="D291" i="8"/>
  <c r="C91" i="1"/>
  <c r="F91"/>
  <c r="I91"/>
  <c r="D292" i="8"/>
  <c r="C92" i="1"/>
  <c r="F92"/>
  <c r="I92"/>
  <c r="C93"/>
  <c r="F93"/>
  <c r="I93" s="1"/>
  <c r="D301" i="8"/>
  <c r="C94" i="1"/>
  <c r="F94"/>
  <c r="I94"/>
  <c r="D302" i="8"/>
  <c r="C95" i="1"/>
  <c r="F95"/>
  <c r="I95"/>
  <c r="C96"/>
  <c r="F96"/>
  <c r="I96"/>
  <c r="C97"/>
  <c r="F97"/>
  <c r="I97"/>
  <c r="C98"/>
  <c r="F98"/>
  <c r="I98"/>
  <c r="C99"/>
  <c r="F99"/>
  <c r="I99"/>
  <c r="C100"/>
  <c r="F100"/>
  <c r="I100"/>
  <c r="C101"/>
  <c r="F101"/>
  <c r="I101"/>
  <c r="C102"/>
  <c r="F102"/>
  <c r="I102"/>
  <c r="C103"/>
  <c r="F103"/>
  <c r="I103"/>
  <c r="C104"/>
  <c r="F104"/>
  <c r="I104" s="1"/>
  <c r="C105"/>
  <c r="F105"/>
  <c r="I105"/>
  <c r="C106"/>
  <c r="F106"/>
  <c r="I106" s="1"/>
  <c r="C107"/>
  <c r="F107"/>
  <c r="I107"/>
  <c r="C108"/>
  <c r="F108"/>
  <c r="I108" s="1"/>
  <c r="C109"/>
  <c r="F109"/>
  <c r="I109"/>
  <c r="C110"/>
  <c r="F110"/>
  <c r="I110" s="1"/>
  <c r="C111"/>
  <c r="F111"/>
  <c r="I111"/>
  <c r="C112"/>
  <c r="F112"/>
  <c r="I112" s="1"/>
  <c r="C113"/>
  <c r="F113"/>
  <c r="I113"/>
  <c r="C114"/>
  <c r="F114"/>
  <c r="I114" s="1"/>
  <c r="C115"/>
  <c r="F115"/>
  <c r="I115"/>
  <c r="C116"/>
  <c r="F116"/>
  <c r="I116" s="1"/>
  <c r="C117"/>
  <c r="F117"/>
  <c r="I117"/>
  <c r="C118"/>
  <c r="F118"/>
  <c r="I118" s="1"/>
  <c r="C119"/>
  <c r="F119"/>
  <c r="I119"/>
  <c r="C120"/>
  <c r="F120"/>
  <c r="I120" s="1"/>
  <c r="C121"/>
  <c r="F121"/>
  <c r="I121"/>
  <c r="C122"/>
  <c r="F122"/>
  <c r="I122" s="1"/>
  <c r="C123"/>
  <c r="F123"/>
  <c r="I123"/>
  <c r="C124"/>
  <c r="F124"/>
  <c r="I124" s="1"/>
  <c r="C125"/>
  <c r="F125"/>
  <c r="I125"/>
  <c r="C126"/>
  <c r="F126"/>
  <c r="I126" s="1"/>
  <c r="C127"/>
  <c r="F127"/>
  <c r="I127"/>
  <c r="C128"/>
  <c r="F128"/>
  <c r="I128" s="1"/>
  <c r="C129"/>
  <c r="F129"/>
  <c r="I129"/>
  <c r="C130"/>
  <c r="F130"/>
  <c r="I130" s="1"/>
  <c r="C131"/>
  <c r="F131"/>
  <c r="I131"/>
  <c r="C132"/>
  <c r="F132"/>
  <c r="I132" s="1"/>
  <c r="C133"/>
  <c r="F133"/>
  <c r="I133"/>
  <c r="C134"/>
  <c r="F134"/>
  <c r="I134" s="1"/>
  <c r="C135"/>
  <c r="F135"/>
  <c r="I135"/>
  <c r="C136"/>
  <c r="F136"/>
  <c r="I136" s="1"/>
  <c r="C137"/>
  <c r="F137"/>
  <c r="I137"/>
  <c r="C138"/>
  <c r="F138"/>
  <c r="I138" s="1"/>
  <c r="C139"/>
  <c r="F139"/>
  <c r="I139"/>
  <c r="C140"/>
  <c r="F140"/>
  <c r="I140" s="1"/>
  <c r="C141"/>
  <c r="F141"/>
  <c r="I141"/>
  <c r="C142"/>
  <c r="F142"/>
  <c r="I142" s="1"/>
  <c r="C143"/>
  <c r="F143"/>
  <c r="I143"/>
  <c r="C144"/>
  <c r="F144"/>
  <c r="I144" s="1"/>
  <c r="C145"/>
  <c r="F145"/>
  <c r="I145"/>
  <c r="C146"/>
  <c r="F146"/>
  <c r="I146" s="1"/>
  <c r="C147"/>
  <c r="F147"/>
  <c r="I147"/>
  <c r="C148"/>
  <c r="F148"/>
  <c r="I148" s="1"/>
  <c r="C149"/>
  <c r="F149"/>
  <c r="I149"/>
  <c r="C150"/>
  <c r="F150"/>
  <c r="I150" s="1"/>
  <c r="C151"/>
  <c r="F151"/>
  <c r="I151"/>
  <c r="C152"/>
  <c r="F152"/>
  <c r="I152" s="1"/>
  <c r="C153"/>
  <c r="F153"/>
  <c r="I153"/>
  <c r="C154"/>
  <c r="F154"/>
  <c r="I154" s="1"/>
  <c r="C155"/>
  <c r="F155"/>
  <c r="I155"/>
  <c r="C156"/>
  <c r="F156"/>
  <c r="I156" s="1"/>
  <c r="C157"/>
  <c r="F157"/>
  <c r="I157"/>
  <c r="C158"/>
  <c r="F158"/>
  <c r="I158" s="1"/>
  <c r="C159"/>
  <c r="F159"/>
  <c r="I159"/>
  <c r="C160"/>
  <c r="F160"/>
  <c r="I160" s="1"/>
  <c r="C161"/>
  <c r="F161"/>
  <c r="I161"/>
  <c r="C162"/>
  <c r="F162"/>
  <c r="I162" s="1"/>
  <c r="C163"/>
  <c r="F163"/>
  <c r="I163"/>
  <c r="C164"/>
  <c r="F164"/>
  <c r="I164" s="1"/>
  <c r="C165"/>
  <c r="F165"/>
  <c r="I165"/>
  <c r="C166"/>
  <c r="F166"/>
  <c r="I166" s="1"/>
  <c r="C167"/>
  <c r="F167"/>
  <c r="I167"/>
  <c r="C168"/>
  <c r="F168"/>
  <c r="I168" s="1"/>
  <c r="C169"/>
  <c r="F169"/>
  <c r="I169"/>
  <c r="C170"/>
  <c r="F170"/>
  <c r="I170" s="1"/>
  <c r="C171"/>
  <c r="F171"/>
  <c r="I171"/>
  <c r="C172"/>
  <c r="F172"/>
  <c r="I172" s="1"/>
  <c r="C173"/>
  <c r="F173"/>
  <c r="I173"/>
  <c r="C174"/>
  <c r="F174"/>
  <c r="I174" s="1"/>
  <c r="C175"/>
  <c r="F175"/>
  <c r="I175"/>
  <c r="C176"/>
  <c r="F176"/>
  <c r="I176" s="1"/>
  <c r="C177"/>
  <c r="F177"/>
  <c r="I177"/>
  <c r="C178"/>
  <c r="F178"/>
  <c r="I178" s="1"/>
  <c r="C179"/>
  <c r="F179"/>
  <c r="I179"/>
  <c r="C180"/>
  <c r="F180"/>
  <c r="I180" s="1"/>
  <c r="C181"/>
  <c r="F181"/>
  <c r="I181"/>
  <c r="C182"/>
  <c r="F182"/>
  <c r="I182" s="1"/>
  <c r="C183"/>
  <c r="F183"/>
  <c r="I183"/>
  <c r="C184"/>
  <c r="F184"/>
  <c r="I184" s="1"/>
  <c r="C185"/>
  <c r="F185"/>
  <c r="I185"/>
  <c r="C186"/>
  <c r="F186"/>
  <c r="I186" s="1"/>
  <c r="C187"/>
  <c r="F187"/>
  <c r="I187"/>
  <c r="C188"/>
  <c r="F188"/>
  <c r="I188" s="1"/>
  <c r="C189"/>
  <c r="F189"/>
  <c r="I189"/>
  <c r="C190"/>
  <c r="F190"/>
  <c r="I190" s="1"/>
  <c r="C191"/>
  <c r="F191"/>
  <c r="I191"/>
  <c r="C192"/>
  <c r="F192"/>
  <c r="I192" s="1"/>
  <c r="C193"/>
  <c r="F193"/>
  <c r="I193"/>
  <c r="C194"/>
  <c r="F194"/>
  <c r="I194" s="1"/>
  <c r="C195"/>
  <c r="F195"/>
  <c r="I195"/>
  <c r="C196"/>
  <c r="F196"/>
  <c r="I196" s="1"/>
  <c r="C197"/>
  <c r="F197"/>
  <c r="I197"/>
  <c r="C198"/>
  <c r="F198"/>
  <c r="I198" s="1"/>
  <c r="C199"/>
  <c r="F199"/>
  <c r="I199"/>
  <c r="C200"/>
  <c r="F200"/>
  <c r="I200" s="1"/>
  <c r="C201"/>
  <c r="F201"/>
  <c r="I201"/>
  <c r="C202"/>
  <c r="F202"/>
  <c r="I202" s="1"/>
  <c r="C203"/>
  <c r="F203"/>
  <c r="I203"/>
  <c r="C204"/>
  <c r="F204"/>
  <c r="I204" s="1"/>
  <c r="F205"/>
  <c r="I205" s="1"/>
  <c r="F206"/>
  <c r="I206" s="1"/>
  <c r="F207"/>
  <c r="I207" s="1"/>
  <c r="F208"/>
  <c r="I208" s="1"/>
  <c r="F209"/>
  <c r="I209" s="1"/>
  <c r="F210"/>
  <c r="I210" s="1"/>
  <c r="F211"/>
  <c r="I211" s="1"/>
  <c r="F212"/>
  <c r="I212" s="1"/>
  <c r="F213"/>
  <c r="I213" s="1"/>
  <c r="F214"/>
  <c r="I214" s="1"/>
  <c r="F215"/>
  <c r="I215" s="1"/>
  <c r="F216"/>
  <c r="I216" s="1"/>
  <c r="F217"/>
  <c r="I217" s="1"/>
  <c r="F218"/>
  <c r="I218" s="1"/>
  <c r="F219"/>
  <c r="I219" s="1"/>
  <c r="F220"/>
  <c r="I220" s="1"/>
  <c r="F221"/>
  <c r="I221" s="1"/>
  <c r="F222"/>
  <c r="I222" s="1"/>
  <c r="F223"/>
  <c r="I223" s="1"/>
  <c r="F224"/>
  <c r="I224" s="1"/>
  <c r="F225"/>
  <c r="I225" s="1"/>
  <c r="F226"/>
  <c r="I226" s="1"/>
  <c r="F227"/>
  <c r="I227" s="1"/>
  <c r="F228"/>
  <c r="I228" s="1"/>
  <c r="F229"/>
  <c r="I229" s="1"/>
  <c r="F230"/>
  <c r="I230" s="1"/>
  <c r="F231"/>
  <c r="I231" s="1"/>
  <c r="F232"/>
  <c r="I232" s="1"/>
  <c r="F233"/>
  <c r="I233" s="1"/>
  <c r="F234"/>
  <c r="I234" s="1"/>
  <c r="F235"/>
  <c r="I235" s="1"/>
  <c r="F236"/>
  <c r="I236" s="1"/>
  <c r="F237"/>
  <c r="I237" s="1"/>
  <c r="F238"/>
  <c r="I238" s="1"/>
  <c r="F239"/>
  <c r="I239" s="1"/>
  <c r="F240"/>
  <c r="I240" s="1"/>
  <c r="F241"/>
  <c r="I241" s="1"/>
  <c r="F242"/>
  <c r="I242" s="1"/>
  <c r="F243"/>
  <c r="I243" s="1"/>
  <c r="F244"/>
  <c r="I244" s="1"/>
  <c r="F245"/>
  <c r="I245" s="1"/>
  <c r="F246"/>
  <c r="I246" s="1"/>
  <c r="F247"/>
  <c r="I247" s="1"/>
  <c r="F248"/>
  <c r="I248" s="1"/>
  <c r="F249"/>
  <c r="I249" s="1"/>
  <c r="F250"/>
  <c r="I250" s="1"/>
  <c r="F251"/>
  <c r="I251" s="1"/>
  <c r="F252"/>
  <c r="I252" s="1"/>
  <c r="F253"/>
  <c r="I253" s="1"/>
  <c r="F254"/>
  <c r="I254" s="1"/>
  <c r="F255"/>
  <c r="I255" s="1"/>
  <c r="F256"/>
  <c r="I256" s="1"/>
  <c r="F257"/>
  <c r="I257" s="1"/>
  <c r="F258"/>
  <c r="I258" s="1"/>
  <c r="F259"/>
  <c r="I259" s="1"/>
  <c r="F260"/>
  <c r="I260" s="1"/>
  <c r="F261"/>
  <c r="I261" s="1"/>
  <c r="F262"/>
  <c r="I262" s="1"/>
  <c r="F263"/>
  <c r="I263" s="1"/>
  <c r="F264"/>
  <c r="I264" s="1"/>
  <c r="F265"/>
  <c r="I265" s="1"/>
  <c r="F266"/>
  <c r="I266" s="1"/>
  <c r="F267"/>
  <c r="I267" s="1"/>
  <c r="F268"/>
  <c r="I268" s="1"/>
  <c r="F269"/>
  <c r="I269" s="1"/>
  <c r="F270"/>
  <c r="I270" s="1"/>
  <c r="F271"/>
  <c r="I271" s="1"/>
  <c r="F272"/>
  <c r="I272" s="1"/>
  <c r="F273"/>
  <c r="I273" s="1"/>
  <c r="F274"/>
  <c r="I274" s="1"/>
  <c r="F275"/>
  <c r="I275" s="1"/>
  <c r="F276"/>
  <c r="I276" s="1"/>
  <c r="F277"/>
  <c r="I277" s="1"/>
  <c r="F278"/>
  <c r="I278" s="1"/>
  <c r="F279"/>
  <c r="I279" s="1"/>
  <c r="F280"/>
  <c r="I280" s="1"/>
  <c r="F281"/>
  <c r="I281" s="1"/>
  <c r="F282"/>
  <c r="I282" s="1"/>
  <c r="F283"/>
  <c r="I283" s="1"/>
  <c r="F284"/>
  <c r="I284" s="1"/>
  <c r="F285"/>
  <c r="I285" s="1"/>
  <c r="F286"/>
  <c r="I286" s="1"/>
  <c r="F287"/>
  <c r="I287" s="1"/>
  <c r="F288"/>
  <c r="I288" s="1"/>
  <c r="F289"/>
  <c r="I289" s="1"/>
  <c r="F290"/>
  <c r="I290" s="1"/>
  <c r="F291"/>
  <c r="I291" s="1"/>
  <c r="F292"/>
  <c r="I292" s="1"/>
  <c r="F293"/>
  <c r="I293" s="1"/>
  <c r="F294"/>
  <c r="I294" s="1"/>
  <c r="F295"/>
  <c r="I295" s="1"/>
  <c r="F296"/>
  <c r="I296" s="1"/>
  <c r="F297"/>
  <c r="I297" s="1"/>
  <c r="F298"/>
  <c r="I298" s="1"/>
  <c r="F299"/>
  <c r="I299" s="1"/>
  <c r="F300"/>
  <c r="I300" s="1"/>
  <c r="F301"/>
  <c r="I301" s="1"/>
  <c r="F302"/>
  <c r="I302" s="1"/>
  <c r="F303"/>
  <c r="I303" s="1"/>
  <c r="F304"/>
  <c r="I304" s="1"/>
  <c r="F305"/>
  <c r="I305" s="1"/>
  <c r="F306"/>
  <c r="I306" s="1"/>
  <c r="F307"/>
  <c r="I307" s="1"/>
  <c r="F308"/>
  <c r="I308" s="1"/>
  <c r="F309"/>
  <c r="I309" s="1"/>
  <c r="D8" i="8"/>
  <c r="B6" i="35" s="1"/>
  <c r="E421" i="8"/>
  <c r="E420" s="1"/>
  <c r="J421"/>
  <c r="J420" s="1"/>
  <c r="D421"/>
  <c r="D420" s="1"/>
  <c r="I421"/>
  <c r="I420" s="1"/>
  <c r="F421"/>
  <c r="F420" s="1"/>
  <c r="E406"/>
  <c r="J406"/>
  <c r="D406"/>
  <c r="I406"/>
  <c r="K406" s="1"/>
  <c r="J33" i="74" s="1"/>
  <c r="J34" s="1"/>
  <c r="F181" i="75" s="1"/>
  <c r="F406" i="8"/>
  <c r="E382"/>
  <c r="J382"/>
  <c r="D382"/>
  <c r="I382"/>
  <c r="F382"/>
  <c r="E346"/>
  <c r="J346"/>
  <c r="D346"/>
  <c r="I346"/>
  <c r="K346" s="1"/>
  <c r="AC43" i="28" s="1"/>
  <c r="M43" s="1"/>
  <c r="F346" i="8"/>
  <c r="E336"/>
  <c r="J336"/>
  <c r="D336"/>
  <c r="I336"/>
  <c r="F336"/>
  <c r="E273"/>
  <c r="J273"/>
  <c r="I273"/>
  <c r="F273"/>
  <c r="F266"/>
  <c r="E266"/>
  <c r="J266"/>
  <c r="H266"/>
  <c r="F252"/>
  <c r="E252"/>
  <c r="D252"/>
  <c r="J252"/>
  <c r="H252"/>
  <c r="D220"/>
  <c r="E38" i="69" s="1"/>
  <c r="I220" i="8"/>
  <c r="G18" i="70" s="1"/>
  <c r="F220" i="8"/>
  <c r="F38" i="69" s="1"/>
  <c r="E220" i="8"/>
  <c r="G38" i="69" s="1"/>
  <c r="H220" i="8"/>
  <c r="E18" i="70" s="1"/>
  <c r="I18" s="1"/>
  <c r="D192" i="8"/>
  <c r="I192"/>
  <c r="E192"/>
  <c r="H192"/>
  <c r="D172"/>
  <c r="I172"/>
  <c r="G12" i="70" s="1"/>
  <c r="F172" i="8"/>
  <c r="F32" i="69" s="1"/>
  <c r="E172" i="8"/>
  <c r="G32" i="69" s="1"/>
  <c r="H172" i="8"/>
  <c r="D130"/>
  <c r="I130"/>
  <c r="F130"/>
  <c r="E130"/>
  <c r="H130"/>
  <c r="J96"/>
  <c r="F96"/>
  <c r="F94"/>
  <c r="J94"/>
  <c r="F71"/>
  <c r="E71"/>
  <c r="D71"/>
  <c r="J71"/>
  <c r="H71"/>
  <c r="E38"/>
  <c r="K7" i="37" s="1"/>
  <c r="J38" i="8"/>
  <c r="K9" i="38" s="1"/>
  <c r="F38" i="8"/>
  <c r="K8" i="37" s="1"/>
  <c r="D38" i="8"/>
  <c r="K6" i="37" s="1"/>
  <c r="H38" i="8"/>
  <c r="H35" s="1"/>
  <c r="E33"/>
  <c r="J6" i="41" s="1"/>
  <c r="J33" i="8"/>
  <c r="F33"/>
  <c r="J7" i="41" s="1"/>
  <c r="D33" i="8"/>
  <c r="J5" i="41" s="1"/>
  <c r="J15" s="1"/>
  <c r="H33" i="8"/>
  <c r="E401"/>
  <c r="J401"/>
  <c r="D401"/>
  <c r="D399" s="1"/>
  <c r="I401"/>
  <c r="F401"/>
  <c r="E391"/>
  <c r="J391"/>
  <c r="D391"/>
  <c r="I391"/>
  <c r="F391"/>
  <c r="E367"/>
  <c r="J367"/>
  <c r="D367"/>
  <c r="I367"/>
  <c r="F367"/>
  <c r="D352"/>
  <c r="E286"/>
  <c r="J286"/>
  <c r="D286"/>
  <c r="I286"/>
  <c r="F286"/>
  <c r="E227"/>
  <c r="G40" i="69" s="1"/>
  <c r="J227" i="8"/>
  <c r="F227"/>
  <c r="F40" i="69" s="1"/>
  <c r="H227" i="8"/>
  <c r="E199"/>
  <c r="F199"/>
  <c r="E179"/>
  <c r="I74" i="74" s="1"/>
  <c r="I75" s="1"/>
  <c r="J179" i="8"/>
  <c r="F179"/>
  <c r="H179"/>
  <c r="E157"/>
  <c r="J157"/>
  <c r="F157"/>
  <c r="F154"/>
  <c r="E154"/>
  <c r="J154"/>
  <c r="I114"/>
  <c r="F114"/>
  <c r="E114"/>
  <c r="E113" s="1"/>
  <c r="D77"/>
  <c r="I77"/>
  <c r="F77"/>
  <c r="E77"/>
  <c r="H77"/>
  <c r="AC56" i="72"/>
  <c r="E412" i="8"/>
  <c r="E411" s="1"/>
  <c r="J412"/>
  <c r="D412"/>
  <c r="I412"/>
  <c r="I411" s="1"/>
  <c r="F412"/>
  <c r="E386"/>
  <c r="J386"/>
  <c r="D386"/>
  <c r="I386"/>
  <c r="F386"/>
  <c r="E376"/>
  <c r="J376"/>
  <c r="D376"/>
  <c r="I376"/>
  <c r="F376"/>
  <c r="E362"/>
  <c r="J362"/>
  <c r="D362"/>
  <c r="I362"/>
  <c r="E342"/>
  <c r="J342"/>
  <c r="D342"/>
  <c r="I342"/>
  <c r="F342"/>
  <c r="E318"/>
  <c r="J318"/>
  <c r="D318"/>
  <c r="I318"/>
  <c r="F318"/>
  <c r="E291"/>
  <c r="J291"/>
  <c r="I291"/>
  <c r="F291"/>
  <c r="E247"/>
  <c r="J247"/>
  <c r="D247"/>
  <c r="H247"/>
  <c r="F103"/>
  <c r="AA37" i="43" s="1"/>
  <c r="E103" i="8"/>
  <c r="D103"/>
  <c r="T37" i="43" s="1"/>
  <c r="J103" i="8"/>
  <c r="H103"/>
  <c r="E87"/>
  <c r="J87"/>
  <c r="F87"/>
  <c r="D87"/>
  <c r="H87"/>
  <c r="F61"/>
  <c r="E12" i="37" s="1"/>
  <c r="E61" i="8"/>
  <c r="E13" i="37" s="1"/>
  <c r="J61" i="8"/>
  <c r="E13" i="38" s="1"/>
  <c r="H61" i="8"/>
  <c r="E12" i="38" s="1"/>
  <c r="D46" i="8"/>
  <c r="I46"/>
  <c r="G6" i="42" s="1"/>
  <c r="F46" i="8"/>
  <c r="G7" i="41" s="1"/>
  <c r="E46" i="8"/>
  <c r="G6" i="41" s="1"/>
  <c r="H46" i="8"/>
  <c r="H401"/>
  <c r="H367"/>
  <c r="K367" s="1"/>
  <c r="H352"/>
  <c r="I227"/>
  <c r="G20" i="70" s="1"/>
  <c r="I199" i="8"/>
  <c r="I179"/>
  <c r="I157"/>
  <c r="I154"/>
  <c r="J114"/>
  <c r="J113" s="1"/>
  <c r="J77"/>
  <c r="AC47" i="72"/>
  <c r="AC31"/>
  <c r="N47"/>
  <c r="E395" i="8"/>
  <c r="J395"/>
  <c r="D395"/>
  <c r="I395"/>
  <c r="K395" s="1"/>
  <c r="AC15" i="28" s="1"/>
  <c r="M15" s="1"/>
  <c r="F395" i="8"/>
  <c r="G395" s="1"/>
  <c r="I67" i="74" s="1"/>
  <c r="I68" s="1"/>
  <c r="E196" i="75" s="1"/>
  <c r="E194" s="1"/>
  <c r="E325" i="8"/>
  <c r="J325"/>
  <c r="D325"/>
  <c r="I325"/>
  <c r="F325"/>
  <c r="G325" s="1"/>
  <c r="W51" i="28" s="1"/>
  <c r="E313" i="8"/>
  <c r="J313"/>
  <c r="D313"/>
  <c r="I313"/>
  <c r="F313"/>
  <c r="E300"/>
  <c r="J300"/>
  <c r="I300"/>
  <c r="F300"/>
  <c r="E282"/>
  <c r="J282"/>
  <c r="I282"/>
  <c r="F282"/>
  <c r="F234"/>
  <c r="F233" s="1"/>
  <c r="E234"/>
  <c r="E233" s="1"/>
  <c r="J234"/>
  <c r="J233" s="1"/>
  <c r="F210"/>
  <c r="E210"/>
  <c r="D210"/>
  <c r="J210"/>
  <c r="H210"/>
  <c r="F186"/>
  <c r="D186"/>
  <c r="J186"/>
  <c r="H186"/>
  <c r="F164"/>
  <c r="E164"/>
  <c r="J164"/>
  <c r="E149"/>
  <c r="J149"/>
  <c r="F149"/>
  <c r="F146"/>
  <c r="E146"/>
  <c r="J146"/>
  <c r="F122"/>
  <c r="E122"/>
  <c r="D122"/>
  <c r="J122"/>
  <c r="H122"/>
  <c r="D65"/>
  <c r="G11" i="37" s="1"/>
  <c r="G20" s="1"/>
  <c r="I65" i="8"/>
  <c r="G14" i="38" s="1"/>
  <c r="F65" i="8"/>
  <c r="G12" i="37" s="1"/>
  <c r="E65" i="8"/>
  <c r="G13" i="37" s="1"/>
  <c r="J65" i="8"/>
  <c r="G13" i="38" s="1"/>
  <c r="H65" i="8"/>
  <c r="G12" i="38" s="1"/>
  <c r="E31" i="8"/>
  <c r="G7" i="35" s="1"/>
  <c r="F31" i="8"/>
  <c r="G8" i="35" s="1"/>
  <c r="J31" i="8"/>
  <c r="H31"/>
  <c r="D7"/>
  <c r="I7"/>
  <c r="F7"/>
  <c r="E7"/>
  <c r="H7"/>
  <c r="H412"/>
  <c r="H386"/>
  <c r="K386" s="1"/>
  <c r="H376"/>
  <c r="H342"/>
  <c r="I103"/>
  <c r="I87"/>
  <c r="I61"/>
  <c r="J46"/>
  <c r="G7" i="42" s="1"/>
  <c r="N39" i="72"/>
  <c r="E265" i="8"/>
  <c r="J265"/>
  <c r="E251"/>
  <c r="J251"/>
  <c r="D244"/>
  <c r="D243" s="1"/>
  <c r="I244"/>
  <c r="E231"/>
  <c r="G43" i="69" s="1"/>
  <c r="J231" i="8"/>
  <c r="F23" i="70" s="1"/>
  <c r="I226" i="8"/>
  <c r="G19" i="70" s="1"/>
  <c r="E209" i="8"/>
  <c r="J209"/>
  <c r="D198"/>
  <c r="I198"/>
  <c r="E183"/>
  <c r="J183"/>
  <c r="K183" s="1"/>
  <c r="W113" i="72" s="1"/>
  <c r="D178" i="8"/>
  <c r="I178"/>
  <c r="E163"/>
  <c r="J163"/>
  <c r="K163" s="1"/>
  <c r="J128" i="4" s="1"/>
  <c r="N128" s="1"/>
  <c r="J130" s="1"/>
  <c r="S116" i="72" s="1"/>
  <c r="E153" i="8"/>
  <c r="E145"/>
  <c r="J145"/>
  <c r="E121"/>
  <c r="J121"/>
  <c r="E102"/>
  <c r="AH36" i="43" s="1"/>
  <c r="J102" i="8"/>
  <c r="E93"/>
  <c r="J93"/>
  <c r="I84"/>
  <c r="F53"/>
  <c r="B12" i="35" s="1"/>
  <c r="J53" i="8"/>
  <c r="B12" i="36" s="1"/>
  <c r="F42" i="8"/>
  <c r="D7" i="41" s="1"/>
  <c r="J42" i="8"/>
  <c r="E26"/>
  <c r="D7" i="37" s="1"/>
  <c r="J26" i="8"/>
  <c r="D9" i="38" s="1"/>
  <c r="E21" i="8"/>
  <c r="H7" i="37" s="1"/>
  <c r="J21" i="8"/>
  <c r="H9" i="38" s="1"/>
  <c r="D417" i="8"/>
  <c r="I408"/>
  <c r="D408"/>
  <c r="I397"/>
  <c r="D397"/>
  <c r="I393"/>
  <c r="D393"/>
  <c r="I384"/>
  <c r="D384"/>
  <c r="I378"/>
  <c r="D378"/>
  <c r="I374"/>
  <c r="D374"/>
  <c r="I369"/>
  <c r="I364" s="1"/>
  <c r="D369"/>
  <c r="G369" s="1"/>
  <c r="I360"/>
  <c r="D360"/>
  <c r="I354"/>
  <c r="D354"/>
  <c r="I344"/>
  <c r="D344"/>
  <c r="I340"/>
  <c r="I334"/>
  <c r="D334"/>
  <c r="I329"/>
  <c r="I323"/>
  <c r="D323"/>
  <c r="G323" s="1"/>
  <c r="W47" i="28" s="1"/>
  <c r="D320" i="8"/>
  <c r="I311"/>
  <c r="D311"/>
  <c r="I308"/>
  <c r="D308"/>
  <c r="G308" s="1"/>
  <c r="I302"/>
  <c r="D298"/>
  <c r="I293"/>
  <c r="D293"/>
  <c r="G293" s="1"/>
  <c r="I284"/>
  <c r="I280"/>
  <c r="E250"/>
  <c r="E230"/>
  <c r="G42" i="69" s="1"/>
  <c r="J222" i="8"/>
  <c r="P15" i="70" s="1"/>
  <c r="D222" i="8"/>
  <c r="M36" i="69" s="1"/>
  <c r="E208" i="8"/>
  <c r="J194"/>
  <c r="D189"/>
  <c r="E182"/>
  <c r="J174"/>
  <c r="D174"/>
  <c r="G174" s="1"/>
  <c r="I80" i="4" s="1"/>
  <c r="I82" s="1"/>
  <c r="D52" i="72" s="1"/>
  <c r="D167" i="8"/>
  <c r="E160"/>
  <c r="E152"/>
  <c r="E144"/>
  <c r="J134"/>
  <c r="J133" s="1"/>
  <c r="D127"/>
  <c r="E118"/>
  <c r="E116" s="1"/>
  <c r="E101"/>
  <c r="E90"/>
  <c r="J82"/>
  <c r="D74"/>
  <c r="I68"/>
  <c r="E66"/>
  <c r="H13" i="37" s="1"/>
  <c r="E62" i="8"/>
  <c r="F13" i="37" s="1"/>
  <c r="E56" i="8"/>
  <c r="E13" i="35" s="1"/>
  <c r="D52" i="8"/>
  <c r="J48"/>
  <c r="D48"/>
  <c r="D39"/>
  <c r="K5" i="41" s="1"/>
  <c r="E23" i="8"/>
  <c r="I7" i="37" s="1"/>
  <c r="J11" i="8"/>
  <c r="E8" i="36" s="1"/>
  <c r="D11" i="8"/>
  <c r="E6" i="35" s="1"/>
  <c r="I268" i="8"/>
  <c r="I254"/>
  <c r="D239"/>
  <c r="I239"/>
  <c r="I238" s="1"/>
  <c r="E221"/>
  <c r="N35" i="69" s="1"/>
  <c r="J221" i="8"/>
  <c r="P14" i="70" s="1"/>
  <c r="D216" i="8"/>
  <c r="E33" i="69" s="1"/>
  <c r="I216" i="8"/>
  <c r="E193"/>
  <c r="J193"/>
  <c r="I188"/>
  <c r="E173"/>
  <c r="G173" s="1"/>
  <c r="I77" i="4" s="1"/>
  <c r="I79" s="1"/>
  <c r="C52" i="72" s="1"/>
  <c r="J173" i="8"/>
  <c r="I166"/>
  <c r="E131"/>
  <c r="J131"/>
  <c r="D126"/>
  <c r="E30" i="69" s="1"/>
  <c r="I126" i="8"/>
  <c r="G10" i="70" s="1"/>
  <c r="E78" i="8"/>
  <c r="J78"/>
  <c r="D73"/>
  <c r="I73"/>
  <c r="E47"/>
  <c r="J47"/>
  <c r="F43"/>
  <c r="G43" s="1"/>
  <c r="C24" i="72" s="1"/>
  <c r="K24" s="1"/>
  <c r="R24" s="1"/>
  <c r="J25" i="26" s="1"/>
  <c r="J43" i="8"/>
  <c r="E7" i="42" s="1"/>
  <c r="E20" i="8"/>
  <c r="G7" i="37" s="1"/>
  <c r="I20" i="8"/>
  <c r="G8" i="38" s="1"/>
  <c r="D10" i="8"/>
  <c r="I10"/>
  <c r="D7" i="36" s="1"/>
  <c r="J413" i="8"/>
  <c r="J407"/>
  <c r="J396"/>
  <c r="J392"/>
  <c r="J383"/>
  <c r="J377"/>
  <c r="J368"/>
  <c r="J359"/>
  <c r="J353"/>
  <c r="J347"/>
  <c r="J343"/>
  <c r="J337"/>
  <c r="J333"/>
  <c r="J328"/>
  <c r="J322"/>
  <c r="J319"/>
  <c r="J310"/>
  <c r="J307"/>
  <c r="J301"/>
  <c r="J292"/>
  <c r="J287"/>
  <c r="J283"/>
  <c r="J274"/>
  <c r="F265"/>
  <c r="E260"/>
  <c r="O27" i="69" s="1"/>
  <c r="F251" i="8"/>
  <c r="F244"/>
  <c r="F243" s="1"/>
  <c r="F231"/>
  <c r="F43" i="69" s="1"/>
  <c r="F226" i="8"/>
  <c r="F39" i="69" s="1"/>
  <c r="H222" i="8"/>
  <c r="N15" i="70" s="1"/>
  <c r="E218" i="8"/>
  <c r="G36" i="69" s="1"/>
  <c r="F198" i="8"/>
  <c r="H194"/>
  <c r="E190"/>
  <c r="G190" s="1"/>
  <c r="I95" i="4" s="1"/>
  <c r="I97" s="1"/>
  <c r="G55" i="72" s="1"/>
  <c r="F183" i="8"/>
  <c r="F178"/>
  <c r="H174"/>
  <c r="E168"/>
  <c r="F163"/>
  <c r="F153"/>
  <c r="F145"/>
  <c r="E128"/>
  <c r="F121"/>
  <c r="E110"/>
  <c r="F102"/>
  <c r="AA36" i="43" s="1"/>
  <c r="F93" i="8"/>
  <c r="F84"/>
  <c r="H82"/>
  <c r="E75"/>
  <c r="E53"/>
  <c r="H48"/>
  <c r="E44"/>
  <c r="E42"/>
  <c r="D6" i="41" s="1"/>
  <c r="F37" i="8"/>
  <c r="H8" i="35" s="1"/>
  <c r="F26" i="8"/>
  <c r="D8" i="37" s="1"/>
  <c r="D10" s="1"/>
  <c r="D21" s="1"/>
  <c r="F21" i="8"/>
  <c r="H8" i="37" s="1"/>
  <c r="E13" i="8"/>
  <c r="AC62" i="72"/>
  <c r="E257" i="8"/>
  <c r="E256" s="1"/>
  <c r="J257"/>
  <c r="J256" s="1"/>
  <c r="I250"/>
  <c r="E217"/>
  <c r="G34" i="69" s="1"/>
  <c r="J217" i="8"/>
  <c r="I208"/>
  <c r="E189"/>
  <c r="J189"/>
  <c r="D182"/>
  <c r="I182"/>
  <c r="K182" s="1"/>
  <c r="V113" i="72" s="1"/>
  <c r="E167" i="8"/>
  <c r="J167"/>
  <c r="I160"/>
  <c r="I152"/>
  <c r="D144"/>
  <c r="I144"/>
  <c r="I141" s="1"/>
  <c r="E127"/>
  <c r="J127"/>
  <c r="D118"/>
  <c r="I118"/>
  <c r="D101"/>
  <c r="I101"/>
  <c r="D90"/>
  <c r="I90"/>
  <c r="K90" s="1"/>
  <c r="S36" i="72" s="1"/>
  <c r="Z36" s="1"/>
  <c r="E74" i="8"/>
  <c r="J74"/>
  <c r="F68"/>
  <c r="J68"/>
  <c r="I13" i="38" s="1"/>
  <c r="D66" i="8"/>
  <c r="I66"/>
  <c r="H14" i="38" s="1"/>
  <c r="I62" i="8"/>
  <c r="F14" i="38" s="1"/>
  <c r="D56" i="8"/>
  <c r="E11" i="35" s="1"/>
  <c r="E20" s="1"/>
  <c r="I56" i="8"/>
  <c r="E13" i="36" s="1"/>
  <c r="E52" i="8"/>
  <c r="G52" s="1"/>
  <c r="J52"/>
  <c r="E39"/>
  <c r="K6" i="41" s="1"/>
  <c r="J39" i="8"/>
  <c r="K7" i="42" s="1"/>
  <c r="E32" i="8"/>
  <c r="J7" i="37" s="1"/>
  <c r="D23" i="8"/>
  <c r="E11"/>
  <c r="E7" i="35" s="1"/>
  <c r="I11" i="8"/>
  <c r="K11" s="1"/>
  <c r="S8" i="72" s="1"/>
  <c r="Z8" s="1"/>
  <c r="F347" i="8"/>
  <c r="D347"/>
  <c r="E347"/>
  <c r="I347"/>
  <c r="H347"/>
  <c r="F341"/>
  <c r="E341"/>
  <c r="J341"/>
  <c r="D341"/>
  <c r="I341"/>
  <c r="J10"/>
  <c r="D8" i="36" s="1"/>
  <c r="F10" i="8"/>
  <c r="D8" i="35" s="1"/>
  <c r="E10" i="8"/>
  <c r="D7" i="35" s="1"/>
  <c r="H10" i="8"/>
  <c r="H298"/>
  <c r="J298"/>
  <c r="E298"/>
  <c r="F298"/>
  <c r="I298"/>
  <c r="E274"/>
  <c r="I274"/>
  <c r="H274"/>
  <c r="F274"/>
  <c r="D274"/>
  <c r="H360"/>
  <c r="E360"/>
  <c r="F360"/>
  <c r="J360"/>
  <c r="E352"/>
  <c r="I352"/>
  <c r="J352"/>
  <c r="F352"/>
  <c r="F254"/>
  <c r="J254"/>
  <c r="H254"/>
  <c r="E254"/>
  <c r="H244"/>
  <c r="H243" s="1"/>
  <c r="J244"/>
  <c r="J243" s="1"/>
  <c r="E244"/>
  <c r="E243" s="1"/>
  <c r="F373"/>
  <c r="D373"/>
  <c r="J373"/>
  <c r="E373"/>
  <c r="I373"/>
  <c r="E299"/>
  <c r="J299"/>
  <c r="H299"/>
  <c r="F299"/>
  <c r="D299"/>
  <c r="H275"/>
  <c r="J275"/>
  <c r="E275"/>
  <c r="I275"/>
  <c r="F275"/>
  <c r="H257"/>
  <c r="H256" s="1"/>
  <c r="I257"/>
  <c r="I256" s="1"/>
  <c r="F257"/>
  <c r="F256" s="1"/>
  <c r="F247"/>
  <c r="I247"/>
  <c r="H209"/>
  <c r="I209"/>
  <c r="F209"/>
  <c r="D209"/>
  <c r="I201"/>
  <c r="H201"/>
  <c r="F201"/>
  <c r="E201"/>
  <c r="J199"/>
  <c r="H199"/>
  <c r="E96"/>
  <c r="I96"/>
  <c r="I47"/>
  <c r="H47"/>
  <c r="F47"/>
  <c r="F44"/>
  <c r="J44"/>
  <c r="I44"/>
  <c r="H44"/>
  <c r="D44"/>
  <c r="E8"/>
  <c r="J8"/>
  <c r="B8" i="36" s="1"/>
  <c r="F8" i="8"/>
  <c r="B8" i="35" s="1"/>
  <c r="I8" i="8"/>
  <c r="B7" i="36" s="1"/>
  <c r="F392" i="8"/>
  <c r="D392"/>
  <c r="E392"/>
  <c r="I392"/>
  <c r="E320"/>
  <c r="J320"/>
  <c r="H320"/>
  <c r="I320"/>
  <c r="F320"/>
  <c r="F312"/>
  <c r="H312"/>
  <c r="E312"/>
  <c r="D312"/>
  <c r="J312"/>
  <c r="E276"/>
  <c r="J276"/>
  <c r="F276"/>
  <c r="D150"/>
  <c r="J150"/>
  <c r="H150"/>
  <c r="E150"/>
  <c r="F150"/>
  <c r="J110"/>
  <c r="I110"/>
  <c r="H110"/>
  <c r="F110"/>
  <c r="F108" s="1"/>
  <c r="E94"/>
  <c r="I94"/>
  <c r="H75"/>
  <c r="I75"/>
  <c r="D75"/>
  <c r="F75"/>
  <c r="I55"/>
  <c r="E55"/>
  <c r="D13" i="35" s="1"/>
  <c r="D55" i="8"/>
  <c r="H55"/>
  <c r="D11" i="36" s="1"/>
  <c r="F32" i="8"/>
  <c r="J32"/>
  <c r="J9" i="38" s="1"/>
  <c r="H32" i="8"/>
  <c r="F23"/>
  <c r="J23"/>
  <c r="I23"/>
  <c r="H23"/>
  <c r="H373"/>
  <c r="I299"/>
  <c r="J201"/>
  <c r="H8"/>
  <c r="H417"/>
  <c r="E417"/>
  <c r="I417"/>
  <c r="F417"/>
  <c r="F396"/>
  <c r="D396"/>
  <c r="E396"/>
  <c r="I396"/>
  <c r="F390"/>
  <c r="E390"/>
  <c r="J390"/>
  <c r="D390"/>
  <c r="I390"/>
  <c r="K390" s="1"/>
  <c r="AC13" i="28" s="1"/>
  <c r="M13" s="1"/>
  <c r="F362" i="8"/>
  <c r="H362"/>
  <c r="F343"/>
  <c r="D343"/>
  <c r="E343"/>
  <c r="I343"/>
  <c r="K343" s="1"/>
  <c r="F329"/>
  <c r="F327" s="1"/>
  <c r="J329"/>
  <c r="H329"/>
  <c r="D329"/>
  <c r="E329"/>
  <c r="E327" s="1"/>
  <c r="E297"/>
  <c r="I297"/>
  <c r="H297"/>
  <c r="F297"/>
  <c r="J297"/>
  <c r="D297"/>
  <c r="F284"/>
  <c r="J284"/>
  <c r="H284"/>
  <c r="E284"/>
  <c r="F268"/>
  <c r="J268"/>
  <c r="H268"/>
  <c r="D268"/>
  <c r="E268"/>
  <c r="F230"/>
  <c r="F42" i="69" s="1"/>
  <c r="J230" i="8"/>
  <c r="I230"/>
  <c r="G22" i="70" s="1"/>
  <c r="H230" i="8"/>
  <c r="E22" i="70" s="1"/>
  <c r="E226" i="8"/>
  <c r="G39" i="69" s="1"/>
  <c r="J226" i="8"/>
  <c r="F19" i="70" s="1"/>
  <c r="H226" i="8"/>
  <c r="E19" i="70" s="1"/>
  <c r="E216" i="8"/>
  <c r="G33" i="69" s="1"/>
  <c r="J216" i="8"/>
  <c r="F13" i="70" s="1"/>
  <c r="H216" i="8"/>
  <c r="E13" i="70" s="1"/>
  <c r="F216" i="8"/>
  <c r="F192"/>
  <c r="J192"/>
  <c r="E186"/>
  <c r="I186"/>
  <c r="E171"/>
  <c r="J171"/>
  <c r="H171"/>
  <c r="F171"/>
  <c r="D171"/>
  <c r="J58"/>
  <c r="F12" i="36" s="1"/>
  <c r="E58" i="8"/>
  <c r="F13" i="35" s="1"/>
  <c r="I58" i="8"/>
  <c r="F13" i="36" s="1"/>
  <c r="H58" i="8"/>
  <c r="F11" i="36" s="1"/>
  <c r="D42" i="8"/>
  <c r="I42"/>
  <c r="D6" i="42" s="1"/>
  <c r="H42" i="8"/>
  <c r="F248"/>
  <c r="I248"/>
  <c r="D181"/>
  <c r="I181"/>
  <c r="D100"/>
  <c r="I100"/>
  <c r="D89"/>
  <c r="I89"/>
  <c r="I76"/>
  <c r="D407"/>
  <c r="I400"/>
  <c r="E400"/>
  <c r="J394"/>
  <c r="E394"/>
  <c r="D383"/>
  <c r="G383" s="1"/>
  <c r="AA10" i="28" s="1"/>
  <c r="D377" i="8"/>
  <c r="J375"/>
  <c r="E375"/>
  <c r="D368"/>
  <c r="J366"/>
  <c r="E366"/>
  <c r="E354"/>
  <c r="J345"/>
  <c r="E345"/>
  <c r="E340"/>
  <c r="D328"/>
  <c r="G328" s="1"/>
  <c r="H323"/>
  <c r="H308"/>
  <c r="E302"/>
  <c r="F301"/>
  <c r="F267"/>
  <c r="F253"/>
  <c r="F250"/>
  <c r="F241"/>
  <c r="I231"/>
  <c r="G23" i="70" s="1"/>
  <c r="F229" i="8"/>
  <c r="O39" i="69" s="1"/>
  <c r="F191" i="8"/>
  <c r="H173"/>
  <c r="J160"/>
  <c r="E143"/>
  <c r="G143" s="1"/>
  <c r="I58" i="4" s="1"/>
  <c r="I60" s="1"/>
  <c r="D48" i="72" s="1"/>
  <c r="F137" i="8"/>
  <c r="E125"/>
  <c r="G125" s="1"/>
  <c r="C60" i="72" s="1"/>
  <c r="J118" i="8"/>
  <c r="H78"/>
  <c r="I26"/>
  <c r="I9"/>
  <c r="E9"/>
  <c r="C7" i="35" s="1"/>
  <c r="E335" i="8"/>
  <c r="J335"/>
  <c r="E333"/>
  <c r="I333"/>
  <c r="E249"/>
  <c r="J249"/>
  <c r="E219"/>
  <c r="G37" i="69" s="1"/>
  <c r="J219" i="8"/>
  <c r="F17" i="70" s="1"/>
  <c r="I159" i="8"/>
  <c r="J142"/>
  <c r="D129"/>
  <c r="G129" s="1"/>
  <c r="E60" i="72" s="1"/>
  <c r="I129" i="8"/>
  <c r="D117"/>
  <c r="G117" s="1"/>
  <c r="D121" i="72" s="1"/>
  <c r="I117" i="8"/>
  <c r="H62"/>
  <c r="J62"/>
  <c r="F13" i="38" s="1"/>
  <c r="H54" i="8"/>
  <c r="C11" i="36" s="1"/>
  <c r="J54" i="8"/>
  <c r="C12" i="36" s="1"/>
  <c r="D45" i="8"/>
  <c r="I45"/>
  <c r="I418"/>
  <c r="J400"/>
  <c r="J399" s="1"/>
  <c r="I361"/>
  <c r="I353"/>
  <c r="I337"/>
  <c r="H328"/>
  <c r="J323"/>
  <c r="J308"/>
  <c r="J302"/>
  <c r="E292"/>
  <c r="J280"/>
  <c r="J260"/>
  <c r="J259" s="1"/>
  <c r="F260"/>
  <c r="P27" i="69" s="1"/>
  <c r="F239" i="8"/>
  <c r="F221"/>
  <c r="H208"/>
  <c r="H198"/>
  <c r="F188"/>
  <c r="D183"/>
  <c r="G183" s="1"/>
  <c r="G113" i="72" s="1"/>
  <c r="E181" i="8"/>
  <c r="I173"/>
  <c r="J151"/>
  <c r="H143"/>
  <c r="F128"/>
  <c r="H125"/>
  <c r="J111"/>
  <c r="K111" s="1"/>
  <c r="T57" i="72" s="1"/>
  <c r="E100" i="8"/>
  <c r="E89"/>
  <c r="I78"/>
  <c r="E76"/>
  <c r="H74"/>
  <c r="I43"/>
  <c r="E6" i="42" s="1"/>
  <c r="F13" i="8"/>
  <c r="F8" i="35" s="1"/>
  <c r="E301" i="8"/>
  <c r="I301"/>
  <c r="D267"/>
  <c r="I267"/>
  <c r="D253"/>
  <c r="I253"/>
  <c r="E241"/>
  <c r="E238" s="1"/>
  <c r="J241"/>
  <c r="J238" s="1"/>
  <c r="D229"/>
  <c r="I229"/>
  <c r="E191"/>
  <c r="J191"/>
  <c r="D137"/>
  <c r="D136" s="1"/>
  <c r="I137"/>
  <c r="F20"/>
  <c r="G8" i="37" s="1"/>
  <c r="J20" i="8"/>
  <c r="Q62" i="72"/>
  <c r="D76" i="8"/>
  <c r="J76"/>
  <c r="K76" s="1"/>
  <c r="J33" i="4" s="1"/>
  <c r="J38" s="1"/>
  <c r="F17" i="8"/>
  <c r="J17"/>
  <c r="F9" i="38" s="1"/>
  <c r="I17" i="8"/>
  <c r="F8" i="38" s="1"/>
  <c r="E17" i="8"/>
  <c r="F7" i="37" s="1"/>
  <c r="D93" i="8"/>
  <c r="D13"/>
  <c r="F6" i="35" s="1"/>
  <c r="D300" i="8"/>
  <c r="D84"/>
  <c r="D226"/>
  <c r="D82"/>
  <c r="G82" s="1"/>
  <c r="D157"/>
  <c r="D230"/>
  <c r="E42" i="69" s="1"/>
  <c r="J153" i="8"/>
  <c r="H344"/>
  <c r="H301"/>
  <c r="K301" s="1"/>
  <c r="AE42" i="28" s="1"/>
  <c r="I96" i="20"/>
  <c r="H408" i="8"/>
  <c r="H292"/>
  <c r="H374"/>
  <c r="H293"/>
  <c r="K293" s="1"/>
  <c r="I95" i="20"/>
  <c r="I93"/>
  <c r="I91"/>
  <c r="D282" i="8"/>
  <c r="D152"/>
  <c r="G152" s="1"/>
  <c r="E108" i="72" s="1"/>
  <c r="D215" i="8"/>
  <c r="D165"/>
  <c r="G165" s="1"/>
  <c r="I134" i="4" s="1"/>
  <c r="M134" s="1"/>
  <c r="D284" i="8"/>
  <c r="D266"/>
  <c r="I66" i="1"/>
  <c r="D251" i="8"/>
  <c r="D227"/>
  <c r="E40" i="69" s="1"/>
  <c r="D201" i="8"/>
  <c r="I42" i="1"/>
  <c r="D159" i="8"/>
  <c r="D111"/>
  <c r="I14" i="1"/>
  <c r="D16" i="8"/>
  <c r="E6" i="37" s="1"/>
  <c r="D283" i="8"/>
  <c r="G283" s="1"/>
  <c r="V36" i="28" s="1"/>
  <c r="I77" i="1"/>
  <c r="D275" i="8"/>
  <c r="G275" s="1"/>
  <c r="D265"/>
  <c r="D217"/>
  <c r="I57" i="1"/>
  <c r="D200" i="8"/>
  <c r="G200" s="1"/>
  <c r="I193" i="4" s="1"/>
  <c r="I195" s="1"/>
  <c r="C126" i="72" s="1"/>
  <c r="R126" s="1"/>
  <c r="D188" i="8"/>
  <c r="G188" s="1"/>
  <c r="I184" i="4" s="1"/>
  <c r="I186" s="1"/>
  <c r="D117" i="72" s="1"/>
  <c r="D158" i="8"/>
  <c r="G158" s="1"/>
  <c r="D114" i="72" s="1"/>
  <c r="D61" i="8"/>
  <c r="E11" i="37" s="1"/>
  <c r="D32" i="8"/>
  <c r="D146"/>
  <c r="D47"/>
  <c r="D257"/>
  <c r="D256" s="1"/>
  <c r="D197"/>
  <c r="D196" s="1"/>
  <c r="D193"/>
  <c r="D241"/>
  <c r="I59" i="1"/>
  <c r="J27" i="8"/>
  <c r="F27"/>
  <c r="I27"/>
  <c r="H27"/>
  <c r="H25" s="1"/>
  <c r="D27"/>
  <c r="I37"/>
  <c r="H7" i="36" s="1"/>
  <c r="J37" i="8"/>
  <c r="E37"/>
  <c r="H7" i="35" s="1"/>
  <c r="D37" i="8"/>
  <c r="H6" i="35" s="1"/>
  <c r="H20" s="1"/>
  <c r="H134" i="8"/>
  <c r="H133" s="1"/>
  <c r="H96"/>
  <c r="H193"/>
  <c r="H159"/>
  <c r="H145"/>
  <c r="K145" s="1"/>
  <c r="J64" i="4" s="1"/>
  <c r="J67" s="1"/>
  <c r="V48" i="72" s="1"/>
  <c r="H142" i="8"/>
  <c r="H17"/>
  <c r="H146"/>
  <c r="H164"/>
  <c r="D208"/>
  <c r="G208" s="1"/>
  <c r="D26"/>
  <c r="H97" i="75"/>
  <c r="K97" s="1"/>
  <c r="E97" s="1"/>
  <c r="H103"/>
  <c r="K103" s="1"/>
  <c r="E103" s="1"/>
  <c r="I49" i="1"/>
  <c r="D142" i="8"/>
  <c r="G142" s="1"/>
  <c r="I55" i="4" s="1"/>
  <c r="I57" s="1"/>
  <c r="C48" i="72" s="1"/>
  <c r="I39" i="1"/>
  <c r="D68" i="8"/>
  <c r="I11" i="37" s="1"/>
  <c r="D145" i="8"/>
  <c r="H226" i="75"/>
  <c r="K226" s="1"/>
  <c r="H56" i="76"/>
  <c r="K56" s="1"/>
  <c r="I87" i="74" s="1"/>
  <c r="I88" s="1"/>
  <c r="H35" i="75"/>
  <c r="K35" s="1"/>
  <c r="I15" i="1"/>
  <c r="H108" i="75"/>
  <c r="K108" s="1"/>
  <c r="E108" s="1"/>
  <c r="H117"/>
  <c r="K117" s="1"/>
  <c r="E117" s="1"/>
  <c r="H129"/>
  <c r="K129" s="1"/>
  <c r="H14" i="76"/>
  <c r="K14" s="1"/>
  <c r="D151" i="8"/>
  <c r="G151" s="1"/>
  <c r="I175" i="4" s="1"/>
  <c r="I177" s="1"/>
  <c r="C94" i="72" s="1"/>
  <c r="D250" i="8"/>
  <c r="H200" i="75"/>
  <c r="K200" s="1"/>
  <c r="H204"/>
  <c r="K204" s="1"/>
  <c r="E180" i="8"/>
  <c r="F180"/>
  <c r="J180"/>
  <c r="I180"/>
  <c r="H180"/>
  <c r="H287"/>
  <c r="K287" s="1"/>
  <c r="AD37" i="28" s="1"/>
  <c r="H340" i="8"/>
  <c r="H318"/>
  <c r="K318" s="1"/>
  <c r="J50" i="74" s="1"/>
  <c r="J51" s="1"/>
  <c r="F146" i="75" s="1"/>
  <c r="F145" s="1"/>
  <c r="H10" i="78" s="1"/>
  <c r="H157" i="8"/>
  <c r="K157" s="1"/>
  <c r="S114" i="72" s="1"/>
  <c r="H160" i="8"/>
  <c r="H114"/>
  <c r="H113" s="1"/>
  <c r="I38" i="1"/>
  <c r="D163" i="8"/>
  <c r="D180"/>
  <c r="I25" i="1"/>
  <c r="D234" i="8"/>
  <c r="D233" s="1"/>
  <c r="D248"/>
  <c r="D304"/>
  <c r="G304" s="1"/>
  <c r="Z42" i="28" s="1"/>
  <c r="D17" i="8"/>
  <c r="H101" i="75"/>
  <c r="K101" s="1"/>
  <c r="E101" s="1"/>
  <c r="H216"/>
  <c r="K216" s="1"/>
  <c r="D164" i="8"/>
  <c r="H109" i="75"/>
  <c r="H177"/>
  <c r="K177" s="1"/>
  <c r="D149" i="8"/>
  <c r="H93" i="75"/>
  <c r="D276" i="8"/>
  <c r="K28" i="72"/>
  <c r="M29" i="27"/>
  <c r="E44" i="76"/>
  <c r="F22" i="78"/>
  <c r="I233" i="8"/>
  <c r="I5" i="42"/>
  <c r="I15" s="1"/>
  <c r="Z44" i="72"/>
  <c r="AG44" s="1"/>
  <c r="M44" i="26" s="1"/>
  <c r="L22" i="52"/>
  <c r="F22" s="1"/>
  <c r="F58" i="76"/>
  <c r="F54" s="1"/>
  <c r="H23" i="78" s="1"/>
  <c r="L25" i="52"/>
  <c r="F25" s="1"/>
  <c r="S36" i="27"/>
  <c r="I26" i="54"/>
  <c r="I38"/>
  <c r="AG96" i="72"/>
  <c r="M32" i="27" s="1"/>
  <c r="Z40" i="72"/>
  <c r="AG40" s="1"/>
  <c r="M40" i="26" s="1"/>
  <c r="S33" i="27"/>
  <c r="Q32" i="72"/>
  <c r="I10" i="41"/>
  <c r="M38" i="26"/>
  <c r="P35" i="27"/>
  <c r="E221" i="75"/>
  <c r="P63" i="76"/>
  <c r="K317" i="8"/>
  <c r="AC45" i="28" s="1"/>
  <c r="M45" s="1"/>
  <c r="P13" i="75"/>
  <c r="P74"/>
  <c r="F74" s="1"/>
  <c r="P86"/>
  <c r="P47" i="76"/>
  <c r="F26"/>
  <c r="F41"/>
  <c r="F32"/>
  <c r="H378" i="8"/>
  <c r="H324"/>
  <c r="H215"/>
  <c r="M105" i="75"/>
  <c r="H166" i="8"/>
  <c r="M82" i="76"/>
  <c r="K57" i="8"/>
  <c r="M117" i="75"/>
  <c r="H136" i="8"/>
  <c r="H300"/>
  <c r="M11" i="75"/>
  <c r="P11" s="1"/>
  <c r="F11" s="1"/>
  <c r="F10" s="1"/>
  <c r="I26" i="74"/>
  <c r="I27" s="1"/>
  <c r="E201" i="75" s="1"/>
  <c r="D385" i="8"/>
  <c r="I385"/>
  <c r="F353"/>
  <c r="J344"/>
  <c r="F344"/>
  <c r="H335"/>
  <c r="D335"/>
  <c r="D280"/>
  <c r="F280"/>
  <c r="E280"/>
  <c r="E222"/>
  <c r="I222"/>
  <c r="O15" i="70" s="1"/>
  <c r="G15" s="1"/>
  <c r="F222" i="8"/>
  <c r="O36" i="69" s="1"/>
  <c r="I131" i="8"/>
  <c r="D131"/>
  <c r="F131"/>
  <c r="H131"/>
  <c r="D413"/>
  <c r="G413" s="1"/>
  <c r="J405"/>
  <c r="F400"/>
  <c r="H394"/>
  <c r="H393"/>
  <c r="H385"/>
  <c r="J384"/>
  <c r="F375"/>
  <c r="I375"/>
  <c r="D361"/>
  <c r="F361"/>
  <c r="D353"/>
  <c r="D322"/>
  <c r="F322"/>
  <c r="I322"/>
  <c r="E322"/>
  <c r="E310"/>
  <c r="I310"/>
  <c r="K310" s="1"/>
  <c r="F310"/>
  <c r="D310"/>
  <c r="I219"/>
  <c r="G17" i="70" s="1"/>
  <c r="F219" i="8"/>
  <c r="F37" i="69" s="1"/>
  <c r="H219" i="8"/>
  <c r="D219"/>
  <c r="E37" i="69" s="1"/>
  <c r="I31" i="8"/>
  <c r="G7" i="36" s="1"/>
  <c r="D31" i="8"/>
  <c r="E359"/>
  <c r="H359"/>
  <c r="F359"/>
  <c r="D345"/>
  <c r="F345"/>
  <c r="I345"/>
  <c r="F249"/>
  <c r="I249"/>
  <c r="D249"/>
  <c r="H249"/>
  <c r="D160"/>
  <c r="F160"/>
  <c r="D153"/>
  <c r="I153"/>
  <c r="K153" s="1"/>
  <c r="V108" i="72" s="1"/>
  <c r="E418" i="8"/>
  <c r="H418"/>
  <c r="E409"/>
  <c r="G409" s="1"/>
  <c r="I409"/>
  <c r="K409" s="1"/>
  <c r="F405"/>
  <c r="I405"/>
  <c r="H400"/>
  <c r="E385"/>
  <c r="F384"/>
  <c r="F374"/>
  <c r="G374" s="1"/>
  <c r="X9" i="28" s="1"/>
  <c r="J374" i="8"/>
  <c r="I359"/>
  <c r="E344"/>
  <c r="F335"/>
  <c r="I128"/>
  <c r="H128"/>
  <c r="D128"/>
  <c r="J128"/>
  <c r="D228"/>
  <c r="M38" i="69" s="1"/>
  <c r="I228" i="8"/>
  <c r="O19" i="70" s="1"/>
  <c r="E215" i="8"/>
  <c r="F215"/>
  <c r="H191"/>
  <c r="D191"/>
  <c r="D134"/>
  <c r="D133" s="1"/>
  <c r="E134"/>
  <c r="E133" s="1"/>
  <c r="F134"/>
  <c r="F133" s="1"/>
  <c r="I134"/>
  <c r="I133" s="1"/>
  <c r="F78"/>
  <c r="D78"/>
  <c r="H56"/>
  <c r="E11" i="36" s="1"/>
  <c r="E20" s="1"/>
  <c r="F56" i="8"/>
  <c r="E12" i="35" s="1"/>
  <c r="J56" i="8"/>
  <c r="E12" i="36" s="1"/>
  <c r="E45" i="8"/>
  <c r="J45"/>
  <c r="F45"/>
  <c r="H45"/>
  <c r="J228"/>
  <c r="E228"/>
  <c r="N38" i="69" s="1"/>
  <c r="E197" i="8"/>
  <c r="F197"/>
  <c r="E178"/>
  <c r="H178"/>
  <c r="D168"/>
  <c r="H168"/>
  <c r="F126"/>
  <c r="E126"/>
  <c r="G30" i="69" s="1"/>
  <c r="H126" i="8"/>
  <c r="E10" i="70" s="1"/>
  <c r="J126" i="8"/>
  <c r="F10" i="70" s="1"/>
  <c r="J340" i="8"/>
  <c r="E311"/>
  <c r="I283"/>
  <c r="H267"/>
  <c r="H253"/>
  <c r="K253" s="1"/>
  <c r="J222" i="4" s="1"/>
  <c r="J224" s="1"/>
  <c r="X108" i="72" s="1"/>
  <c r="J248" i="8"/>
  <c r="H241"/>
  <c r="F228"/>
  <c r="O38" i="69" s="1"/>
  <c r="F218" i="8"/>
  <c r="H218"/>
  <c r="E16" i="70" s="1"/>
  <c r="J218" i="8"/>
  <c r="F16" i="70" s="1"/>
  <c r="I215" i="8"/>
  <c r="J197"/>
  <c r="K197" s="1"/>
  <c r="D194"/>
  <c r="F194"/>
  <c r="E194"/>
  <c r="I191"/>
  <c r="F167"/>
  <c r="I167"/>
  <c r="K167" s="1"/>
  <c r="J140" i="4" s="1"/>
  <c r="N140" s="1"/>
  <c r="J141" s="1"/>
  <c r="W54" i="72" s="1"/>
  <c r="J159" i="8"/>
  <c r="E159"/>
  <c r="F159"/>
  <c r="F127"/>
  <c r="I127"/>
  <c r="H127"/>
  <c r="I121"/>
  <c r="H121"/>
  <c r="D121"/>
  <c r="J89"/>
  <c r="H89"/>
  <c r="F89"/>
  <c r="H53"/>
  <c r="B11" i="36" s="1"/>
  <c r="D53" i="8"/>
  <c r="B11" i="35" s="1"/>
  <c r="I53" i="8"/>
  <c r="B13" i="36" s="1"/>
  <c r="D9" i="8"/>
  <c r="C6" i="35" s="1"/>
  <c r="C20" s="1"/>
  <c r="J9" i="8"/>
  <c r="C8" i="36" s="1"/>
  <c r="F9" i="8"/>
  <c r="C8" i="35" s="1"/>
  <c r="J223" i="8"/>
  <c r="F11" i="70" s="1"/>
  <c r="H223" i="8"/>
  <c r="E11" i="70" s="1"/>
  <c r="J200" i="8"/>
  <c r="I175"/>
  <c r="J166"/>
  <c r="J144"/>
  <c r="J137"/>
  <c r="J136" s="1"/>
  <c r="I125"/>
  <c r="E111"/>
  <c r="D88"/>
  <c r="H88"/>
  <c r="E88"/>
  <c r="J88"/>
  <c r="F76"/>
  <c r="E73"/>
  <c r="H73"/>
  <c r="J55"/>
  <c r="D12" i="36" s="1"/>
  <c r="D6" i="8"/>
  <c r="E6"/>
  <c r="J6"/>
  <c r="R105" i="72"/>
  <c r="J41" i="27" s="1"/>
  <c r="F166" i="8"/>
  <c r="G166" s="1"/>
  <c r="I137" i="4" s="1"/>
  <c r="J101" i="8"/>
  <c r="E48"/>
  <c r="H6" i="41" s="1"/>
  <c r="F48" i="8"/>
  <c r="K104"/>
  <c r="AD37" i="72" s="1"/>
  <c r="AF37" s="1"/>
  <c r="J84" i="8"/>
  <c r="H84"/>
  <c r="R65" i="72"/>
  <c r="AD37" i="47"/>
  <c r="F72" i="8"/>
  <c r="G72" s="1"/>
  <c r="I16" i="4" s="1"/>
  <c r="I19" s="1"/>
  <c r="O15" i="72" s="1"/>
  <c r="Q15" s="1"/>
  <c r="H72" i="8"/>
  <c r="K72" s="1"/>
  <c r="J16" i="4" s="1"/>
  <c r="J19" s="1"/>
  <c r="F19" i="38" s="1"/>
  <c r="F62" i="8"/>
  <c r="F12" i="37" s="1"/>
  <c r="D62" i="8"/>
  <c r="F11" i="37" s="1"/>
  <c r="H21" i="8"/>
  <c r="H7" i="38" s="1"/>
  <c r="I21" i="8"/>
  <c r="F44" i="76"/>
  <c r="H22" i="78"/>
  <c r="H36"/>
  <c r="AC22" i="72"/>
  <c r="P19" i="70"/>
  <c r="G337" i="8"/>
  <c r="P197" i="75"/>
  <c r="K235"/>
  <c r="K27" i="76"/>
  <c r="P223" i="75"/>
  <c r="K64" i="76"/>
  <c r="K228" i="8"/>
  <c r="S84" i="72" s="1"/>
  <c r="P18" i="75"/>
  <c r="F18" s="1"/>
  <c r="P81"/>
  <c r="F81" s="1"/>
  <c r="K12" i="8"/>
  <c r="P24" i="75"/>
  <c r="F24" s="1"/>
  <c r="P45"/>
  <c r="F45" s="1"/>
  <c r="P90"/>
  <c r="F90" s="1"/>
  <c r="P88" i="76"/>
  <c r="K270" i="8"/>
  <c r="AE31" i="28" s="1"/>
  <c r="P65" i="75"/>
  <c r="F65" s="1"/>
  <c r="P41" i="76"/>
  <c r="H283" i="8"/>
  <c r="H248"/>
  <c r="H420"/>
  <c r="K290"/>
  <c r="H286"/>
  <c r="K286" s="1"/>
  <c r="AC37" i="28" s="1"/>
  <c r="G6" i="36"/>
  <c r="M79" i="76"/>
  <c r="P79" s="1"/>
  <c r="I60" i="20"/>
  <c r="H391" i="8"/>
  <c r="K391" s="1"/>
  <c r="M104" i="75"/>
  <c r="H165" i="8"/>
  <c r="K237"/>
  <c r="K236" s="1"/>
  <c r="K5" i="42"/>
  <c r="K15" s="1"/>
  <c r="P42" i="75"/>
  <c r="F42" s="1"/>
  <c r="P67" i="76"/>
  <c r="P67" i="75"/>
  <c r="F67" s="1"/>
  <c r="M103"/>
  <c r="P85" i="76"/>
  <c r="H12" i="38"/>
  <c r="H291" i="8"/>
  <c r="H149"/>
  <c r="K149" s="1"/>
  <c r="J172" i="4" s="1"/>
  <c r="J174" s="1"/>
  <c r="S108" i="72" s="1"/>
  <c r="P26" i="75"/>
  <c r="F26" s="1"/>
  <c r="P69"/>
  <c r="F69" s="1"/>
  <c r="P95"/>
  <c r="F95" s="1"/>
  <c r="M93"/>
  <c r="K129" i="8"/>
  <c r="U60" i="72" s="1"/>
  <c r="P35" i="75"/>
  <c r="F35" s="1"/>
  <c r="P94"/>
  <c r="F94" s="1"/>
  <c r="M99"/>
  <c r="K109" i="8"/>
  <c r="P16" i="76"/>
  <c r="H307" i="8"/>
  <c r="H306" s="1"/>
  <c r="H304"/>
  <c r="H276"/>
  <c r="K276" s="1"/>
  <c r="H151"/>
  <c r="H94"/>
  <c r="H92" s="1"/>
  <c r="K305"/>
  <c r="AH42" i="28" s="1"/>
  <c r="K251" i="8"/>
  <c r="J216" i="4" s="1"/>
  <c r="J218" s="1"/>
  <c r="W108" i="72" s="1"/>
  <c r="K204" i="8"/>
  <c r="K187"/>
  <c r="J181" i="4" s="1"/>
  <c r="J183" s="1"/>
  <c r="S117" i="72" s="1"/>
  <c r="P116" i="75"/>
  <c r="F116" s="1"/>
  <c r="P127"/>
  <c r="F127" s="1"/>
  <c r="P132"/>
  <c r="F132" s="1"/>
  <c r="P15" i="76"/>
  <c r="P33"/>
  <c r="P38"/>
  <c r="P65"/>
  <c r="P78" i="75"/>
  <c r="F78" s="1"/>
  <c r="J74" i="74"/>
  <c r="J75" s="1"/>
  <c r="H353" i="8"/>
  <c r="H154"/>
  <c r="K382"/>
  <c r="K250"/>
  <c r="J213" i="4" s="1"/>
  <c r="J215" s="1"/>
  <c r="W117" i="72" s="1"/>
  <c r="K404" i="8"/>
  <c r="K358"/>
  <c r="K264"/>
  <c r="P137" i="75"/>
  <c r="F137" s="1"/>
  <c r="P56" i="76"/>
  <c r="J87" i="74" s="1"/>
  <c r="J88" s="1"/>
  <c r="O8" i="70"/>
  <c r="F8" s="1"/>
  <c r="K389" i="8"/>
  <c r="K240"/>
  <c r="K16"/>
  <c r="S14" i="72" s="1"/>
  <c r="Z14" s="1"/>
  <c r="P120" i="75"/>
  <c r="F120" s="1"/>
  <c r="P138"/>
  <c r="F138" s="1"/>
  <c r="F21" i="76"/>
  <c r="E17" i="70"/>
  <c r="K303" i="8"/>
  <c r="AC41" i="28" s="1"/>
  <c r="M41" s="1"/>
  <c r="K321" i="8"/>
  <c r="AC48" i="28" s="1"/>
  <c r="M48" s="1"/>
  <c r="J411" i="8"/>
  <c r="K412"/>
  <c r="AC11" i="28" s="1"/>
  <c r="M11" s="1"/>
  <c r="K93" i="8"/>
  <c r="V37" i="72" s="1"/>
  <c r="P114" i="75"/>
  <c r="F114" s="1"/>
  <c r="K365" i="8"/>
  <c r="K309"/>
  <c r="AD39" i="28" s="1"/>
  <c r="K272" i="8"/>
  <c r="P29" i="76"/>
  <c r="J5" i="42"/>
  <c r="J15" s="1"/>
  <c r="H259" i="8"/>
  <c r="K13"/>
  <c r="S9" i="72" s="1"/>
  <c r="Z9" s="1"/>
  <c r="F22" i="76"/>
  <c r="K138" i="8"/>
  <c r="P20" i="75"/>
  <c r="F20" s="1"/>
  <c r="K417" i="8"/>
  <c r="P46" i="76"/>
  <c r="G319" i="8"/>
  <c r="V50" i="28" s="1"/>
  <c r="J50" s="1"/>
  <c r="K130" i="75"/>
  <c r="E130" s="1"/>
  <c r="K66"/>
  <c r="E66" s="1"/>
  <c r="K81"/>
  <c r="E81" s="1"/>
  <c r="K138"/>
  <c r="E138" s="1"/>
  <c r="K195"/>
  <c r="K215"/>
  <c r="K219"/>
  <c r="G22" i="8"/>
  <c r="K53" i="76"/>
  <c r="K67"/>
  <c r="P195" i="75"/>
  <c r="G18" i="8"/>
  <c r="K18" i="75"/>
  <c r="E18" s="1"/>
  <c r="K24"/>
  <c r="E24" s="1"/>
  <c r="K115"/>
  <c r="E115" s="1"/>
  <c r="G296" i="8"/>
  <c r="K63" i="75"/>
  <c r="E63" s="1"/>
  <c r="K111"/>
  <c r="E111" s="1"/>
  <c r="K126"/>
  <c r="E126" s="1"/>
  <c r="K136"/>
  <c r="E136" s="1"/>
  <c r="K165"/>
  <c r="K196"/>
  <c r="G351" i="8"/>
  <c r="G237"/>
  <c r="G236" s="1"/>
  <c r="K72" i="75"/>
  <c r="E72" s="1"/>
  <c r="E110"/>
  <c r="K205"/>
  <c r="K52" i="76"/>
  <c r="P215" i="75"/>
  <c r="P219"/>
  <c r="P226"/>
  <c r="G389" i="8"/>
  <c r="G309"/>
  <c r="W39" i="28" s="1"/>
  <c r="D113" i="8"/>
  <c r="K74" i="75"/>
  <c r="E74" s="1"/>
  <c r="K83"/>
  <c r="E83" s="1"/>
  <c r="K116"/>
  <c r="E116" s="1"/>
  <c r="K121"/>
  <c r="E121" s="1"/>
  <c r="K125"/>
  <c r="E125" s="1"/>
  <c r="K132"/>
  <c r="E132" s="1"/>
  <c r="K137"/>
  <c r="E137" s="1"/>
  <c r="K222"/>
  <c r="K36" i="76"/>
  <c r="G57" i="8"/>
  <c r="G30"/>
  <c r="G12"/>
  <c r="K46" i="75"/>
  <c r="E46" s="1"/>
  <c r="K37" i="76"/>
  <c r="K59"/>
  <c r="K65"/>
  <c r="K66"/>
  <c r="K85"/>
  <c r="P146" i="75"/>
  <c r="P164"/>
  <c r="P185"/>
  <c r="P196"/>
  <c r="P204"/>
  <c r="K28"/>
  <c r="E28" s="1"/>
  <c r="K45"/>
  <c r="E45" s="1"/>
  <c r="K57"/>
  <c r="K21" i="76"/>
  <c r="K35"/>
  <c r="E36"/>
  <c r="E37"/>
  <c r="K38"/>
  <c r="P214" i="75"/>
  <c r="P218"/>
  <c r="P222"/>
  <c r="P235"/>
  <c r="K82" i="76"/>
  <c r="P172" i="75"/>
  <c r="P178"/>
  <c r="P186"/>
  <c r="G372" i="8"/>
  <c r="G365"/>
  <c r="G356"/>
  <c r="X5" i="28" s="1"/>
  <c r="G355" i="8"/>
  <c r="Y6" i="28" s="1"/>
  <c r="G332" i="8"/>
  <c r="G324"/>
  <c r="V51" i="28" s="1"/>
  <c r="G321" i="8"/>
  <c r="V48" i="28" s="1"/>
  <c r="J48" s="1"/>
  <c r="G272" i="8"/>
  <c r="G270"/>
  <c r="X31" i="28" s="1"/>
  <c r="G269" i="8"/>
  <c r="I7" i="4" s="1"/>
  <c r="I8" s="1"/>
  <c r="W31" i="28" s="1"/>
  <c r="G240" i="8"/>
  <c r="G205"/>
  <c r="G202"/>
  <c r="G187"/>
  <c r="I181" i="4" s="1"/>
  <c r="I183" s="1"/>
  <c r="C117" i="72" s="1"/>
  <c r="K19" i="75"/>
  <c r="E19" s="1"/>
  <c r="E136" i="8"/>
  <c r="G115"/>
  <c r="G95"/>
  <c r="D37" i="72" s="1"/>
  <c r="G67" i="8"/>
  <c r="G64"/>
  <c r="K69" i="75"/>
  <c r="E69" s="1"/>
  <c r="K90"/>
  <c r="E90" s="1"/>
  <c r="K94"/>
  <c r="E94" s="1"/>
  <c r="K157"/>
  <c r="K172"/>
  <c r="K74" i="76"/>
  <c r="K75"/>
  <c r="K88"/>
  <c r="P36" i="75"/>
  <c r="P153"/>
  <c r="P156"/>
  <c r="P159"/>
  <c r="P161"/>
  <c r="P163"/>
  <c r="P165"/>
  <c r="P167"/>
  <c r="P171"/>
  <c r="P174"/>
  <c r="P201"/>
  <c r="G358" i="8"/>
  <c r="G317"/>
  <c r="V45" i="28" s="1"/>
  <c r="J45" s="1"/>
  <c r="G305" i="8"/>
  <c r="AA42" i="28" s="1"/>
  <c r="G290" i="8"/>
  <c r="G264"/>
  <c r="G223"/>
  <c r="C72" i="72" s="1"/>
  <c r="R72" s="1"/>
  <c r="J8" i="27" s="1"/>
  <c r="G109" i="8"/>
  <c r="G19"/>
  <c r="K80" i="75"/>
  <c r="E80" s="1"/>
  <c r="K99"/>
  <c r="E99" s="1"/>
  <c r="K100"/>
  <c r="E100" s="1"/>
  <c r="K223"/>
  <c r="K49" i="76"/>
  <c r="K50"/>
  <c r="P205" i="75"/>
  <c r="E38" i="76"/>
  <c r="K15"/>
  <c r="K96" i="75"/>
  <c r="E96" s="1"/>
  <c r="G204" i="8"/>
  <c r="E81"/>
  <c r="K20" i="75"/>
  <c r="E20" s="1"/>
  <c r="K32"/>
  <c r="E32" s="1"/>
  <c r="K164"/>
  <c r="K181"/>
  <c r="P157"/>
  <c r="G155" i="8"/>
  <c r="G147"/>
  <c r="I153" i="4" s="1"/>
  <c r="G138" i="8"/>
  <c r="F116"/>
  <c r="G51"/>
  <c r="P181" i="75"/>
  <c r="P200"/>
  <c r="E40" i="76"/>
  <c r="G104" i="8"/>
  <c r="L37" i="72" s="1"/>
  <c r="N37" s="1"/>
  <c r="G307" i="8"/>
  <c r="V39" i="28" s="1"/>
  <c r="K41" i="75"/>
  <c r="L41" s="1"/>
  <c r="E17" i="76"/>
  <c r="K17"/>
  <c r="E41"/>
  <c r="K41"/>
  <c r="AH38" i="43"/>
  <c r="AU38" s="1"/>
  <c r="N27" i="69"/>
  <c r="D259" i="8"/>
  <c r="P19" i="75"/>
  <c r="F19" s="1"/>
  <c r="G36" i="8"/>
  <c r="C12" i="35"/>
  <c r="K78" i="75"/>
  <c r="E78" s="1"/>
  <c r="E9" i="41"/>
  <c r="E16" s="1"/>
  <c r="E31" i="69"/>
  <c r="I31" s="1"/>
  <c r="G203" i="8"/>
  <c r="K26" i="76"/>
  <c r="K53" i="75"/>
  <c r="E53" s="1"/>
  <c r="E52" s="1"/>
  <c r="K133"/>
  <c r="E133" s="1"/>
  <c r="K70" i="76"/>
  <c r="K86"/>
  <c r="P37" i="75"/>
  <c r="C46" i="72"/>
  <c r="K46" s="1"/>
  <c r="J29" i="27"/>
  <c r="S29" s="1"/>
  <c r="J5" i="51"/>
  <c r="F5" s="1"/>
  <c r="M27" i="27"/>
  <c r="P27" s="1"/>
  <c r="J30" i="51"/>
  <c r="F30"/>
  <c r="Z45" i="72"/>
  <c r="AG45" s="1"/>
  <c r="M45" i="26" s="1"/>
  <c r="K45" i="72"/>
  <c r="R45" s="1"/>
  <c r="J45" i="26" s="1"/>
  <c r="Q39" i="72"/>
  <c r="E29" i="76"/>
  <c r="K29"/>
  <c r="K29" i="75"/>
  <c r="E29" s="1"/>
  <c r="K39" i="76"/>
  <c r="K25" i="75"/>
  <c r="E25" s="1"/>
  <c r="E13" i="76"/>
  <c r="K13"/>
  <c r="K24"/>
  <c r="E24"/>
  <c r="K265" i="8"/>
  <c r="AC32" i="28" s="1"/>
  <c r="C6" i="36"/>
  <c r="C20" s="1"/>
  <c r="K84" i="75"/>
  <c r="E84" s="1"/>
  <c r="I327" i="8"/>
  <c r="K115"/>
  <c r="I113"/>
  <c r="F42" i="76"/>
  <c r="H411" i="8"/>
  <c r="K376"/>
  <c r="AD10" i="28" s="1"/>
  <c r="L28" i="52"/>
  <c r="F28" s="1"/>
  <c r="I9" i="38"/>
  <c r="I243" i="8"/>
  <c r="E12" i="70"/>
  <c r="F12" i="35"/>
  <c r="J59" i="27"/>
  <c r="F26" i="54"/>
  <c r="P71" i="75"/>
  <c r="F71" s="1"/>
  <c r="K42"/>
  <c r="L42" s="1"/>
  <c r="S37" i="27"/>
  <c r="L24" i="52"/>
  <c r="F24" s="1"/>
  <c r="L20"/>
  <c r="F20" s="1"/>
  <c r="P33" i="27"/>
  <c r="P36"/>
  <c r="L23" i="52"/>
  <c r="F23" s="1"/>
  <c r="I16" i="41"/>
  <c r="I5"/>
  <c r="I15" s="1"/>
  <c r="K127" i="75"/>
  <c r="E127" s="1"/>
  <c r="I331" i="8"/>
  <c r="R42" i="72"/>
  <c r="E77" i="76"/>
  <c r="F203" i="75"/>
  <c r="K421" i="8"/>
  <c r="K420" s="1"/>
  <c r="P20" i="70"/>
  <c r="E21" i="38"/>
  <c r="S34" i="27"/>
  <c r="P107" i="75"/>
  <c r="F107" s="1"/>
  <c r="F77" i="76"/>
  <c r="S38" i="27"/>
  <c r="P38"/>
  <c r="AF39" i="72"/>
  <c r="K218" i="75"/>
  <c r="E54" i="76"/>
  <c r="F23" i="78" s="1"/>
  <c r="H116" i="8"/>
  <c r="E33" i="76"/>
  <c r="K33"/>
  <c r="R96" i="72"/>
  <c r="J32" i="27" s="1"/>
  <c r="K16" i="76"/>
  <c r="P53"/>
  <c r="J42" i="26"/>
  <c r="S42" s="1"/>
  <c r="S59" i="27"/>
  <c r="P59"/>
  <c r="P29"/>
  <c r="F26" i="78"/>
  <c r="S27" i="27"/>
  <c r="H26" i="78"/>
  <c r="H17" i="45"/>
  <c r="F17" s="1"/>
  <c r="P42" i="26"/>
  <c r="H182" i="75" l="1"/>
  <c r="H71" i="76"/>
  <c r="K71" s="1"/>
  <c r="M182" i="75"/>
  <c r="P182" s="1"/>
  <c r="H67"/>
  <c r="K67" s="1"/>
  <c r="E67" s="1"/>
  <c r="H173"/>
  <c r="K173" s="1"/>
  <c r="H150"/>
  <c r="K150" s="1"/>
  <c r="H79" i="76"/>
  <c r="K79" s="1"/>
  <c r="M150" i="75"/>
  <c r="P150" s="1"/>
  <c r="K227" i="8"/>
  <c r="S83" i="72" s="1"/>
  <c r="AG83" s="1"/>
  <c r="M19" i="27" s="1"/>
  <c r="K356" i="8"/>
  <c r="AD5" i="28" s="1"/>
  <c r="K355" i="8"/>
  <c r="AE6" i="28" s="1"/>
  <c r="K332" i="8"/>
  <c r="K19"/>
  <c r="P108" i="75"/>
  <c r="F108" s="1"/>
  <c r="P111"/>
  <c r="F111" s="1"/>
  <c r="P125"/>
  <c r="F125" s="1"/>
  <c r="P131"/>
  <c r="F131" s="1"/>
  <c r="P133"/>
  <c r="F133" s="1"/>
  <c r="P19" i="76"/>
  <c r="P22"/>
  <c r="P70"/>
  <c r="P16" i="75"/>
  <c r="F16" s="1"/>
  <c r="P42" i="76"/>
  <c r="P50"/>
  <c r="H75" i="75"/>
  <c r="G149" i="8"/>
  <c r="I172" i="4" s="1"/>
  <c r="I174" s="1"/>
  <c r="C108" i="72" s="1"/>
  <c r="G163" i="8"/>
  <c r="I128" i="4" s="1"/>
  <c r="I27" i="1"/>
  <c r="I156" i="8"/>
  <c r="K247"/>
  <c r="J205" i="4" s="1"/>
  <c r="J208" s="1"/>
  <c r="T111" i="72" s="1"/>
  <c r="AG111" s="1"/>
  <c r="M47" i="27" s="1"/>
  <c r="K383" i="8"/>
  <c r="J364"/>
  <c r="K351"/>
  <c r="K336"/>
  <c r="J45" i="74" s="1"/>
  <c r="J46" s="1"/>
  <c r="F186" i="75" s="1"/>
  <c r="K334" i="8"/>
  <c r="J41" i="74" s="1"/>
  <c r="J42" s="1"/>
  <c r="F185" i="75" s="1"/>
  <c r="K311" i="8"/>
  <c r="K296"/>
  <c r="I289"/>
  <c r="K279"/>
  <c r="K269"/>
  <c r="J7" i="4" s="1"/>
  <c r="J8" s="1"/>
  <c r="AD31" i="28" s="1"/>
  <c r="K210" i="8"/>
  <c r="J160" i="4" s="1"/>
  <c r="J207" i="8"/>
  <c r="K205"/>
  <c r="K203"/>
  <c r="K202"/>
  <c r="K155"/>
  <c r="K95"/>
  <c r="T37" i="72" s="1"/>
  <c r="K66" i="8"/>
  <c r="AA17" i="72" s="1"/>
  <c r="AC17" s="1"/>
  <c r="K52" i="8"/>
  <c r="K36"/>
  <c r="K30"/>
  <c r="P28" i="75"/>
  <c r="F28" s="1"/>
  <c r="P30"/>
  <c r="F30" s="1"/>
  <c r="P46"/>
  <c r="F46" s="1"/>
  <c r="P57"/>
  <c r="P80"/>
  <c r="F80" s="1"/>
  <c r="P84"/>
  <c r="F84" s="1"/>
  <c r="P88"/>
  <c r="F88" s="1"/>
  <c r="P91"/>
  <c r="F91" s="1"/>
  <c r="P27" i="76"/>
  <c r="P30"/>
  <c r="K58" i="8"/>
  <c r="AA9" i="72" s="1"/>
  <c r="AC9" s="1"/>
  <c r="K304" i="8"/>
  <c r="AG42" i="28" s="1"/>
  <c r="N8" i="70"/>
  <c r="P99" i="75"/>
  <c r="P93"/>
  <c r="F93" s="1"/>
  <c r="P103"/>
  <c r="F103" s="1"/>
  <c r="P14" i="76"/>
  <c r="I120" i="8"/>
  <c r="K219"/>
  <c r="S79" i="72" s="1"/>
  <c r="AG79" s="1"/>
  <c r="M15" i="27" s="1"/>
  <c r="K322" i="8"/>
  <c r="AC46" i="28" s="1"/>
  <c r="M46" s="1"/>
  <c r="K375" i="8"/>
  <c r="AC10" i="28" s="1"/>
  <c r="K335" i="8"/>
  <c r="P40" i="76"/>
  <c r="P117" i="75"/>
  <c r="F117" s="1"/>
  <c r="P82" i="76"/>
  <c r="P105" i="75"/>
  <c r="F105" s="1"/>
  <c r="K324" i="8"/>
  <c r="AC51" i="28" s="1"/>
  <c r="P36" i="76"/>
  <c r="K142" i="8"/>
  <c r="J55" i="4" s="1"/>
  <c r="J57" s="1"/>
  <c r="S48" i="72" s="1"/>
  <c r="K229" i="8"/>
  <c r="Q20" i="70" s="1"/>
  <c r="I263" i="8"/>
  <c r="K361"/>
  <c r="H60"/>
  <c r="K100"/>
  <c r="AD34" i="72" s="1"/>
  <c r="K181" i="8"/>
  <c r="U113" i="72" s="1"/>
  <c r="J263" i="8"/>
  <c r="K396"/>
  <c r="AD16" i="28" s="1"/>
  <c r="H108" i="8"/>
  <c r="H6" i="42"/>
  <c r="K325" i="8"/>
  <c r="AD51" i="28" s="1"/>
  <c r="H98" i="8"/>
  <c r="P75" i="75"/>
  <c r="F75" s="1"/>
  <c r="P130"/>
  <c r="F130" s="1"/>
  <c r="P74" i="76"/>
  <c r="H233" i="8"/>
  <c r="K234"/>
  <c r="K233" s="1"/>
  <c r="H221"/>
  <c r="N14" i="70" s="1"/>
  <c r="E15" s="1"/>
  <c r="M101" i="75"/>
  <c r="P101" s="1"/>
  <c r="F101" s="1"/>
  <c r="J295" i="8"/>
  <c r="K299"/>
  <c r="AC42" i="28" s="1"/>
  <c r="J70" i="8"/>
  <c r="M63" i="75"/>
  <c r="P63" s="1"/>
  <c r="F63" s="1"/>
  <c r="K127" i="8"/>
  <c r="T60" i="72" s="1"/>
  <c r="K23" i="8"/>
  <c r="S18" i="72" s="1"/>
  <c r="K75" i="8"/>
  <c r="K312"/>
  <c r="K320"/>
  <c r="AC47" i="28" s="1"/>
  <c r="K44" i="8"/>
  <c r="S25" i="72" s="1"/>
  <c r="K401" i="8"/>
  <c r="K248"/>
  <c r="S104" i="72" s="1"/>
  <c r="AG104" s="1"/>
  <c r="M40" i="27" s="1"/>
  <c r="K297" i="8"/>
  <c r="AC40" i="28" s="1"/>
  <c r="K329" i="8"/>
  <c r="I92"/>
  <c r="K392"/>
  <c r="AC18" i="28" s="1"/>
  <c r="M18" s="1"/>
  <c r="Y41" i="57" s="1"/>
  <c r="K7" i="8"/>
  <c r="K122"/>
  <c r="K77"/>
  <c r="AA21" i="72" s="1"/>
  <c r="AC21" s="1"/>
  <c r="K179" i="8"/>
  <c r="S113" i="72" s="1"/>
  <c r="K71" i="8"/>
  <c r="J10" i="4" s="1"/>
  <c r="J11" s="1"/>
  <c r="AD5" i="72" s="1"/>
  <c r="AF5" s="1"/>
  <c r="K130" i="8"/>
  <c r="V60" i="72" s="1"/>
  <c r="K220" i="8"/>
  <c r="S80" i="72" s="1"/>
  <c r="AG80" s="1"/>
  <c r="M16" i="27" s="1"/>
  <c r="K252" i="8"/>
  <c r="J219" i="4" s="1"/>
  <c r="J221" s="1"/>
  <c r="T110" i="72" s="1"/>
  <c r="F44" i="75"/>
  <c r="P83"/>
  <c r="F83" s="1"/>
  <c r="M121"/>
  <c r="P121" s="1"/>
  <c r="F121" s="1"/>
  <c r="F199"/>
  <c r="P48" i="28"/>
  <c r="J55" i="74"/>
  <c r="J56" s="1"/>
  <c r="AC17" i="28"/>
  <c r="M17" s="1"/>
  <c r="J50" i="8"/>
  <c r="K121"/>
  <c r="S118" i="72" s="1"/>
  <c r="O20" i="70"/>
  <c r="G21" s="1"/>
  <c r="M21" i="76"/>
  <c r="P21" s="1"/>
  <c r="I10" i="70"/>
  <c r="J327" i="8"/>
  <c r="K344"/>
  <c r="AD6" i="29" s="1"/>
  <c r="H339" i="8"/>
  <c r="J92"/>
  <c r="K192"/>
  <c r="J187" i="4" s="1"/>
  <c r="J189" s="1"/>
  <c r="U117" i="72" s="1"/>
  <c r="H263" i="8"/>
  <c r="P109" i="75"/>
  <c r="F109" s="1"/>
  <c r="P124"/>
  <c r="F124" s="1"/>
  <c r="P134"/>
  <c r="F134" s="1"/>
  <c r="P24" i="76"/>
  <c r="F20" i="36"/>
  <c r="K215" i="8"/>
  <c r="S70" i="72" s="1"/>
  <c r="H357" i="8"/>
  <c r="I148"/>
  <c r="K359"/>
  <c r="I306"/>
  <c r="H278"/>
  <c r="I12" i="70"/>
  <c r="J79" i="74"/>
  <c r="J80" s="1"/>
  <c r="F173" i="75" s="1"/>
  <c r="H5" i="8"/>
  <c r="J67" i="74"/>
  <c r="J68" s="1"/>
  <c r="F196" i="75" s="1"/>
  <c r="F194" s="1"/>
  <c r="J60" i="8"/>
  <c r="K53"/>
  <c r="AA5" i="72" s="1"/>
  <c r="AC5" s="1"/>
  <c r="T84"/>
  <c r="Q19" i="70"/>
  <c r="J120" i="8"/>
  <c r="I7" i="38"/>
  <c r="I21" s="1"/>
  <c r="I60" i="8"/>
  <c r="K369"/>
  <c r="K291"/>
  <c r="J5"/>
  <c r="B14" i="36"/>
  <c r="K89" i="8"/>
  <c r="S35" i="72" s="1"/>
  <c r="Z35" s="1"/>
  <c r="K159" i="8"/>
  <c r="J86" i="4" s="1"/>
  <c r="J88" s="1"/>
  <c r="S55" i="72" s="1"/>
  <c r="H177" i="8"/>
  <c r="K128"/>
  <c r="J169" i="4" s="1"/>
  <c r="J171" s="1"/>
  <c r="V118" i="72" s="1"/>
  <c r="H399" i="8"/>
  <c r="J380"/>
  <c r="K131"/>
  <c r="S61" i="72" s="1"/>
  <c r="Z61" s="1"/>
  <c r="K152" i="8"/>
  <c r="U108" i="72" s="1"/>
  <c r="K146" i="8"/>
  <c r="J69" i="4" s="1"/>
  <c r="J71" s="1"/>
  <c r="W48" i="72" s="1"/>
  <c r="G265" i="8"/>
  <c r="V32" i="28" s="1"/>
  <c r="H289" i="8"/>
  <c r="K43"/>
  <c r="S24" i="72" s="1"/>
  <c r="Z24" s="1"/>
  <c r="K249" i="8"/>
  <c r="J210" i="4" s="1"/>
  <c r="J212" s="1"/>
  <c r="U118" i="72" s="1"/>
  <c r="K88" i="8"/>
  <c r="T34" i="72" s="1"/>
  <c r="I271" i="8"/>
  <c r="I116"/>
  <c r="K166"/>
  <c r="J137" i="4" s="1"/>
  <c r="AD15" i="72"/>
  <c r="AF15" s="1"/>
  <c r="K65" i="8"/>
  <c r="AA16" i="72" s="1"/>
  <c r="AC16" s="1"/>
  <c r="H86" i="8"/>
  <c r="P104" i="75"/>
  <c r="F104" s="1"/>
  <c r="E8" i="70"/>
  <c r="E7" s="1"/>
  <c r="K20" i="8"/>
  <c r="S16" i="72" s="1"/>
  <c r="Z16" s="1"/>
  <c r="K231" i="8"/>
  <c r="S87" i="72" s="1"/>
  <c r="AG87" s="1"/>
  <c r="M23" i="27" s="1"/>
  <c r="K260" i="8"/>
  <c r="K151"/>
  <c r="J175" i="4" s="1"/>
  <c r="J177" s="1"/>
  <c r="S94" i="72" s="1"/>
  <c r="H148" i="8"/>
  <c r="I29"/>
  <c r="K42"/>
  <c r="S23" i="72" s="1"/>
  <c r="Z23" s="1"/>
  <c r="AG23" s="1"/>
  <c r="M24" i="26" s="1"/>
  <c r="K171" i="8"/>
  <c r="J72" i="4" s="1"/>
  <c r="J75" s="1"/>
  <c r="S50" i="72" s="1"/>
  <c r="Z50" s="1"/>
  <c r="AG50" s="1"/>
  <c r="M50" i="26" s="1"/>
  <c r="K186" i="8"/>
  <c r="J89" i="4" s="1"/>
  <c r="J91" s="1"/>
  <c r="T55" i="72" s="1"/>
  <c r="K10" i="8"/>
  <c r="S7" i="72" s="1"/>
  <c r="Z7" s="1"/>
  <c r="M12" i="78"/>
  <c r="M16" s="1"/>
  <c r="M37"/>
  <c r="J306" i="8"/>
  <c r="I12" i="36"/>
  <c r="J246" i="8"/>
  <c r="H225"/>
  <c r="J271"/>
  <c r="K214" i="75"/>
  <c r="G408" i="8"/>
  <c r="I37" i="74" s="1"/>
  <c r="I38" s="1"/>
  <c r="E182" i="75" s="1"/>
  <c r="G248" i="8"/>
  <c r="C104" i="72" s="1"/>
  <c r="R104" s="1"/>
  <c r="J40" i="27" s="1"/>
  <c r="L27" i="52" s="1"/>
  <c r="F27" s="1"/>
  <c r="G250" i="8"/>
  <c r="I213" i="4" s="1"/>
  <c r="I215" s="1"/>
  <c r="G117" i="72" s="1"/>
  <c r="G226" i="8"/>
  <c r="C82" i="72" s="1"/>
  <c r="R82" s="1"/>
  <c r="J18" i="27" s="1"/>
  <c r="G229" i="8"/>
  <c r="D84" i="72" s="1"/>
  <c r="G253" i="8"/>
  <c r="I222" i="4" s="1"/>
  <c r="I224" s="1"/>
  <c r="H108" i="72" s="1"/>
  <c r="F238" i="8"/>
  <c r="T118" i="72"/>
  <c r="G21" i="38"/>
  <c r="G15"/>
  <c r="I11" i="70"/>
  <c r="F7"/>
  <c r="F19" i="76"/>
  <c r="J315" i="8"/>
  <c r="E9" i="42"/>
  <c r="E16" s="1"/>
  <c r="I357" i="8"/>
  <c r="J98"/>
  <c r="M36" i="78"/>
  <c r="AG9" i="72"/>
  <c r="M10" i="26" s="1"/>
  <c r="K9" i="8"/>
  <c r="S6" i="72" s="1"/>
  <c r="Z6" s="1"/>
  <c r="J108" i="8"/>
  <c r="J104" i="4"/>
  <c r="K313" i="8"/>
  <c r="E20" i="70"/>
  <c r="F21"/>
  <c r="H50" i="8"/>
  <c r="K172"/>
  <c r="S73" i="72" s="1"/>
  <c r="AG73" s="1"/>
  <c r="M9" i="27" s="1"/>
  <c r="K257" i="8"/>
  <c r="H214"/>
  <c r="K126"/>
  <c r="S71" i="72" s="1"/>
  <c r="AG71" s="1"/>
  <c r="F35" i="76"/>
  <c r="F5" i="42"/>
  <c r="F15" s="1"/>
  <c r="K302" i="8"/>
  <c r="AF42" i="28" s="1"/>
  <c r="F12" i="38"/>
  <c r="K222" i="8"/>
  <c r="T77" i="72" s="1"/>
  <c r="B18" i="36"/>
  <c r="B15" s="1"/>
  <c r="K110" i="8"/>
  <c r="H14" i="46" s="1"/>
  <c r="L13" i="38"/>
  <c r="K114" i="8"/>
  <c r="J83" i="74"/>
  <c r="J84" s="1"/>
  <c r="F174" i="75" s="1"/>
  <c r="K226" i="8"/>
  <c r="S82" i="72" s="1"/>
  <c r="AG82" s="1"/>
  <c r="M18" i="27" s="1"/>
  <c r="K268" i="8"/>
  <c r="AC31" i="28" s="1"/>
  <c r="M31" s="1"/>
  <c r="K239" i="8"/>
  <c r="J196" i="4" s="1"/>
  <c r="J198" s="1"/>
  <c r="T92" i="72" s="1"/>
  <c r="AG92" s="1"/>
  <c r="C7" i="36"/>
  <c r="C10" s="1"/>
  <c r="I315" i="8"/>
  <c r="K94"/>
  <c r="S37" i="72" s="1"/>
  <c r="K178" i="8"/>
  <c r="K223"/>
  <c r="S72" i="72" s="1"/>
  <c r="AG72" s="1"/>
  <c r="M8" i="27" s="1"/>
  <c r="P8" s="1"/>
  <c r="F14" i="75"/>
  <c r="K134" i="8"/>
  <c r="K385"/>
  <c r="J403"/>
  <c r="H315"/>
  <c r="M37" i="28"/>
  <c r="K180" i="8"/>
  <c r="T113" i="72" s="1"/>
  <c r="K193" i="8"/>
  <c r="J101" i="4" s="1"/>
  <c r="J103" s="1"/>
  <c r="Y55" i="72" s="1"/>
  <c r="J25" i="8"/>
  <c r="K374"/>
  <c r="AD9" i="28" s="1"/>
  <c r="K408" i="8"/>
  <c r="J37" i="74" s="1"/>
  <c r="J38" s="1"/>
  <c r="F182" i="75" s="1"/>
  <c r="F180" s="1"/>
  <c r="K74" i="8"/>
  <c r="AA19" i="72" s="1"/>
  <c r="AC19" s="1"/>
  <c r="K78" i="8"/>
  <c r="AD21" i="72" s="1"/>
  <c r="AF21" s="1"/>
  <c r="K173" i="8"/>
  <c r="J77" i="4" s="1"/>
  <c r="J79" s="1"/>
  <c r="S52" i="72" s="1"/>
  <c r="K198" i="8"/>
  <c r="J110" i="4" s="1"/>
  <c r="J112" s="1"/>
  <c r="T64" i="72" s="1"/>
  <c r="K308" i="8"/>
  <c r="K353"/>
  <c r="J24" i="60" s="1"/>
  <c r="K323" i="8"/>
  <c r="AD47" i="28" s="1"/>
  <c r="K345" i="8"/>
  <c r="AC58" i="28" s="1"/>
  <c r="M58" s="1"/>
  <c r="I70" i="8"/>
  <c r="K284"/>
  <c r="AD36" i="28" s="1"/>
  <c r="H416" i="8"/>
  <c r="K199"/>
  <c r="J190" i="4" s="1"/>
  <c r="J192" s="1"/>
  <c r="S124" i="72" s="1"/>
  <c r="AG124" s="1"/>
  <c r="M60" i="27" s="1"/>
  <c r="H207" i="8"/>
  <c r="K275"/>
  <c r="I350"/>
  <c r="K360"/>
  <c r="K298"/>
  <c r="AD40" i="28" s="1"/>
  <c r="D6" i="36"/>
  <c r="K194" i="8"/>
  <c r="V117" i="72" s="1"/>
  <c r="K103" i="8"/>
  <c r="AD36" i="72" s="1"/>
  <c r="AF36" s="1"/>
  <c r="H120" i="8"/>
  <c r="K273"/>
  <c r="P23" i="76"/>
  <c r="P26"/>
  <c r="G63" i="8"/>
  <c r="K201" i="75"/>
  <c r="F411" i="8"/>
  <c r="K40" i="75"/>
  <c r="E40" s="1"/>
  <c r="K19" i="76"/>
  <c r="K23"/>
  <c r="K46"/>
  <c r="E199" i="75"/>
  <c r="I36" i="1"/>
  <c r="H77" i="75"/>
  <c r="I30" i="1"/>
  <c r="M173" i="75"/>
  <c r="P173" s="1"/>
  <c r="K15"/>
  <c r="E15" s="1"/>
  <c r="K26"/>
  <c r="E26" s="1"/>
  <c r="K36"/>
  <c r="L36" s="1"/>
  <c r="K64"/>
  <c r="E64" s="1"/>
  <c r="K71"/>
  <c r="E71" s="1"/>
  <c r="K86"/>
  <c r="K122"/>
  <c r="E122" s="1"/>
  <c r="K134"/>
  <c r="E134" s="1"/>
  <c r="K153"/>
  <c r="K161"/>
  <c r="G134" i="8"/>
  <c r="G17" i="46" s="1"/>
  <c r="G406" i="8"/>
  <c r="I33" i="74" s="1"/>
  <c r="I34" s="1"/>
  <c r="E181" i="75" s="1"/>
  <c r="E180" s="1"/>
  <c r="T34" i="43"/>
  <c r="AU34" s="1"/>
  <c r="G77" i="8"/>
  <c r="L21" i="72" s="1"/>
  <c r="N21" s="1"/>
  <c r="G268" i="8"/>
  <c r="V31" i="28" s="1"/>
  <c r="G292" i="8"/>
  <c r="G231"/>
  <c r="C87" i="72" s="1"/>
  <c r="R87" s="1"/>
  <c r="J23" i="27" s="1"/>
  <c r="G130" i="8"/>
  <c r="F60" i="72" s="1"/>
  <c r="E44" i="75"/>
  <c r="F5" i="41"/>
  <c r="F15" s="1"/>
  <c r="E289" i="8"/>
  <c r="G342"/>
  <c r="V56" i="28" s="1"/>
  <c r="G391" i="8"/>
  <c r="W17" i="28" s="1"/>
  <c r="J17" s="1"/>
  <c r="G58" i="8"/>
  <c r="L9" i="72" s="1"/>
  <c r="N9" s="1"/>
  <c r="D98" i="8"/>
  <c r="D120"/>
  <c r="F306"/>
  <c r="I8" i="37"/>
  <c r="F92" i="8"/>
  <c r="G359"/>
  <c r="E177"/>
  <c r="D388"/>
  <c r="G178"/>
  <c r="I178" i="4" s="1"/>
  <c r="I180" s="1"/>
  <c r="C112" i="72" s="1"/>
  <c r="R112" s="1"/>
  <c r="J48" i="27" s="1"/>
  <c r="G320" i="8"/>
  <c r="V47" i="28" s="1"/>
  <c r="J47" s="1"/>
  <c r="G186" i="8"/>
  <c r="I89" i="4" s="1"/>
  <c r="I91" s="1"/>
  <c r="D55" i="72" s="1"/>
  <c r="G412" i="8"/>
  <c r="W11" i="28" s="1"/>
  <c r="J11" s="1"/>
  <c r="G367" i="8"/>
  <c r="M39" i="69"/>
  <c r="E41" s="1"/>
  <c r="G16" i="8"/>
  <c r="C14" i="72" s="1"/>
  <c r="K14" s="1"/>
  <c r="E35" i="75"/>
  <c r="J51" i="28"/>
  <c r="I37" i="69"/>
  <c r="G401" i="8"/>
  <c r="E196"/>
  <c r="G78"/>
  <c r="O21" i="72" s="1"/>
  <c r="Q21" s="1"/>
  <c r="G219" i="8"/>
  <c r="C79" i="72" s="1"/>
  <c r="R79" s="1"/>
  <c r="J15" i="27" s="1"/>
  <c r="G375" i="8"/>
  <c r="W10" i="28" s="1"/>
  <c r="D331" i="8"/>
  <c r="K16" i="75"/>
  <c r="E16" s="1"/>
  <c r="E14" s="1"/>
  <c r="K37"/>
  <c r="L37" s="1"/>
  <c r="E129"/>
  <c r="G111" i="8"/>
  <c r="D57" i="72" s="1"/>
  <c r="G45" i="8"/>
  <c r="D25" i="72" s="1"/>
  <c r="D327" i="8"/>
  <c r="G396"/>
  <c r="X16" i="28" s="1"/>
  <c r="F6" i="41"/>
  <c r="E108" i="8"/>
  <c r="G127"/>
  <c r="D60" i="72" s="1"/>
  <c r="G182" i="8"/>
  <c r="F113" i="72" s="1"/>
  <c r="AU36" i="43"/>
  <c r="G210" i="8"/>
  <c r="I160" i="4" s="1"/>
  <c r="M160" s="1"/>
  <c r="I162" s="1"/>
  <c r="G318" i="8"/>
  <c r="V49" i="28" s="1"/>
  <c r="J49" s="1"/>
  <c r="G336" i="8"/>
  <c r="I45" i="74" s="1"/>
  <c r="I46" s="1"/>
  <c r="E186" i="75" s="1"/>
  <c r="G382" i="8"/>
  <c r="D289"/>
  <c r="I50" i="74"/>
  <c r="I51" s="1"/>
  <c r="E146" i="75" s="1"/>
  <c r="E145" s="1"/>
  <c r="F10" i="78" s="1"/>
  <c r="D81" i="8"/>
  <c r="F18" i="37"/>
  <c r="F15" s="1"/>
  <c r="E28" i="69"/>
  <c r="E35" i="8"/>
  <c r="G222"/>
  <c r="D77" i="72" s="1"/>
  <c r="E35" i="76"/>
  <c r="G421" i="8"/>
  <c r="G420" s="1"/>
  <c r="G6"/>
  <c r="I8" i="35"/>
  <c r="F156" i="8"/>
  <c r="F41" i="69"/>
  <c r="G215" i="8"/>
  <c r="C70" i="72" s="1"/>
  <c r="G128" i="8"/>
  <c r="G153"/>
  <c r="F108" i="72" s="1"/>
  <c r="G160" i="8"/>
  <c r="I125" i="4" s="1"/>
  <c r="G249" i="8"/>
  <c r="I210" i="4" s="1"/>
  <c r="I212" s="1"/>
  <c r="E118" i="72" s="1"/>
  <c r="G345" i="8"/>
  <c r="V58" i="28" s="1"/>
  <c r="J58" s="1"/>
  <c r="F357" i="8"/>
  <c r="D315"/>
  <c r="G400"/>
  <c r="G276"/>
  <c r="D15"/>
  <c r="F177"/>
  <c r="G145"/>
  <c r="I64" i="4" s="1"/>
  <c r="I67" s="1"/>
  <c r="F48" i="72" s="1"/>
  <c r="G241" i="8"/>
  <c r="G47"/>
  <c r="I30" i="4" s="1"/>
  <c r="I31" s="1"/>
  <c r="C27" i="72" s="1"/>
  <c r="G201" i="8"/>
  <c r="I113" i="4" s="1"/>
  <c r="I115" s="1"/>
  <c r="C66" i="72" s="1"/>
  <c r="K66" s="1"/>
  <c r="R66" s="1"/>
  <c r="AD43" i="47" s="1"/>
  <c r="G251" i="8"/>
  <c r="I216" i="4" s="1"/>
  <c r="I218" s="1"/>
  <c r="G108" i="72" s="1"/>
  <c r="G266" i="8"/>
  <c r="G300"/>
  <c r="W42" i="28" s="1"/>
  <c r="G302" i="8"/>
  <c r="Y42" i="28" s="1"/>
  <c r="E364" i="8"/>
  <c r="E170"/>
  <c r="G329"/>
  <c r="G343"/>
  <c r="J11" i="29" s="1"/>
  <c r="E207" i="8"/>
  <c r="G88"/>
  <c r="D34" i="72" s="1"/>
  <c r="D41" i="8"/>
  <c r="F7" i="41"/>
  <c r="G10" i="37"/>
  <c r="G73" i="8"/>
  <c r="O10" i="72" s="1"/>
  <c r="Q10" s="1"/>
  <c r="G189" i="8"/>
  <c r="I92" i="4" s="1"/>
  <c r="I94" s="1"/>
  <c r="F55" i="72" s="1"/>
  <c r="G384" i="8"/>
  <c r="AB10" i="28" s="1"/>
  <c r="H10" i="37"/>
  <c r="G146" i="8"/>
  <c r="I69" i="4" s="1"/>
  <c r="I71" s="1"/>
  <c r="G48" i="72" s="1"/>
  <c r="G313" i="8"/>
  <c r="F86"/>
  <c r="G199"/>
  <c r="I190" i="4" s="1"/>
  <c r="I192" s="1"/>
  <c r="C124" i="72" s="1"/>
  <c r="R124" s="1"/>
  <c r="F32" i="54" s="1"/>
  <c r="I40" i="69"/>
  <c r="G172" i="8"/>
  <c r="C73" i="72" s="1"/>
  <c r="R73" s="1"/>
  <c r="J9" i="27" s="1"/>
  <c r="P9" s="1"/>
  <c r="D403" i="8"/>
  <c r="E42" i="75"/>
  <c r="I103" i="74"/>
  <c r="I104" s="1"/>
  <c r="E208" i="75" s="1"/>
  <c r="D5" i="8"/>
  <c r="G9"/>
  <c r="C6" i="72" s="1"/>
  <c r="K6" s="1"/>
  <c r="M3" i="35"/>
  <c r="E141" i="8"/>
  <c r="D162"/>
  <c r="S48" i="28"/>
  <c r="J9" i="41"/>
  <c r="J16" s="1"/>
  <c r="W15" i="28"/>
  <c r="J15" s="1"/>
  <c r="E60" i="8"/>
  <c r="G38"/>
  <c r="C20" i="72" s="1"/>
  <c r="K20" s="1"/>
  <c r="G110" i="8"/>
  <c r="D35"/>
  <c r="I38" i="69"/>
  <c r="G39" i="8"/>
  <c r="E15"/>
  <c r="G20"/>
  <c r="C16" i="72" s="1"/>
  <c r="K16" s="1"/>
  <c r="G362" i="8"/>
  <c r="G94"/>
  <c r="C37" i="72" s="1"/>
  <c r="E35" i="69"/>
  <c r="G46" i="8"/>
  <c r="I27" i="4" s="1"/>
  <c r="I28" s="1"/>
  <c r="M137"/>
  <c r="I139" s="1"/>
  <c r="F116" i="72" s="1"/>
  <c r="I12" i="35"/>
  <c r="I104" i="4"/>
  <c r="I42" i="69"/>
  <c r="G284" i="8"/>
  <c r="W36" i="28" s="1"/>
  <c r="D295" i="8"/>
  <c r="G390"/>
  <c r="W13" i="28" s="1"/>
  <c r="G150" i="8"/>
  <c r="D108" i="72" s="1"/>
  <c r="G312" i="8"/>
  <c r="F315"/>
  <c r="G257"/>
  <c r="I163" i="4" s="1"/>
  <c r="M163" s="1"/>
  <c r="G274" i="8"/>
  <c r="E41"/>
  <c r="G53"/>
  <c r="L5" i="72" s="1"/>
  <c r="N5" s="1"/>
  <c r="F148" i="8"/>
  <c r="G168"/>
  <c r="I143" i="4" s="1"/>
  <c r="M143" s="1"/>
  <c r="I145" s="1"/>
  <c r="H116" i="72" s="1"/>
  <c r="G244" i="8"/>
  <c r="I202" i="4" s="1"/>
  <c r="I204" s="1"/>
  <c r="F121" i="72" s="1"/>
  <c r="E263" i="8"/>
  <c r="G65"/>
  <c r="L16" i="72" s="1"/>
  <c r="N16" s="1"/>
  <c r="E120" i="8"/>
  <c r="F28" i="69"/>
  <c r="G267" i="8"/>
  <c r="X32" i="28" s="1"/>
  <c r="G89" i="8"/>
  <c r="C35" i="72" s="1"/>
  <c r="K35" s="1"/>
  <c r="G181" i="8"/>
  <c r="E113" i="72" s="1"/>
  <c r="G10" i="8"/>
  <c r="C7" i="72" s="1"/>
  <c r="K7" s="1"/>
  <c r="G193" i="8"/>
  <c r="I101" i="4" s="1"/>
  <c r="I103" s="1"/>
  <c r="I55" i="72" s="1"/>
  <c r="G239" i="8"/>
  <c r="I196" i="4" s="1"/>
  <c r="I198" s="1"/>
  <c r="D92" i="72" s="1"/>
  <c r="R92" s="1"/>
  <c r="G167" i="8"/>
  <c r="I140" i="4" s="1"/>
  <c r="M140" s="1"/>
  <c r="I142" s="1"/>
  <c r="G116" i="72" s="1"/>
  <c r="D185" i="8"/>
  <c r="G360"/>
  <c r="G417"/>
  <c r="G21"/>
  <c r="C17" i="72" s="1"/>
  <c r="K17" s="1"/>
  <c r="G198" i="8"/>
  <c r="I91" i="74" s="1"/>
  <c r="I92" s="1"/>
  <c r="E14" i="37"/>
  <c r="E86" i="8"/>
  <c r="G386"/>
  <c r="G179"/>
  <c r="C113" i="72" s="1"/>
  <c r="E225" i="8"/>
  <c r="G71"/>
  <c r="I10" i="4" s="1"/>
  <c r="I11" s="1"/>
  <c r="O5" i="72" s="1"/>
  <c r="Q5" s="1"/>
  <c r="F70" i="8"/>
  <c r="G252"/>
  <c r="I219" i="4" s="1"/>
  <c r="I221" s="1"/>
  <c r="D110" i="72" s="1"/>
  <c r="G273" i="8"/>
  <c r="K13" i="75"/>
  <c r="K112"/>
  <c r="E112" s="1"/>
  <c r="K171"/>
  <c r="K174"/>
  <c r="K185"/>
  <c r="M153" i="4"/>
  <c r="I154" s="1"/>
  <c r="I156" s="1"/>
  <c r="C49" i="72" s="1"/>
  <c r="K49" s="1"/>
  <c r="R49" s="1"/>
  <c r="J49" i="26" s="1"/>
  <c r="G243" i="8"/>
  <c r="I169" i="4"/>
  <c r="I171" s="1"/>
  <c r="F118" i="72" s="1"/>
  <c r="G60"/>
  <c r="W20" i="28"/>
  <c r="J20" s="1"/>
  <c r="K9" i="41"/>
  <c r="K16" s="1"/>
  <c r="K15"/>
  <c r="E14" i="35"/>
  <c r="G41" i="69"/>
  <c r="E12" i="76"/>
  <c r="E19"/>
  <c r="F17" i="75"/>
  <c r="D148" i="8"/>
  <c r="G159"/>
  <c r="I86" i="4" s="1"/>
  <c r="I88" s="1"/>
  <c r="C55" i="72" s="1"/>
  <c r="I135" i="4"/>
  <c r="E54" i="72" s="1"/>
  <c r="G76" i="8"/>
  <c r="I33" i="4" s="1"/>
  <c r="I38" s="1"/>
  <c r="O27" i="72" s="1"/>
  <c r="Q27" s="1"/>
  <c r="Q22" s="1"/>
  <c r="S40" i="27"/>
  <c r="I136" i="4"/>
  <c r="E116" i="72" s="1"/>
  <c r="G14" i="37"/>
  <c r="F50" i="8"/>
  <c r="G56"/>
  <c r="L8" i="72" s="1"/>
  <c r="N8" s="1"/>
  <c r="D6" i="35"/>
  <c r="D10" s="1"/>
  <c r="D207" i="8"/>
  <c r="G227"/>
  <c r="C83" i="72" s="1"/>
  <c r="R83" s="1"/>
  <c r="D225" i="8"/>
  <c r="F259"/>
  <c r="G62"/>
  <c r="L15" i="72" s="1"/>
  <c r="N15" s="1"/>
  <c r="I14" i="74"/>
  <c r="I15" s="1"/>
  <c r="J39" i="28"/>
  <c r="I146" i="4"/>
  <c r="M146" s="1"/>
  <c r="I150" s="1"/>
  <c r="I152" s="1"/>
  <c r="G87" i="8"/>
  <c r="C34" i="72" s="1"/>
  <c r="K34" s="1"/>
  <c r="G234" i="8"/>
  <c r="G233" s="1"/>
  <c r="B13" i="35"/>
  <c r="B14" s="1"/>
  <c r="E39" i="69"/>
  <c r="I39" s="1"/>
  <c r="L13" i="37"/>
  <c r="F35" i="8"/>
  <c r="E29"/>
  <c r="D357"/>
  <c r="K10" i="37"/>
  <c r="G44" i="8"/>
  <c r="C25" i="72" s="1"/>
  <c r="K25" s="1"/>
  <c r="R25" s="1"/>
  <c r="J26" i="26" s="1"/>
  <c r="D411" i="8"/>
  <c r="H10" i="35"/>
  <c r="H21" s="1"/>
  <c r="G220" i="8"/>
  <c r="C80" i="72" s="1"/>
  <c r="R80" s="1"/>
  <c r="J16" i="27" s="1"/>
  <c r="P16" s="1"/>
  <c r="D416" i="8"/>
  <c r="G11"/>
  <c r="C8" i="72" s="1"/>
  <c r="K8" s="1"/>
  <c r="R8" s="1"/>
  <c r="J9" i="26" s="1"/>
  <c r="E25" i="8"/>
  <c r="E148"/>
  <c r="V155" i="75"/>
  <c r="W155" s="1"/>
  <c r="V157" s="1"/>
  <c r="F161" s="1"/>
  <c r="G37" i="8"/>
  <c r="C11" i="72" s="1"/>
  <c r="K11" s="1"/>
  <c r="R11" s="1"/>
  <c r="J12" i="26" s="1"/>
  <c r="E259" i="8"/>
  <c r="G310"/>
  <c r="G322"/>
  <c r="V46" i="28" s="1"/>
  <c r="J46" s="1"/>
  <c r="P46" s="1"/>
  <c r="G361" i="8"/>
  <c r="G131"/>
  <c r="C61" i="72" s="1"/>
  <c r="K61" s="1"/>
  <c r="G344" i="8"/>
  <c r="I83" i="74" s="1"/>
  <c r="I84" s="1"/>
  <c r="E174" i="75" s="1"/>
  <c r="G385" i="8"/>
  <c r="E350"/>
  <c r="F246"/>
  <c r="G299"/>
  <c r="V42" i="28" s="1"/>
  <c r="G352" i="8"/>
  <c r="G23" i="60" s="1"/>
  <c r="E357" i="8"/>
  <c r="F295"/>
  <c r="G90"/>
  <c r="C36" i="72" s="1"/>
  <c r="K36" s="1"/>
  <c r="T35" i="43"/>
  <c r="T40" s="1"/>
  <c r="E124" i="8"/>
  <c r="G26"/>
  <c r="C13" i="72" s="1"/>
  <c r="K13" s="1"/>
  <c r="AA40" i="43"/>
  <c r="G121" i="8"/>
  <c r="F141"/>
  <c r="I43" i="69"/>
  <c r="G48" i="8"/>
  <c r="D27" i="72" s="1"/>
  <c r="E156" i="8"/>
  <c r="G230"/>
  <c r="C86" i="72" s="1"/>
  <c r="R86" s="1"/>
  <c r="G311" i="8"/>
  <c r="G122"/>
  <c r="D118" i="72" s="1"/>
  <c r="G282" i="8"/>
  <c r="V35" i="28" s="1"/>
  <c r="J35" s="1"/>
  <c r="E306" i="8"/>
  <c r="G61"/>
  <c r="L14" i="72" s="1"/>
  <c r="N14" s="1"/>
  <c r="R14" s="1"/>
  <c r="J15" i="26" s="1"/>
  <c r="F399" i="8"/>
  <c r="G33"/>
  <c r="C29" i="72" s="1"/>
  <c r="K29" s="1"/>
  <c r="R29" s="1"/>
  <c r="J30" i="26" s="1"/>
  <c r="G96" i="8"/>
  <c r="E37" i="72" s="1"/>
  <c r="K107" i="75"/>
  <c r="E107" s="1"/>
  <c r="G316" i="8"/>
  <c r="P32" i="27"/>
  <c r="S32"/>
  <c r="L19" i="52"/>
  <c r="F19" s="1"/>
  <c r="H20" i="45"/>
  <c r="F20" s="1"/>
  <c r="P45" i="26"/>
  <c r="I41" i="4"/>
  <c r="I48" s="1"/>
  <c r="O48" i="72" s="1"/>
  <c r="Q48" s="1"/>
  <c r="Q47" s="1"/>
  <c r="I199" i="4"/>
  <c r="I201" s="1"/>
  <c r="D94" i="72" s="1"/>
  <c r="R94" s="1"/>
  <c r="J30" i="27" s="1"/>
  <c r="W32" i="28"/>
  <c r="H238" i="8"/>
  <c r="K241"/>
  <c r="J199" i="4" s="1"/>
  <c r="J201" s="1"/>
  <c r="T94" i="72" s="1"/>
  <c r="G31" i="8"/>
  <c r="D29"/>
  <c r="K109" i="75"/>
  <c r="E109" s="1"/>
  <c r="F6" i="37"/>
  <c r="G17" i="8"/>
  <c r="K164"/>
  <c r="H162"/>
  <c r="J35"/>
  <c r="H8" i="36"/>
  <c r="K37" i="8"/>
  <c r="I8" i="38"/>
  <c r="K27" i="8"/>
  <c r="T18" i="72" s="1"/>
  <c r="Z18" s="1"/>
  <c r="G217" i="8"/>
  <c r="C76" i="72" s="1"/>
  <c r="R76" s="1"/>
  <c r="J12" i="27" s="1"/>
  <c r="D214" i="8"/>
  <c r="E34" i="69"/>
  <c r="I34" s="1"/>
  <c r="I136" i="8"/>
  <c r="K137"/>
  <c r="K328"/>
  <c r="K327" s="1"/>
  <c r="H327"/>
  <c r="F136"/>
  <c r="G137"/>
  <c r="B6" i="36"/>
  <c r="K8" i="8"/>
  <c r="S5" i="72" s="1"/>
  <c r="Z5" s="1"/>
  <c r="J7" i="38"/>
  <c r="K32" i="8"/>
  <c r="S19" i="72" s="1"/>
  <c r="Z19" s="1"/>
  <c r="D13" i="36"/>
  <c r="K55" i="8"/>
  <c r="AA7" i="72" s="1"/>
  <c r="AC7" s="1"/>
  <c r="J148" i="8"/>
  <c r="K150"/>
  <c r="G392"/>
  <c r="H7" i="41"/>
  <c r="L7" s="1"/>
  <c r="F41" i="8"/>
  <c r="G373"/>
  <c r="K341"/>
  <c r="I339"/>
  <c r="I12" i="37"/>
  <c r="F60" i="8"/>
  <c r="D116"/>
  <c r="G118"/>
  <c r="F14" i="70"/>
  <c r="I14" s="1"/>
  <c r="J214" i="8"/>
  <c r="K217"/>
  <c r="S76" i="72" s="1"/>
  <c r="AG76" s="1"/>
  <c r="M12" i="27" s="1"/>
  <c r="I79" i="74"/>
  <c r="I80" s="1"/>
  <c r="E173" i="75" s="1"/>
  <c r="F162" i="8"/>
  <c r="H7" i="42"/>
  <c r="K47" i="8"/>
  <c r="J30" i="4" s="1"/>
  <c r="J31" s="1"/>
  <c r="S27" i="72" s="1"/>
  <c r="J129" i="4"/>
  <c r="S54" i="72" s="1"/>
  <c r="F271" i="8"/>
  <c r="D271"/>
  <c r="I6" i="37"/>
  <c r="K160" i="8"/>
  <c r="J125" i="4" s="1"/>
  <c r="E20" i="37"/>
  <c r="D58" i="72"/>
  <c r="G133" i="8"/>
  <c r="F36" i="69"/>
  <c r="I36" s="1"/>
  <c r="G218" i="8"/>
  <c r="C78" i="72" s="1"/>
  <c r="R78" s="1"/>
  <c r="J14" i="27" s="1"/>
  <c r="J339" i="8"/>
  <c r="K340"/>
  <c r="G126"/>
  <c r="F30" i="69"/>
  <c r="G353" i="8"/>
  <c r="D350"/>
  <c r="N36" i="69"/>
  <c r="G35" s="1"/>
  <c r="E214" i="8"/>
  <c r="H15"/>
  <c r="F7" i="38"/>
  <c r="D25" i="8"/>
  <c r="G27"/>
  <c r="D18" i="72" s="1"/>
  <c r="J6" i="37"/>
  <c r="G32" i="8"/>
  <c r="C19" i="72" s="1"/>
  <c r="K19" s="1"/>
  <c r="G157" i="8"/>
  <c r="D156"/>
  <c r="G93"/>
  <c r="D92"/>
  <c r="F8" i="37"/>
  <c r="F15" i="8"/>
  <c r="G9" i="38"/>
  <c r="J15" i="8"/>
  <c r="G100"/>
  <c r="AH35" i="43"/>
  <c r="O35" i="69"/>
  <c r="F35" s="1"/>
  <c r="G221" i="8"/>
  <c r="C77" i="72" s="1"/>
  <c r="R77" s="1"/>
  <c r="J13" i="27" s="1"/>
  <c r="F6" i="42"/>
  <c r="I41" i="8"/>
  <c r="D8" i="38"/>
  <c r="D11" s="1"/>
  <c r="D22" s="1"/>
  <c r="I25" i="8"/>
  <c r="K26"/>
  <c r="G191"/>
  <c r="I98" i="4" s="1"/>
  <c r="I100" s="1"/>
  <c r="H55" i="72" s="1"/>
  <c r="F185" i="8"/>
  <c r="I399"/>
  <c r="K400"/>
  <c r="J8" i="37"/>
  <c r="F29" i="8"/>
  <c r="D11" i="35"/>
  <c r="G55" i="8"/>
  <c r="L7" i="72" s="1"/>
  <c r="N7" s="1"/>
  <c r="R7" s="1"/>
  <c r="J8" i="26" s="1"/>
  <c r="D70" i="8"/>
  <c r="G75"/>
  <c r="I23" i="4" s="1"/>
  <c r="I25" s="1"/>
  <c r="B7" i="35"/>
  <c r="B10" s="1"/>
  <c r="G8" i="8"/>
  <c r="C5" i="72" s="1"/>
  <c r="K5" s="1"/>
  <c r="E5" i="8"/>
  <c r="K201"/>
  <c r="J113" i="4" s="1"/>
  <c r="J115" s="1"/>
  <c r="S66" i="72" s="1"/>
  <c r="Z66" s="1"/>
  <c r="AG66" s="1"/>
  <c r="AO43" i="47" s="1"/>
  <c r="I196" i="8"/>
  <c r="F207"/>
  <c r="G209"/>
  <c r="G207" s="1"/>
  <c r="G254"/>
  <c r="I226" i="4" s="1"/>
  <c r="I229" s="1"/>
  <c r="I108" i="72" s="1"/>
  <c r="E246" i="8"/>
  <c r="K274"/>
  <c r="H271"/>
  <c r="H11" i="37"/>
  <c r="D60" i="8"/>
  <c r="G74"/>
  <c r="E70"/>
  <c r="G144"/>
  <c r="I61" i="4" s="1"/>
  <c r="I63" s="1"/>
  <c r="E48" i="72" s="1"/>
  <c r="D141" i="8"/>
  <c r="F7" i="35"/>
  <c r="G13" i="8"/>
  <c r="C9" i="72" s="1"/>
  <c r="K9" s="1"/>
  <c r="R9" s="1"/>
  <c r="J10" i="26" s="1"/>
  <c r="H5" i="42"/>
  <c r="K48" i="8"/>
  <c r="T27" i="72" s="1"/>
  <c r="C30"/>
  <c r="K30" s="1"/>
  <c r="R30" s="1"/>
  <c r="J31" i="26" s="1"/>
  <c r="M125" i="4"/>
  <c r="I126" s="1"/>
  <c r="C53" i="72" s="1"/>
  <c r="K53" s="1"/>
  <c r="R53" s="1"/>
  <c r="J53" i="26" s="1"/>
  <c r="H27" i="45" s="1"/>
  <c r="F27" s="1"/>
  <c r="I110" i="4"/>
  <c r="I112" s="1"/>
  <c r="D64" i="72" s="1"/>
  <c r="K300" i="8"/>
  <c r="AD42" i="28" s="1"/>
  <c r="H295" i="8"/>
  <c r="I165" i="4"/>
  <c r="C106" i="72" s="1"/>
  <c r="R106" s="1"/>
  <c r="G108" i="8"/>
  <c r="H141"/>
  <c r="F263"/>
  <c r="P40" i="27"/>
  <c r="C10" i="35"/>
  <c r="AC49" i="28"/>
  <c r="M49" s="1"/>
  <c r="K209" i="8"/>
  <c r="K143"/>
  <c r="J58" i="4" s="1"/>
  <c r="J60" s="1"/>
  <c r="T48" i="72" s="1"/>
  <c r="I295" i="8"/>
  <c r="H29"/>
  <c r="H70"/>
  <c r="G247"/>
  <c r="K244"/>
  <c r="H124"/>
  <c r="F5"/>
  <c r="K307"/>
  <c r="F99" i="75"/>
  <c r="D263" i="8"/>
  <c r="K45"/>
  <c r="T25" i="72" s="1"/>
  <c r="Z25" s="1"/>
  <c r="AG25" s="1"/>
  <c r="M26" i="26" s="1"/>
  <c r="H246" i="8"/>
  <c r="L7" i="37"/>
  <c r="D380" i="8"/>
  <c r="G84"/>
  <c r="D33" i="72" s="1"/>
  <c r="G68" i="8"/>
  <c r="L18" i="72" s="1"/>
  <c r="N18" s="1"/>
  <c r="R21"/>
  <c r="J22" i="26" s="1"/>
  <c r="E7" i="36"/>
  <c r="E10" s="1"/>
  <c r="F25" i="8"/>
  <c r="G327"/>
  <c r="D246"/>
  <c r="F124"/>
  <c r="G260"/>
  <c r="G197"/>
  <c r="F225"/>
  <c r="K17"/>
  <c r="S15" i="72" s="1"/>
  <c r="Z15" s="1"/>
  <c r="I161" i="4"/>
  <c r="F52" i="72" s="1"/>
  <c r="E10" i="37"/>
  <c r="G256" i="8"/>
  <c r="J107" i="74"/>
  <c r="J108" s="1"/>
  <c r="F209" i="75" s="1"/>
  <c r="H39" i="78" s="1"/>
  <c r="F120" i="8"/>
  <c r="G101"/>
  <c r="M34" i="72" s="1"/>
  <c r="F98" i="8"/>
  <c r="G66"/>
  <c r="E339"/>
  <c r="G6" i="35"/>
  <c r="G102" i="8"/>
  <c r="L35" i="72" s="1"/>
  <c r="N35" s="1"/>
  <c r="E98" i="8"/>
  <c r="D306"/>
  <c r="G180"/>
  <c r="G18" i="35"/>
  <c r="G15" s="1"/>
  <c r="D177" i="8"/>
  <c r="G23"/>
  <c r="C18" i="72" s="1"/>
  <c r="I177" i="8"/>
  <c r="H170"/>
  <c r="J357"/>
  <c r="H371"/>
  <c r="K56"/>
  <c r="AA8" i="72" s="1"/>
  <c r="AC8" s="1"/>
  <c r="M40" i="28"/>
  <c r="K283" i="8"/>
  <c r="AC36" i="28" s="1"/>
  <c r="K218" i="8"/>
  <c r="S78" i="72" s="1"/>
  <c r="AG78" s="1"/>
  <c r="M14" i="27" s="1"/>
  <c r="G13" i="70"/>
  <c r="I13" s="1"/>
  <c r="K216" i="8"/>
  <c r="I14" i="38"/>
  <c r="K68" i="8"/>
  <c r="AA18" i="72" s="1"/>
  <c r="AC18" s="1"/>
  <c r="D7" i="42"/>
  <c r="J41" i="8"/>
  <c r="K61"/>
  <c r="AA14" i="72" s="1"/>
  <c r="AC14" s="1"/>
  <c r="E14" i="38"/>
  <c r="E15" s="1"/>
  <c r="E22" s="1"/>
  <c r="G8" i="36"/>
  <c r="G10" s="1"/>
  <c r="K31" i="8"/>
  <c r="S10" i="72" s="1"/>
  <c r="Z10" s="1"/>
  <c r="J29" i="8"/>
  <c r="E162"/>
  <c r="G164"/>
  <c r="AH37" i="43"/>
  <c r="AU37" s="1"/>
  <c r="G103" i="8"/>
  <c r="L36" i="72" s="1"/>
  <c r="N36" s="1"/>
  <c r="R36" s="1"/>
  <c r="J36" i="26" s="1"/>
  <c r="G291" i="8"/>
  <c r="G289" s="1"/>
  <c r="V38" i="28" s="1"/>
  <c r="J38" s="1"/>
  <c r="F289" i="8"/>
  <c r="G376"/>
  <c r="X10" i="28" s="1"/>
  <c r="D371" i="8"/>
  <c r="G114"/>
  <c r="F113"/>
  <c r="F20" i="70"/>
  <c r="I20" s="1"/>
  <c r="J225" i="8"/>
  <c r="J7" i="42"/>
  <c r="J9" s="1"/>
  <c r="J16" s="1"/>
  <c r="K33" i="8"/>
  <c r="S29" i="72" s="1"/>
  <c r="Z29" s="1"/>
  <c r="AG29" s="1"/>
  <c r="M30" i="26" s="1"/>
  <c r="K38" i="8"/>
  <c r="S20" i="72" s="1"/>
  <c r="Z20" s="1"/>
  <c r="K7" i="38"/>
  <c r="D50" i="8"/>
  <c r="K280"/>
  <c r="G298"/>
  <c r="W40" i="28" s="1"/>
  <c r="E92" i="8"/>
  <c r="G7"/>
  <c r="D86"/>
  <c r="J289"/>
  <c r="J177"/>
  <c r="G286"/>
  <c r="V37" i="28" s="1"/>
  <c r="K84" i="8"/>
  <c r="T33" i="72" s="1"/>
  <c r="H81" i="8"/>
  <c r="H80" s="1"/>
  <c r="F3" i="20" s="1"/>
  <c r="K144" i="8"/>
  <c r="J61" i="4" s="1"/>
  <c r="J63" s="1"/>
  <c r="U48" i="72" s="1"/>
  <c r="J141" i="8"/>
  <c r="E416"/>
  <c r="D5" i="42"/>
  <c r="H41" i="8"/>
  <c r="D5" i="41"/>
  <c r="D15" s="1"/>
  <c r="G42" i="8"/>
  <c r="G171"/>
  <c r="F33" i="69"/>
  <c r="G216" i="8"/>
  <c r="F214"/>
  <c r="F22" i="70"/>
  <c r="K230" i="8"/>
  <c r="S86" i="72" s="1"/>
  <c r="AG86" s="1"/>
  <c r="M11" i="29"/>
  <c r="AD56" i="28"/>
  <c r="K208" i="8"/>
  <c r="J41" i="4" s="1"/>
  <c r="J48" s="1"/>
  <c r="AD48" i="72" s="1"/>
  <c r="AF48" s="1"/>
  <c r="AF47" s="1"/>
  <c r="I207" i="8"/>
  <c r="E32" i="69"/>
  <c r="D170" i="8"/>
  <c r="F14" i="37"/>
  <c r="F184" i="75"/>
  <c r="K221" i="8"/>
  <c r="S77" i="72" s="1"/>
  <c r="I15" i="8"/>
  <c r="K73"/>
  <c r="I124"/>
  <c r="I214"/>
  <c r="F196"/>
  <c r="F7" i="42"/>
  <c r="G228" i="8"/>
  <c r="D124"/>
  <c r="K96"/>
  <c r="U37" i="72" s="1"/>
  <c r="F14" i="36"/>
  <c r="F21" s="1"/>
  <c r="I19" i="70"/>
  <c r="D339" i="8"/>
  <c r="K362"/>
  <c r="K373"/>
  <c r="E185"/>
  <c r="G192"/>
  <c r="I187" i="4" s="1"/>
  <c r="I189" s="1"/>
  <c r="E117" i="72" s="1"/>
  <c r="E271" i="8"/>
  <c r="J331"/>
  <c r="G346"/>
  <c r="V43" i="28" s="1"/>
  <c r="J43" s="1"/>
  <c r="F407" i="8"/>
  <c r="H407"/>
  <c r="K407" s="1"/>
  <c r="E381"/>
  <c r="F381"/>
  <c r="F380" s="1"/>
  <c r="I381"/>
  <c r="E378"/>
  <c r="J378"/>
  <c r="J371" s="1"/>
  <c r="F377"/>
  <c r="G377" s="1"/>
  <c r="Y10" i="28" s="1"/>
  <c r="I377" i="8"/>
  <c r="F368"/>
  <c r="F364" s="1"/>
  <c r="H368"/>
  <c r="K368" s="1"/>
  <c r="D366"/>
  <c r="H366"/>
  <c r="H364" s="1"/>
  <c r="E287"/>
  <c r="F287"/>
  <c r="E17" i="75"/>
  <c r="AG36" i="72"/>
  <c r="M36" i="26" s="1"/>
  <c r="K154" i="8"/>
  <c r="S110" i="72" s="1"/>
  <c r="AG110" s="1"/>
  <c r="M46" i="27" s="1"/>
  <c r="H350" i="8"/>
  <c r="G8" i="70"/>
  <c r="J86" i="8"/>
  <c r="K191"/>
  <c r="J98" i="4" s="1"/>
  <c r="J100" s="1"/>
  <c r="X55" i="72" s="1"/>
  <c r="J196" i="8"/>
  <c r="K267"/>
  <c r="AE32" i="28" s="1"/>
  <c r="I225" i="8"/>
  <c r="G335"/>
  <c r="I403"/>
  <c r="I246"/>
  <c r="I22" i="70"/>
  <c r="K292" i="8"/>
  <c r="K289" s="1"/>
  <c r="AC38" i="28" s="1"/>
  <c r="M38" s="1"/>
  <c r="S38" s="1"/>
  <c r="E295" i="8"/>
  <c r="K337"/>
  <c r="I416"/>
  <c r="E399"/>
  <c r="K342"/>
  <c r="K282"/>
  <c r="AC35" i="28" s="1"/>
  <c r="M35" s="1"/>
  <c r="S35" s="1"/>
  <c r="K266" i="8"/>
  <c r="H384"/>
  <c r="H380" s="1"/>
  <c r="F340"/>
  <c r="F339" s="1"/>
  <c r="J285"/>
  <c r="F418"/>
  <c r="G418" s="1"/>
  <c r="G416" s="1"/>
  <c r="J418"/>
  <c r="E405"/>
  <c r="H405"/>
  <c r="F397"/>
  <c r="G397" s="1"/>
  <c r="W19" i="28" s="1"/>
  <c r="J19" s="1"/>
  <c r="H397" i="8"/>
  <c r="K397" s="1"/>
  <c r="AC19" i="28" s="1"/>
  <c r="M19" s="1"/>
  <c r="F394" i="8"/>
  <c r="G394" s="1"/>
  <c r="I394"/>
  <c r="E393"/>
  <c r="G393" s="1"/>
  <c r="W16" i="28" s="1"/>
  <c r="J16" s="1"/>
  <c r="J393" i="8"/>
  <c r="F354"/>
  <c r="J354"/>
  <c r="F334"/>
  <c r="E334"/>
  <c r="F333"/>
  <c r="F331" s="1"/>
  <c r="H333"/>
  <c r="H331" s="1"/>
  <c r="D285"/>
  <c r="F285"/>
  <c r="I285"/>
  <c r="D281"/>
  <c r="F281"/>
  <c r="I281"/>
  <c r="J281"/>
  <c r="K316"/>
  <c r="K372"/>
  <c r="H200"/>
  <c r="J190"/>
  <c r="H190"/>
  <c r="I189"/>
  <c r="J188"/>
  <c r="J175"/>
  <c r="J170" s="1"/>
  <c r="F175"/>
  <c r="G175" s="1"/>
  <c r="I83" i="4" s="1"/>
  <c r="I85" s="1"/>
  <c r="E52" i="72" s="1"/>
  <c r="I174" i="8"/>
  <c r="I170" s="1"/>
  <c r="J168"/>
  <c r="J162" s="1"/>
  <c r="I165"/>
  <c r="J158"/>
  <c r="J156" s="1"/>
  <c r="H158"/>
  <c r="J125"/>
  <c r="J124" s="1"/>
  <c r="J117"/>
  <c r="K117" s="1"/>
  <c r="T121" i="72" s="1"/>
  <c r="I102" i="8"/>
  <c r="K102" s="1"/>
  <c r="AD35" i="72" s="1"/>
  <c r="AF35" s="1"/>
  <c r="AG35" s="1"/>
  <c r="M35" i="26" s="1"/>
  <c r="J83" i="8"/>
  <c r="F83"/>
  <c r="G83" s="1"/>
  <c r="C33" i="72" s="1"/>
  <c r="K33" s="1"/>
  <c r="I82" i="8"/>
  <c r="I54"/>
  <c r="E54"/>
  <c r="I39"/>
  <c r="K18"/>
  <c r="I6"/>
  <c r="P37" i="27"/>
  <c r="R59" i="72"/>
  <c r="J60" i="26" s="1"/>
  <c r="S60" s="1"/>
  <c r="M255" i="74"/>
  <c r="I257" s="1"/>
  <c r="AG65" i="72"/>
  <c r="AO37" i="47" s="1"/>
  <c r="R28" i="72"/>
  <c r="J29" i="26" s="1"/>
  <c r="I256" i="74"/>
  <c r="K75" i="75"/>
  <c r="E75" s="1"/>
  <c r="K82"/>
  <c r="E82" s="1"/>
  <c r="K88"/>
  <c r="E88" s="1"/>
  <c r="K159"/>
  <c r="K167"/>
  <c r="E176"/>
  <c r="K178"/>
  <c r="K182"/>
  <c r="K197"/>
  <c r="K22" i="76"/>
  <c r="K30"/>
  <c r="K40"/>
  <c r="K42"/>
  <c r="P23" i="75"/>
  <c r="F23" s="1"/>
  <c r="P25"/>
  <c r="F25" s="1"/>
  <c r="P66"/>
  <c r="F66" s="1"/>
  <c r="P77"/>
  <c r="P82"/>
  <c r="F82" s="1"/>
  <c r="P110"/>
  <c r="F110" s="1"/>
  <c r="F221"/>
  <c r="F214" s="1"/>
  <c r="H17" i="78" s="1"/>
  <c r="P71" i="76"/>
  <c r="P75"/>
  <c r="P86"/>
  <c r="M7" i="27"/>
  <c r="J19"/>
  <c r="N160" i="4"/>
  <c r="J162" s="1"/>
  <c r="P11" i="28"/>
  <c r="S11"/>
  <c r="AD20" i="72"/>
  <c r="AF20" s="1"/>
  <c r="AF12" s="1"/>
  <c r="O20"/>
  <c r="Q20" s="1"/>
  <c r="K18" i="37"/>
  <c r="L20" i="72"/>
  <c r="N20" s="1"/>
  <c r="J14" i="28"/>
  <c r="J13"/>
  <c r="J22" i="27"/>
  <c r="R85" i="72"/>
  <c r="P45" i="28"/>
  <c r="S45"/>
  <c r="H18" i="36"/>
  <c r="J23" i="4"/>
  <c r="J25" s="1"/>
  <c r="AA20" i="72" s="1"/>
  <c r="AC20" s="1"/>
  <c r="K48"/>
  <c r="R48" s="1"/>
  <c r="J48" i="26" s="1"/>
  <c r="K207" i="8"/>
  <c r="E11" i="76"/>
  <c r="G5" i="8"/>
  <c r="R108" i="72"/>
  <c r="J44" i="27" s="1"/>
  <c r="P56"/>
  <c r="S56"/>
  <c r="P34"/>
  <c r="L21" i="52"/>
  <c r="F21" s="1"/>
  <c r="F16" i="38"/>
  <c r="S45" i="26"/>
  <c r="J142" i="4"/>
  <c r="W116" i="72" s="1"/>
  <c r="J213" i="8"/>
  <c r="H6" i="20" s="1"/>
  <c r="G70" i="8"/>
  <c r="H107"/>
  <c r="H41" i="78" s="1"/>
  <c r="V156" i="75"/>
  <c r="F155" s="1"/>
  <c r="F154" s="1"/>
  <c r="H14" i="78" s="1"/>
  <c r="AD6" i="28"/>
  <c r="K60" i="72"/>
  <c r="R60" s="1"/>
  <c r="J61" i="26" s="1"/>
  <c r="R35" i="72"/>
  <c r="J35" i="26" s="1"/>
  <c r="L40" i="75"/>
  <c r="Z27" i="72"/>
  <c r="J14" i="74"/>
  <c r="J15" s="1"/>
  <c r="I23" i="70"/>
  <c r="M47" i="28"/>
  <c r="K21" i="8"/>
  <c r="H8" i="38"/>
  <c r="L8" s="1"/>
  <c r="G194" i="8"/>
  <c r="E315"/>
  <c r="G280"/>
  <c r="V34" i="28" s="1"/>
  <c r="K62" i="8"/>
  <c r="G297"/>
  <c r="V40" i="28" s="1"/>
  <c r="J40" s="1"/>
  <c r="S40" s="1"/>
  <c r="D14" i="35"/>
  <c r="D21" s="1"/>
  <c r="K254" i="8"/>
  <c r="G341"/>
  <c r="K347"/>
  <c r="G347"/>
  <c r="V52" i="28" s="1"/>
  <c r="J52" s="1"/>
  <c r="E14" i="36"/>
  <c r="E21" s="1"/>
  <c r="D238" i="8"/>
  <c r="D213" s="1"/>
  <c r="F6" i="1" s="1"/>
  <c r="G154" i="8"/>
  <c r="G404"/>
  <c r="G279"/>
  <c r="K67"/>
  <c r="K51"/>
  <c r="AG105" i="72"/>
  <c r="R103"/>
  <c r="J39" i="27" s="1"/>
  <c r="S35"/>
  <c r="K63" i="72"/>
  <c r="R51"/>
  <c r="J51" i="26" s="1"/>
  <c r="K44" i="72"/>
  <c r="R44" s="1"/>
  <c r="J44" i="26" s="1"/>
  <c r="H19" i="45" s="1"/>
  <c r="F19" s="1"/>
  <c r="R43" i="72"/>
  <c r="J43" i="26" s="1"/>
  <c r="R41" i="72"/>
  <c r="J41" i="26" s="1"/>
  <c r="R38" i="72"/>
  <c r="J38" i="26" s="1"/>
  <c r="Z28" i="72"/>
  <c r="AG28" s="1"/>
  <c r="M29" i="26" s="1"/>
  <c r="K23" i="75"/>
  <c r="E23" s="1"/>
  <c r="K27"/>
  <c r="E27" s="1"/>
  <c r="K65"/>
  <c r="E65" s="1"/>
  <c r="K77"/>
  <c r="E77" s="1"/>
  <c r="K91"/>
  <c r="E91" s="1"/>
  <c r="K120"/>
  <c r="E120" s="1"/>
  <c r="K124"/>
  <c r="E124" s="1"/>
  <c r="K131"/>
  <c r="E131" s="1"/>
  <c r="K135"/>
  <c r="E135" s="1"/>
  <c r="K146"/>
  <c r="K156"/>
  <c r="K163"/>
  <c r="K186"/>
  <c r="K32" i="76"/>
  <c r="K47"/>
  <c r="P76" i="75"/>
  <c r="F76" s="1"/>
  <c r="P96"/>
  <c r="F96" s="1"/>
  <c r="P122"/>
  <c r="F122" s="1"/>
  <c r="P135"/>
  <c r="F135" s="1"/>
  <c r="P13" i="76"/>
  <c r="I11" i="36"/>
  <c r="I16" i="70"/>
  <c r="F39" i="75"/>
  <c r="F9" s="1"/>
  <c r="H8" i="78" s="1"/>
  <c r="H10" i="36"/>
  <c r="H21" s="1"/>
  <c r="I17" i="70"/>
  <c r="B10" i="36"/>
  <c r="K357" i="8"/>
  <c r="AC7" i="28" s="1"/>
  <c r="M7" s="1"/>
  <c r="H15" i="38"/>
  <c r="K101" i="8"/>
  <c r="AE34" i="72" s="1"/>
  <c r="AF34" s="1"/>
  <c r="G28" i="69"/>
  <c r="I28" s="1"/>
  <c r="F15" i="70"/>
  <c r="E10" i="35"/>
  <c r="E21" s="1"/>
  <c r="G303" i="8"/>
  <c r="V41" i="28" s="1"/>
  <c r="J41" s="1"/>
  <c r="S41" s="1"/>
  <c r="K147" i="8"/>
  <c r="J153" i="4" s="1"/>
  <c r="K99" i="8"/>
  <c r="K64"/>
  <c r="K63"/>
  <c r="K22"/>
  <c r="AG51" i="72"/>
  <c r="M51" i="26" s="1"/>
  <c r="AG41" i="72"/>
  <c r="K40"/>
  <c r="R40" s="1"/>
  <c r="J40" i="26" s="1"/>
  <c r="N22" i="72"/>
  <c r="F12" i="76"/>
  <c r="F11" s="1"/>
  <c r="P52"/>
  <c r="E43" i="77"/>
  <c r="F35" i="78" s="1"/>
  <c r="F36" s="1"/>
  <c r="F4" i="20"/>
  <c r="AD27" i="72"/>
  <c r="AF27" s="1"/>
  <c r="H13" i="42"/>
  <c r="F27" i="69"/>
  <c r="AG5" i="72"/>
  <c r="M6" i="26" s="1"/>
  <c r="S26"/>
  <c r="P26"/>
  <c r="R13" i="72"/>
  <c r="J14" i="26" s="1"/>
  <c r="R46" i="72"/>
  <c r="K39"/>
  <c r="J42" i="27"/>
  <c r="R95" i="72"/>
  <c r="J31" i="27" s="1"/>
  <c r="S15" i="28"/>
  <c r="P15"/>
  <c r="M28" i="27"/>
  <c r="S30" i="26"/>
  <c r="P30"/>
  <c r="C26" i="72"/>
  <c r="K26" s="1"/>
  <c r="R26" s="1"/>
  <c r="J27" i="26" s="1"/>
  <c r="G9" i="41"/>
  <c r="L35" i="52"/>
  <c r="F35" s="1"/>
  <c r="K52" i="72"/>
  <c r="AG14"/>
  <c r="M15" i="26" s="1"/>
  <c r="R16" i="72"/>
  <c r="J17" i="26" s="1"/>
  <c r="N137" i="4"/>
  <c r="J139" s="1"/>
  <c r="V116" i="72" s="1"/>
  <c r="AG8"/>
  <c r="M9" i="26" s="1"/>
  <c r="AG24" i="72"/>
  <c r="M25" i="26" s="1"/>
  <c r="P25" s="1"/>
  <c r="P18" i="27"/>
  <c r="S18"/>
  <c r="P40" i="28"/>
  <c r="F38" i="78"/>
  <c r="J62" i="27"/>
  <c r="R122" i="72"/>
  <c r="J58" i="27" s="1"/>
  <c r="F44" i="54"/>
  <c r="R90" i="72"/>
  <c r="J14" i="51"/>
  <c r="F14" s="1"/>
  <c r="J28" i="27"/>
  <c r="S16"/>
  <c r="M128" i="4"/>
  <c r="I129" s="1"/>
  <c r="C54" i="72" s="1"/>
  <c r="H21" i="38"/>
  <c r="H11"/>
  <c r="L6" i="41"/>
  <c r="D9"/>
  <c r="F14" i="35"/>
  <c r="I147" i="4"/>
  <c r="I149" s="1"/>
  <c r="E55" i="72" s="1"/>
  <c r="K55" s="1"/>
  <c r="R55" s="1"/>
  <c r="J55" i="26" s="1"/>
  <c r="F9" i="41"/>
  <c r="F16" s="1"/>
  <c r="I157" i="4"/>
  <c r="I159" s="1"/>
  <c r="C109" i="72" s="1"/>
  <c r="R109" s="1"/>
  <c r="J31" i="28"/>
  <c r="AG84" i="72"/>
  <c r="I30" i="69"/>
  <c r="I33"/>
  <c r="F20" i="35"/>
  <c r="F10"/>
  <c r="AG94" i="72"/>
  <c r="M30" i="27" s="1"/>
  <c r="P30" s="1"/>
  <c r="I7" i="35"/>
  <c r="D14" i="36"/>
  <c r="AG7" i="72"/>
  <c r="M8" i="26" s="1"/>
  <c r="L7" i="42"/>
  <c r="L14" i="38"/>
  <c r="F38" i="54"/>
  <c r="J61" i="27"/>
  <c r="J107" i="4"/>
  <c r="J109" s="1"/>
  <c r="S64" i="72" s="1"/>
  <c r="Z64" s="1"/>
  <c r="G301" i="8"/>
  <c r="K352"/>
  <c r="K87"/>
  <c r="K413"/>
  <c r="K319"/>
  <c r="D108"/>
  <c r="D107" s="1"/>
  <c r="E41" i="75"/>
  <c r="E39" s="1"/>
  <c r="K93"/>
  <c r="E93" s="1"/>
  <c r="I55" i="74"/>
  <c r="I56" s="1"/>
  <c r="P44" i="26"/>
  <c r="I86" i="8"/>
  <c r="K46"/>
  <c r="I15" i="38"/>
  <c r="K366" i="8"/>
  <c r="K364" s="1"/>
  <c r="AC8" i="28" s="1"/>
  <c r="M8" s="1"/>
  <c r="Y32" i="57" s="1"/>
  <c r="K118" i="8"/>
  <c r="I108"/>
  <c r="I107" s="1"/>
  <c r="G4" i="20" s="1"/>
  <c r="P60" i="26"/>
  <c r="E214" i="75"/>
  <c r="F17" i="78" s="1"/>
  <c r="K30" i="75"/>
  <c r="E30" s="1"/>
  <c r="K76"/>
  <c r="E76" s="1"/>
  <c r="E95"/>
  <c r="E104"/>
  <c r="K114"/>
  <c r="E114" s="1"/>
  <c r="P72"/>
  <c r="F72" s="1"/>
  <c r="F77"/>
  <c r="P100"/>
  <c r="F100" s="1"/>
  <c r="P64"/>
  <c r="F64" s="1"/>
  <c r="M51" i="28" l="1"/>
  <c r="S51" s="1"/>
  <c r="G399" i="8"/>
  <c r="R20" i="72"/>
  <c r="J21" i="26" s="1"/>
  <c r="S58" i="28"/>
  <c r="P17"/>
  <c r="S23" i="27"/>
  <c r="AG113" i="72"/>
  <c r="M49" i="27" s="1"/>
  <c r="AE55" i="28"/>
  <c r="I15" i="70"/>
  <c r="J185" i="8"/>
  <c r="J140" s="1"/>
  <c r="H5" i="20" s="1"/>
  <c r="I278" i="8"/>
  <c r="S17" i="28"/>
  <c r="K399" i="8"/>
  <c r="AG21" i="72"/>
  <c r="M22" i="26" s="1"/>
  <c r="P22" s="1"/>
  <c r="F172" i="75"/>
  <c r="Z37" i="72"/>
  <c r="AG37" s="1"/>
  <c r="M37" i="26" s="1"/>
  <c r="J278" i="8"/>
  <c r="J262" s="1"/>
  <c r="H7" i="20" s="1"/>
  <c r="K285" i="8"/>
  <c r="AE36" i="28" s="1"/>
  <c r="AG77" i="72"/>
  <c r="M13" i="27" s="1"/>
  <c r="K120" i="8"/>
  <c r="AG19" i="72"/>
  <c r="M20" i="26" s="1"/>
  <c r="K271" i="8"/>
  <c r="AC33" i="28" s="1"/>
  <c r="M33" s="1"/>
  <c r="I32" i="54"/>
  <c r="S22" i="26"/>
  <c r="K238" i="8"/>
  <c r="J91" i="74"/>
  <c r="J92" s="1"/>
  <c r="M42" i="28"/>
  <c r="I11" i="38"/>
  <c r="P58" i="28"/>
  <c r="P23" i="27"/>
  <c r="S8"/>
  <c r="I21" i="70"/>
  <c r="AG118" i="72"/>
  <c r="M54" i="27" s="1"/>
  <c r="K190" i="8"/>
  <c r="J95" i="4" s="1"/>
  <c r="J97" s="1"/>
  <c r="W55" i="72" s="1"/>
  <c r="M19" i="78"/>
  <c r="M29" s="1"/>
  <c r="L17"/>
  <c r="AG16" i="72"/>
  <c r="M17" i="26" s="1"/>
  <c r="S17" s="1"/>
  <c r="K259" i="8"/>
  <c r="T70" i="72"/>
  <c r="AG70" s="1"/>
  <c r="S35" i="26"/>
  <c r="K378" i="8"/>
  <c r="AF10" i="28" s="1"/>
  <c r="M40" i="78"/>
  <c r="M45" s="1"/>
  <c r="M50" s="1"/>
  <c r="E21" i="37"/>
  <c r="S46" i="28"/>
  <c r="D20" i="36"/>
  <c r="D10"/>
  <c r="J178" i="4"/>
  <c r="J180" s="1"/>
  <c r="S112" i="72" s="1"/>
  <c r="AG112" s="1"/>
  <c r="M48" i="27" s="1"/>
  <c r="K177" i="8"/>
  <c r="K113"/>
  <c r="J120" i="4"/>
  <c r="S57" i="72"/>
  <c r="Z57" s="1"/>
  <c r="AG57" s="1"/>
  <c r="M58" i="26" s="1"/>
  <c r="K108" i="8"/>
  <c r="H262"/>
  <c r="F7" i="20" s="1"/>
  <c r="H213" i="8"/>
  <c r="F6" i="20" s="1"/>
  <c r="P15" i="26"/>
  <c r="J19" i="38"/>
  <c r="AA10" i="72"/>
  <c r="AC10" s="1"/>
  <c r="H17" i="46"/>
  <c r="K133" i="8"/>
  <c r="T58" i="72"/>
  <c r="F15" i="38"/>
  <c r="L12"/>
  <c r="K256" i="8"/>
  <c r="J163" i="4"/>
  <c r="K384" i="8"/>
  <c r="I213"/>
  <c r="G6" i="20" s="1"/>
  <c r="Z48" i="72"/>
  <c r="AG48" s="1"/>
  <c r="M48" i="26" s="1"/>
  <c r="H9" i="42"/>
  <c r="Z6" i="29"/>
  <c r="G263" i="8"/>
  <c r="P47" i="28"/>
  <c r="G21" i="37"/>
  <c r="G25" i="8"/>
  <c r="G315"/>
  <c r="J32" i="28"/>
  <c r="J10" i="29"/>
  <c r="G411" i="8"/>
  <c r="S8" i="26"/>
  <c r="F213" i="8"/>
  <c r="H6" i="1" s="1"/>
  <c r="X55" i="28"/>
  <c r="I41" i="69"/>
  <c r="W6" i="28"/>
  <c r="E107" i="8"/>
  <c r="G4" i="1" s="1"/>
  <c r="G357" i="8"/>
  <c r="W7" i="28" s="1"/>
  <c r="J7" s="1"/>
  <c r="D80" i="8"/>
  <c r="F3" i="1" s="1"/>
  <c r="K18" i="72"/>
  <c r="W56" i="28"/>
  <c r="J56" s="1"/>
  <c r="J8" i="29" s="1"/>
  <c r="P51" i="28"/>
  <c r="D140" i="8"/>
  <c r="F5" i="1" s="1"/>
  <c r="E80" i="8"/>
  <c r="G3" i="1" s="1"/>
  <c r="G86" i="8"/>
  <c r="S155" i="75"/>
  <c r="F278" i="8"/>
  <c r="F262" s="1"/>
  <c r="H7" i="1" s="1"/>
  <c r="D4" i="8"/>
  <c r="F2" i="1" s="1"/>
  <c r="H13" i="41"/>
  <c r="H10" s="1"/>
  <c r="L10" s="1"/>
  <c r="G35" i="8"/>
  <c r="S9" i="27"/>
  <c r="G238" i="8"/>
  <c r="B18" i="35"/>
  <c r="J60" i="27"/>
  <c r="S60" s="1"/>
  <c r="S15"/>
  <c r="P15"/>
  <c r="J53" i="28"/>
  <c r="S49"/>
  <c r="Q4" i="72"/>
  <c r="R5"/>
  <c r="J6" i="26" s="1"/>
  <c r="I138" i="4"/>
  <c r="F54" i="72" s="1"/>
  <c r="G281" i="8"/>
  <c r="W34" i="28" s="1"/>
  <c r="I35" i="69"/>
  <c r="H9" i="41"/>
  <c r="C57" i="72"/>
  <c r="K57" s="1"/>
  <c r="R57" s="1"/>
  <c r="J58" i="26" s="1"/>
  <c r="P58" s="1"/>
  <c r="G14" i="46"/>
  <c r="K27" i="72"/>
  <c r="R27" s="1"/>
  <c r="J28" i="26" s="1"/>
  <c r="G271" i="8"/>
  <c r="V33" i="28" s="1"/>
  <c r="J33" s="1"/>
  <c r="P35" i="26"/>
  <c r="L8" i="37"/>
  <c r="E213" i="8"/>
  <c r="G6" i="1" s="1"/>
  <c r="G306" i="8"/>
  <c r="I144" i="4"/>
  <c r="H54" i="72" s="1"/>
  <c r="C118"/>
  <c r="R118" s="1"/>
  <c r="J54" i="27" s="1"/>
  <c r="G120" i="8"/>
  <c r="P41" i="28"/>
  <c r="S15" i="26"/>
  <c r="D278" i="8"/>
  <c r="G334"/>
  <c r="I41" i="74" s="1"/>
  <c r="I42" s="1"/>
  <c r="E185" i="75" s="1"/>
  <c r="E184" s="1"/>
  <c r="P10" i="26"/>
  <c r="S10"/>
  <c r="P13" i="27"/>
  <c r="S13"/>
  <c r="P36" i="26"/>
  <c r="S36"/>
  <c r="C13" i="35"/>
  <c r="G54" i="8"/>
  <c r="E50"/>
  <c r="K82"/>
  <c r="I81"/>
  <c r="J81"/>
  <c r="J80" s="1"/>
  <c r="H3" i="20" s="1"/>
  <c r="K83" i="8"/>
  <c r="S33" i="72" s="1"/>
  <c r="Z33" s="1"/>
  <c r="K165" i="8"/>
  <c r="J134" i="4" s="1"/>
  <c r="I162" i="8"/>
  <c r="K189"/>
  <c r="J92" i="4" s="1"/>
  <c r="J94" s="1"/>
  <c r="V55" i="72" s="1"/>
  <c r="I185" i="8"/>
  <c r="G354"/>
  <c r="F350"/>
  <c r="I61" i="74"/>
  <c r="I62" s="1"/>
  <c r="E57" i="75" s="1"/>
  <c r="W14" i="28"/>
  <c r="P19"/>
  <c r="S19"/>
  <c r="Q40" i="57"/>
  <c r="Q43"/>
  <c r="E403" i="8"/>
  <c r="G405"/>
  <c r="G7" i="70"/>
  <c r="I8"/>
  <c r="I7" s="1"/>
  <c r="G287" i="8"/>
  <c r="W37" i="28" s="1"/>
  <c r="J37" s="1"/>
  <c r="E278" i="8"/>
  <c r="D364"/>
  <c r="G366"/>
  <c r="G378"/>
  <c r="Z10" i="28" s="1"/>
  <c r="J10" s="1"/>
  <c r="E371" i="8"/>
  <c r="J7" i="74"/>
  <c r="J10" s="1"/>
  <c r="AC9" i="28"/>
  <c r="M9" s="1"/>
  <c r="I32" i="69"/>
  <c r="E27"/>
  <c r="P11" i="29"/>
  <c r="S11"/>
  <c r="C75" i="72"/>
  <c r="R75" s="1"/>
  <c r="G214" i="8"/>
  <c r="G170"/>
  <c r="I72" i="4"/>
  <c r="I75" s="1"/>
  <c r="C50" i="72" s="1"/>
  <c r="K50" s="1"/>
  <c r="R50" s="1"/>
  <c r="J50" i="26" s="1"/>
  <c r="C23" i="72"/>
  <c r="K23" s="1"/>
  <c r="G41" i="8"/>
  <c r="AC34" i="28"/>
  <c r="K21" i="38"/>
  <c r="K11"/>
  <c r="K22" s="1"/>
  <c r="I131" i="4"/>
  <c r="G162" i="8"/>
  <c r="D70" i="72"/>
  <c r="R70" s="1"/>
  <c r="G259" i="8"/>
  <c r="AC39" i="28"/>
  <c r="M39" s="1"/>
  <c r="K306" i="8"/>
  <c r="K243"/>
  <c r="J202" i="4"/>
  <c r="J204" s="1"/>
  <c r="V121" i="72" s="1"/>
  <c r="J18" i="37"/>
  <c r="J15" s="1"/>
  <c r="J20" s="1"/>
  <c r="L19" i="72"/>
  <c r="N19" s="1"/>
  <c r="O19"/>
  <c r="Q19" s="1"/>
  <c r="Q12" s="1"/>
  <c r="H14" i="37"/>
  <c r="H21" s="1"/>
  <c r="H20"/>
  <c r="S13" i="72"/>
  <c r="Z13" s="1"/>
  <c r="AG13" s="1"/>
  <c r="M14" i="26" s="1"/>
  <c r="P14" s="1"/>
  <c r="K25" i="8"/>
  <c r="L34" i="72"/>
  <c r="N34" s="1"/>
  <c r="N32" s="1"/>
  <c r="N31" s="1"/>
  <c r="G98" i="8"/>
  <c r="G11" i="38"/>
  <c r="G22" s="1"/>
  <c r="L9"/>
  <c r="F37" i="72"/>
  <c r="K37" s="1"/>
  <c r="R37" s="1"/>
  <c r="J37" i="26" s="1"/>
  <c r="G92" i="8"/>
  <c r="C114" i="72"/>
  <c r="R114" s="1"/>
  <c r="J50" i="27" s="1"/>
  <c r="G156" i="8"/>
  <c r="AC55" i="28"/>
  <c r="AC6" i="29"/>
  <c r="M6" s="1"/>
  <c r="S14" i="27"/>
  <c r="P14"/>
  <c r="N125" i="4"/>
  <c r="J127" s="1"/>
  <c r="S115" i="72" s="1"/>
  <c r="AG115" s="1"/>
  <c r="M51" i="27" s="1"/>
  <c r="L12" i="37"/>
  <c r="I14"/>
  <c r="AD55" i="28"/>
  <c r="AC7" i="29"/>
  <c r="M7" s="1"/>
  <c r="W9" i="28"/>
  <c r="J9" s="1"/>
  <c r="I7" i="74"/>
  <c r="I10" s="1"/>
  <c r="J11" i="38"/>
  <c r="J22" s="1"/>
  <c r="I6" i="36"/>
  <c r="B20"/>
  <c r="S11" i="72"/>
  <c r="Z11" s="1"/>
  <c r="J131" i="4"/>
  <c r="N131" s="1"/>
  <c r="J133" s="1"/>
  <c r="T116" i="72" s="1"/>
  <c r="F10" i="37"/>
  <c r="F21" s="1"/>
  <c r="F20"/>
  <c r="E22" i="75"/>
  <c r="E9" s="1"/>
  <c r="F8" i="78" s="1"/>
  <c r="L15" i="38"/>
  <c r="G27" i="69"/>
  <c r="H22" i="38"/>
  <c r="F119" i="75"/>
  <c r="J161" i="4"/>
  <c r="V52" i="72" s="1"/>
  <c r="K158" i="8"/>
  <c r="G285"/>
  <c r="X36" i="28" s="1"/>
  <c r="J36" s="1"/>
  <c r="K188" i="8"/>
  <c r="G333"/>
  <c r="G331" s="1"/>
  <c r="V54" i="28" s="1"/>
  <c r="J54" s="1"/>
  <c r="E331" i="8"/>
  <c r="E262" s="1"/>
  <c r="G7" i="1" s="1"/>
  <c r="H185" i="8"/>
  <c r="K281"/>
  <c r="AD34" i="28" s="1"/>
  <c r="M36"/>
  <c r="S36" s="1"/>
  <c r="R18" i="72"/>
  <c r="J19" i="26" s="1"/>
  <c r="D349" i="8"/>
  <c r="F8" i="1" s="1"/>
  <c r="D262" i="8"/>
  <c r="F7" i="1" s="1"/>
  <c r="I262" i="8"/>
  <c r="G7" i="20" s="1"/>
  <c r="K174" i="8"/>
  <c r="F388"/>
  <c r="H156"/>
  <c r="K92"/>
  <c r="F9" i="42"/>
  <c r="F16" s="1"/>
  <c r="J10" i="37"/>
  <c r="J21" s="1"/>
  <c r="G368" i="8"/>
  <c r="J116"/>
  <c r="J107" s="1"/>
  <c r="H4" i="20" s="1"/>
  <c r="K29" i="8"/>
  <c r="E388"/>
  <c r="E172" i="75"/>
  <c r="P35" i="28"/>
  <c r="G81" i="8"/>
  <c r="L11" i="37"/>
  <c r="P49" i="28"/>
  <c r="K6" i="8"/>
  <c r="K5" s="1"/>
  <c r="I5"/>
  <c r="K6" i="42"/>
  <c r="K39" i="8"/>
  <c r="S30" i="72" s="1"/>
  <c r="Z30" s="1"/>
  <c r="AG30" s="1"/>
  <c r="M31" i="26" s="1"/>
  <c r="I35" i="8"/>
  <c r="C13" i="36"/>
  <c r="K54" i="8"/>
  <c r="I50"/>
  <c r="K200"/>
  <c r="H196"/>
  <c r="J350"/>
  <c r="K354"/>
  <c r="J388"/>
  <c r="K393"/>
  <c r="I388"/>
  <c r="K394"/>
  <c r="Y43" i="57"/>
  <c r="Y40"/>
  <c r="K405" i="8"/>
  <c r="K403" s="1"/>
  <c r="AC22" i="28" s="1"/>
  <c r="M22" s="1"/>
  <c r="Y47" i="57" s="1"/>
  <c r="H403" i="8"/>
  <c r="K418"/>
  <c r="K416" s="1"/>
  <c r="J416"/>
  <c r="AD32" i="28"/>
  <c r="M32" s="1"/>
  <c r="P32" s="1"/>
  <c r="K263" i="8"/>
  <c r="AC56" i="28"/>
  <c r="M56" s="1"/>
  <c r="M10" i="29"/>
  <c r="K377" i="8"/>
  <c r="AE10" i="28" s="1"/>
  <c r="M10" s="1"/>
  <c r="Y36" i="57" s="1"/>
  <c r="I371" i="8"/>
  <c r="I380"/>
  <c r="K381"/>
  <c r="E380"/>
  <c r="G381"/>
  <c r="G380" s="1"/>
  <c r="G407"/>
  <c r="G403" s="1"/>
  <c r="W22" i="28" s="1"/>
  <c r="J22" s="1"/>
  <c r="F403" i="8"/>
  <c r="P43" i="28"/>
  <c r="S43"/>
  <c r="C84" i="72"/>
  <c r="R84" s="1"/>
  <c r="G225" i="8"/>
  <c r="AD10" i="72"/>
  <c r="AF10" s="1"/>
  <c r="G18" i="36"/>
  <c r="G15" s="1"/>
  <c r="G20" s="1"/>
  <c r="M22" i="27"/>
  <c r="P22" s="1"/>
  <c r="AG85" i="72"/>
  <c r="D15" i="42"/>
  <c r="D9"/>
  <c r="D16" s="1"/>
  <c r="I120" i="4"/>
  <c r="G113" i="8"/>
  <c r="S75" i="72"/>
  <c r="AG75" s="1"/>
  <c r="K214" i="8"/>
  <c r="D113" i="72"/>
  <c r="R113" s="1"/>
  <c r="J49" i="27" s="1"/>
  <c r="G177" i="8"/>
  <c r="G20" i="35"/>
  <c r="G10"/>
  <c r="G21" s="1"/>
  <c r="I6"/>
  <c r="I10" s="1"/>
  <c r="L17" i="72"/>
  <c r="N17" s="1"/>
  <c r="G60" i="8"/>
  <c r="L13" i="41"/>
  <c r="G196" i="8"/>
  <c r="I107" i="4"/>
  <c r="I109" s="1"/>
  <c r="C64" i="72" s="1"/>
  <c r="K64" s="1"/>
  <c r="R64" s="1"/>
  <c r="AD27" i="47" s="1"/>
  <c r="I205" i="4"/>
  <c r="I208" s="1"/>
  <c r="D111" i="72" s="1"/>
  <c r="R111" s="1"/>
  <c r="J47" i="27" s="1"/>
  <c r="G246" i="8"/>
  <c r="I11" i="35"/>
  <c r="D20"/>
  <c r="AH40" i="43"/>
  <c r="AU40" s="1"/>
  <c r="AU35"/>
  <c r="L7" i="38"/>
  <c r="L11" s="1"/>
  <c r="F11"/>
  <c r="F22" s="1"/>
  <c r="G24" i="60"/>
  <c r="X6" i="28"/>
  <c r="C71" i="72"/>
  <c r="R71" s="1"/>
  <c r="J7" i="27" s="1"/>
  <c r="P7" s="1"/>
  <c r="G124" i="8"/>
  <c r="I10" i="37"/>
  <c r="I20"/>
  <c r="G116" i="8"/>
  <c r="E121" i="72"/>
  <c r="W18" i="28"/>
  <c r="J18" s="1"/>
  <c r="G388" i="8"/>
  <c r="I107" i="74"/>
  <c r="I108" s="1"/>
  <c r="E209" i="75" s="1"/>
  <c r="T108" i="72"/>
  <c r="K148" i="8"/>
  <c r="I116" i="4"/>
  <c r="I118" s="1"/>
  <c r="O61" i="72" s="1"/>
  <c r="Q61" s="1"/>
  <c r="G136" i="8"/>
  <c r="J116" i="4"/>
  <c r="J118" s="1"/>
  <c r="AD61" i="72" s="1"/>
  <c r="AF61" s="1"/>
  <c r="K136" i="8"/>
  <c r="S12" i="27"/>
  <c r="P12"/>
  <c r="C15" i="72"/>
  <c r="K15" s="1"/>
  <c r="G15" i="8"/>
  <c r="C10" i="72"/>
  <c r="K10" s="1"/>
  <c r="G29" i="8"/>
  <c r="H16" i="41"/>
  <c r="H5"/>
  <c r="F416" i="8"/>
  <c r="K333"/>
  <c r="K331" s="1"/>
  <c r="AC54" i="28" s="1"/>
  <c r="M54" s="1"/>
  <c r="I98" i="8"/>
  <c r="I80" s="1"/>
  <c r="G3" i="20" s="1"/>
  <c r="K168" i="8"/>
  <c r="J143" i="4" s="1"/>
  <c r="K175" i="8"/>
  <c r="J83" i="4" s="1"/>
  <c r="J85" s="1"/>
  <c r="U52" i="72" s="1"/>
  <c r="F170" i="8"/>
  <c r="F140" s="1"/>
  <c r="H5" i="1" s="1"/>
  <c r="P38" i="28"/>
  <c r="E140" i="8"/>
  <c r="G5" i="1" s="1"/>
  <c r="J6" i="28"/>
  <c r="F107" i="8"/>
  <c r="H4" i="1" s="1"/>
  <c r="F4" i="8"/>
  <c r="H2" i="1" s="1"/>
  <c r="AG18" i="72"/>
  <c r="M19" i="26" s="1"/>
  <c r="H4" i="8"/>
  <c r="F2" i="20" s="1"/>
  <c r="K225" i="8"/>
  <c r="K295"/>
  <c r="F81"/>
  <c r="F80" s="1"/>
  <c r="H3" i="1" s="1"/>
  <c r="H388" i="8"/>
  <c r="H349" s="1"/>
  <c r="F8" i="20" s="1"/>
  <c r="I141" i="4"/>
  <c r="G54" i="72" s="1"/>
  <c r="I127" i="4"/>
  <c r="C115" i="72" s="1"/>
  <c r="R115" s="1"/>
  <c r="J51" i="27" s="1"/>
  <c r="E4" i="8"/>
  <c r="G2" i="1" s="1"/>
  <c r="J4" i="8"/>
  <c r="H2" i="20" s="1"/>
  <c r="L6" i="37"/>
  <c r="L10" s="1"/>
  <c r="G340" i="8"/>
  <c r="K125"/>
  <c r="I8" i="36"/>
  <c r="F371" i="8"/>
  <c r="I7" i="36"/>
  <c r="G141" i="8"/>
  <c r="K70"/>
  <c r="F98" i="76"/>
  <c r="F6"/>
  <c r="H21" i="78" s="1"/>
  <c r="H28" s="1"/>
  <c r="M41" i="26"/>
  <c r="N153" i="4"/>
  <c r="J154" s="1"/>
  <c r="J156" s="1"/>
  <c r="S49" i="72" s="1"/>
  <c r="Z49" s="1"/>
  <c r="AG49" s="1"/>
  <c r="M49" i="26" s="1"/>
  <c r="B21" i="36"/>
  <c r="I10"/>
  <c r="S38" i="26"/>
  <c r="P38"/>
  <c r="P43"/>
  <c r="S43"/>
  <c r="H18" i="45"/>
  <c r="F18" s="1"/>
  <c r="P51" i="26"/>
  <c r="H25" i="45"/>
  <c r="F25" s="1"/>
  <c r="S51" i="26"/>
  <c r="M41" i="27"/>
  <c r="C110" i="72"/>
  <c r="R110" s="1"/>
  <c r="J46" i="27" s="1"/>
  <c r="G148" i="8"/>
  <c r="AC52" i="28"/>
  <c r="M52" s="1"/>
  <c r="S52" s="1"/>
  <c r="K339" i="8"/>
  <c r="J226" i="4"/>
  <c r="J229" s="1"/>
  <c r="Y108" i="72" s="1"/>
  <c r="K246" i="8"/>
  <c r="F117" i="72"/>
  <c r="R117" s="1"/>
  <c r="J53" i="27" s="1"/>
  <c r="L40" i="52" s="1"/>
  <c r="F40" s="1"/>
  <c r="G185" i="8"/>
  <c r="R33" i="72"/>
  <c r="J33" i="26" s="1"/>
  <c r="K32" i="72"/>
  <c r="E6" i="76"/>
  <c r="F21" i="78" s="1"/>
  <c r="F28" s="1"/>
  <c r="E98" i="76"/>
  <c r="P48" i="26"/>
  <c r="H23" i="45"/>
  <c r="F23" s="1"/>
  <c r="S48" i="26"/>
  <c r="J21" i="27"/>
  <c r="J72" i="29"/>
  <c r="S13" i="28"/>
  <c r="P13"/>
  <c r="K15" i="37"/>
  <c r="L18"/>
  <c r="K21"/>
  <c r="F86" i="75"/>
  <c r="F21" i="35"/>
  <c r="J132" i="4"/>
  <c r="T54" i="72" s="1"/>
  <c r="J34" i="28"/>
  <c r="S44" i="26"/>
  <c r="K141" i="8"/>
  <c r="S47" i="28"/>
  <c r="AG20" i="72"/>
  <c r="M21" i="26" s="1"/>
  <c r="P21" s="1"/>
  <c r="P40"/>
  <c r="S40"/>
  <c r="H16" i="45"/>
  <c r="F16" s="1"/>
  <c r="AD33" i="72"/>
  <c r="AF33" s="1"/>
  <c r="AG33" s="1"/>
  <c r="M33" i="26" s="1"/>
  <c r="K98" i="8"/>
  <c r="P29" i="26"/>
  <c r="S29"/>
  <c r="P41"/>
  <c r="S41"/>
  <c r="R63" i="72"/>
  <c r="K62"/>
  <c r="P39" i="27"/>
  <c r="L26" i="52"/>
  <c r="F26" s="1"/>
  <c r="S39" i="27"/>
  <c r="P52" i="28"/>
  <c r="W55"/>
  <c r="Y7" i="29"/>
  <c r="J7" s="1"/>
  <c r="G339" i="8"/>
  <c r="AA15" i="72"/>
  <c r="AC15" s="1"/>
  <c r="K60" i="8"/>
  <c r="S17" i="72"/>
  <c r="Z17" s="1"/>
  <c r="K15" i="8"/>
  <c r="F21" i="38"/>
  <c r="L31" i="52"/>
  <c r="F31" s="1"/>
  <c r="H15" i="36"/>
  <c r="I18"/>
  <c r="S22" i="27"/>
  <c r="S19"/>
  <c r="P19"/>
  <c r="S7"/>
  <c r="E62" i="75"/>
  <c r="J27" i="4"/>
  <c r="J28" s="1"/>
  <c r="K41" i="8"/>
  <c r="T155" i="75"/>
  <c r="S156" s="1"/>
  <c r="E155" s="1"/>
  <c r="F41" i="78"/>
  <c r="F4" i="1"/>
  <c r="F9" s="1"/>
  <c r="AC6" i="28"/>
  <c r="M6" s="1"/>
  <c r="J23" i="60"/>
  <c r="K350" i="8"/>
  <c r="U121" i="72"/>
  <c r="K116" i="8"/>
  <c r="E150" i="75"/>
  <c r="E149" s="1"/>
  <c r="F11" i="78" s="1"/>
  <c r="F150" i="75"/>
  <c r="F149" s="1"/>
  <c r="H11" i="78" s="1"/>
  <c r="AC50" i="28"/>
  <c r="M50" s="1"/>
  <c r="J103" i="74"/>
  <c r="J104" s="1"/>
  <c r="F208" i="75" s="1"/>
  <c r="K315" i="8"/>
  <c r="S34" i="72"/>
  <c r="Z34" s="1"/>
  <c r="K86" i="8"/>
  <c r="G295"/>
  <c r="X42" i="28"/>
  <c r="J42" s="1"/>
  <c r="P61" i="27"/>
  <c r="S61"/>
  <c r="D21" i="36"/>
  <c r="M20" i="27"/>
  <c r="AG81" i="72"/>
  <c r="P31" i="28"/>
  <c r="S31"/>
  <c r="S28" i="27"/>
  <c r="P28"/>
  <c r="J26"/>
  <c r="S6" i="26"/>
  <c r="P6"/>
  <c r="P9"/>
  <c r="S9"/>
  <c r="P17"/>
  <c r="G5" i="41"/>
  <c r="G16"/>
  <c r="H10" i="52"/>
  <c r="H8" s="1"/>
  <c r="L18"/>
  <c r="F18" s="1"/>
  <c r="L13" i="42"/>
  <c r="H10"/>
  <c r="H16"/>
  <c r="F62" i="75"/>
  <c r="F61" s="1"/>
  <c r="H9" i="78" s="1"/>
  <c r="E119" i="75"/>
  <c r="E86"/>
  <c r="I130" i="4"/>
  <c r="C116" i="72" s="1"/>
  <c r="S30" i="27"/>
  <c r="J138" i="4"/>
  <c r="V54" i="72" s="1"/>
  <c r="R34"/>
  <c r="I22" i="38"/>
  <c r="AG90" i="72"/>
  <c r="S25" i="26"/>
  <c r="I27" i="69"/>
  <c r="AC20" i="28"/>
  <c r="M20" s="1"/>
  <c r="K411" i="8"/>
  <c r="AG64" i="72"/>
  <c r="Z62"/>
  <c r="Q36" i="57"/>
  <c r="P10" i="28"/>
  <c r="J45" i="27"/>
  <c r="H29" i="45"/>
  <c r="F29" s="1"/>
  <c r="D16" i="41"/>
  <c r="L9"/>
  <c r="R52" i="72"/>
  <c r="L29" i="52"/>
  <c r="F29" s="1"/>
  <c r="J46" i="26"/>
  <c r="R39" i="72"/>
  <c r="J39" i="26" s="1"/>
  <c r="S14"/>
  <c r="AG27" i="72"/>
  <c r="M28" i="26" s="1"/>
  <c r="AF22" i="72"/>
  <c r="P8" i="26"/>
  <c r="J39" i="51"/>
  <c r="F39" s="1"/>
  <c r="P36" i="28" l="1"/>
  <c r="L16" i="41"/>
  <c r="H15"/>
  <c r="I21" i="37"/>
  <c r="G80" i="8"/>
  <c r="I3" i="1" s="1"/>
  <c r="G371" i="8"/>
  <c r="Q3" i="72"/>
  <c r="S58" i="26"/>
  <c r="AG108" i="72"/>
  <c r="M44" i="27" s="1"/>
  <c r="P44" s="1"/>
  <c r="H140" i="8"/>
  <c r="F5" i="20" s="1"/>
  <c r="S10" i="28"/>
  <c r="L22" i="38"/>
  <c r="K213" i="8"/>
  <c r="I6" i="20" s="1"/>
  <c r="K380" i="8"/>
  <c r="S44" i="27"/>
  <c r="N47" i="78"/>
  <c r="K50"/>
  <c r="O50"/>
  <c r="M6" i="27"/>
  <c r="AG69" i="72"/>
  <c r="J157" i="4"/>
  <c r="J159" s="1"/>
  <c r="S109" i="72" s="1"/>
  <c r="AG109" s="1"/>
  <c r="M45" i="27" s="1"/>
  <c r="S45" s="1"/>
  <c r="I349" i="8"/>
  <c r="G8" i="20" s="1"/>
  <c r="M49" i="78"/>
  <c r="N163" i="4"/>
  <c r="J165" s="1"/>
  <c r="S106" i="72" s="1"/>
  <c r="AG106" s="1"/>
  <c r="J16" i="38"/>
  <c r="L19"/>
  <c r="N120" i="4"/>
  <c r="J121" s="1"/>
  <c r="J122" s="1"/>
  <c r="S48" i="27"/>
  <c r="P48"/>
  <c r="P7" i="28"/>
  <c r="S7"/>
  <c r="E61" i="75"/>
  <c r="F9" i="78" s="1"/>
  <c r="S21" i="26"/>
  <c r="R19" i="72"/>
  <c r="J20" i="26" s="1"/>
  <c r="P20" s="1"/>
  <c r="B15" i="35"/>
  <c r="B21"/>
  <c r="I18"/>
  <c r="P60" i="27"/>
  <c r="J44" i="28"/>
  <c r="S33"/>
  <c r="P33"/>
  <c r="L41" i="52"/>
  <c r="F41" s="1"/>
  <c r="S54" i="27"/>
  <c r="P54"/>
  <c r="Q47" i="57"/>
  <c r="S22" i="28"/>
  <c r="P22"/>
  <c r="S60" i="72"/>
  <c r="Z60" s="1"/>
  <c r="K124" i="8"/>
  <c r="F39" i="78"/>
  <c r="F37" s="1"/>
  <c r="E207" i="75"/>
  <c r="Q41" i="57"/>
  <c r="S18" i="28"/>
  <c r="P18"/>
  <c r="L34" i="52"/>
  <c r="F34" s="1"/>
  <c r="S47" i="27"/>
  <c r="P47"/>
  <c r="R17" i="72"/>
  <c r="J18" i="26" s="1"/>
  <c r="N12" i="72"/>
  <c r="M21" i="27"/>
  <c r="P21" s="1"/>
  <c r="M72" i="29"/>
  <c r="S72" s="1"/>
  <c r="P10"/>
  <c r="S10"/>
  <c r="AC14" i="28"/>
  <c r="M14" s="1"/>
  <c r="J61" i="74"/>
  <c r="J62" s="1"/>
  <c r="F57" i="75" s="1"/>
  <c r="AC16" i="28"/>
  <c r="M16" s="1"/>
  <c r="K388" i="8"/>
  <c r="AC5" i="28"/>
  <c r="M5" s="1"/>
  <c r="M12" s="1"/>
  <c r="J25" i="60"/>
  <c r="J29" s="1"/>
  <c r="C14" i="36"/>
  <c r="I13"/>
  <c r="P31" i="26"/>
  <c r="S31"/>
  <c r="J80" i="4"/>
  <c r="J82" s="1"/>
  <c r="T52" i="72" s="1"/>
  <c r="Z52" s="1"/>
  <c r="AG52" s="1"/>
  <c r="M52" i="26" s="1"/>
  <c r="K170" i="8"/>
  <c r="S19" i="26"/>
  <c r="P19"/>
  <c r="P54" i="28"/>
  <c r="S54"/>
  <c r="T114" i="72"/>
  <c r="AG114" s="1"/>
  <c r="M50" i="27" s="1"/>
  <c r="K156" i="8"/>
  <c r="AG11" i="72"/>
  <c r="M12" i="26" s="1"/>
  <c r="Z4" i="72"/>
  <c r="P39" i="28"/>
  <c r="S39"/>
  <c r="J6" i="27"/>
  <c r="R69" i="72"/>
  <c r="M131" i="4"/>
  <c r="I133" s="1"/>
  <c r="D116" i="72" s="1"/>
  <c r="R116" s="1"/>
  <c r="K22"/>
  <c r="R23"/>
  <c r="J24" i="26" s="1"/>
  <c r="J11" i="27"/>
  <c r="R74" i="72"/>
  <c r="P37" i="28"/>
  <c r="S37"/>
  <c r="W5"/>
  <c r="J5" s="1"/>
  <c r="G25" i="60"/>
  <c r="G29" s="1"/>
  <c r="G350" i="8"/>
  <c r="N134" i="4"/>
  <c r="J135" s="1"/>
  <c r="U54" i="72" s="1"/>
  <c r="L6"/>
  <c r="N6" s="1"/>
  <c r="G50" i="8"/>
  <c r="G4" s="1"/>
  <c r="I2" i="1" s="1"/>
  <c r="K107" i="8"/>
  <c r="I4" i="20" s="1"/>
  <c r="F9"/>
  <c r="G107" i="8"/>
  <c r="I4"/>
  <c r="G2" i="20" s="1"/>
  <c r="E171" i="75"/>
  <c r="F15" i="78" s="1"/>
  <c r="G21" i="36"/>
  <c r="J126" i="4"/>
  <c r="S53" i="72" s="1"/>
  <c r="Z53" s="1"/>
  <c r="AG53" s="1"/>
  <c r="M53" i="26" s="1"/>
  <c r="M34" i="28"/>
  <c r="M44" s="1"/>
  <c r="K81" i="8"/>
  <c r="J21" i="28"/>
  <c r="S32"/>
  <c r="V55"/>
  <c r="J55" s="1"/>
  <c r="Y6" i="29"/>
  <c r="J6" s="1"/>
  <c r="S51" i="27"/>
  <c r="P51"/>
  <c r="L38" i="52"/>
  <c r="F38" s="1"/>
  <c r="N143" i="4"/>
  <c r="J144" s="1"/>
  <c r="X54" i="72" s="1"/>
  <c r="R10"/>
  <c r="J11" i="26" s="1"/>
  <c r="K4" i="72"/>
  <c r="R15"/>
  <c r="J16" i="26" s="1"/>
  <c r="K12" i="72"/>
  <c r="R12" s="1"/>
  <c r="J13" i="26" s="1"/>
  <c r="AG61" i="72"/>
  <c r="M62" i="26" s="1"/>
  <c r="AF56" i="72"/>
  <c r="R61"/>
  <c r="J62" i="26" s="1"/>
  <c r="P62" s="1"/>
  <c r="Q56" i="72"/>
  <c r="Q31" s="1"/>
  <c r="Q2" s="1"/>
  <c r="S49" i="27"/>
  <c r="P49"/>
  <c r="L36" i="52"/>
  <c r="F36" s="1"/>
  <c r="M11" i="27"/>
  <c r="AG74" i="72"/>
  <c r="M120" i="4"/>
  <c r="I124" s="1"/>
  <c r="C121" i="72" s="1"/>
  <c r="R121" s="1"/>
  <c r="AF4"/>
  <c r="AF3" s="1"/>
  <c r="AG10"/>
  <c r="M11" i="26" s="1"/>
  <c r="J20" i="27"/>
  <c r="S20" s="1"/>
  <c r="R81" i="72"/>
  <c r="M8" i="29"/>
  <c r="S56" i="28"/>
  <c r="P56"/>
  <c r="J193" i="4"/>
  <c r="J195" s="1"/>
  <c r="S126" i="72" s="1"/>
  <c r="AG126" s="1"/>
  <c r="K196" i="8"/>
  <c r="AA6" i="72"/>
  <c r="AC6" s="1"/>
  <c r="K50" i="8"/>
  <c r="K9" i="42"/>
  <c r="K16" s="1"/>
  <c r="L6"/>
  <c r="K185" i="8"/>
  <c r="J184" i="4"/>
  <c r="J186" s="1"/>
  <c r="J146"/>
  <c r="S9" i="28"/>
  <c r="P9"/>
  <c r="P50" i="27"/>
  <c r="L37" i="52"/>
  <c r="F37" s="1"/>
  <c r="S50" i="27"/>
  <c r="S37" i="26"/>
  <c r="P37"/>
  <c r="S20"/>
  <c r="S50"/>
  <c r="H24" i="45"/>
  <c r="F24" s="1"/>
  <c r="P50" i="26"/>
  <c r="C14" i="35"/>
  <c r="I13"/>
  <c r="K80" i="8"/>
  <c r="I3" i="20" s="1"/>
  <c r="J349" i="8"/>
  <c r="H8" i="20" s="1"/>
  <c r="H9" s="1"/>
  <c r="K371" i="8"/>
  <c r="G278"/>
  <c r="G262" s="1"/>
  <c r="I7" i="1" s="1"/>
  <c r="K162" i="8"/>
  <c r="K35"/>
  <c r="K4" s="1"/>
  <c r="I2" i="20" s="1"/>
  <c r="L14" i="37"/>
  <c r="L21" s="1"/>
  <c r="M55" i="28"/>
  <c r="M4" i="29" s="1"/>
  <c r="K278" i="8"/>
  <c r="K262" s="1"/>
  <c r="I7" i="20" s="1"/>
  <c r="G213" i="8"/>
  <c r="I6" i="1" s="1"/>
  <c r="E349" i="8"/>
  <c r="G8" i="1" s="1"/>
  <c r="G9" s="1"/>
  <c r="G364" i="8"/>
  <c r="W8" i="28" s="1"/>
  <c r="J8" s="1"/>
  <c r="F349" i="8"/>
  <c r="H8" i="1" s="1"/>
  <c r="H9" s="1"/>
  <c r="I140" i="8"/>
  <c r="G5" i="20" s="1"/>
  <c r="P49" i="26"/>
  <c r="S49"/>
  <c r="Z12" i="72"/>
  <c r="AG17"/>
  <c r="M18" i="26" s="1"/>
  <c r="AG15" i="72"/>
  <c r="M16" i="26" s="1"/>
  <c r="AC12" i="72"/>
  <c r="S7" i="29"/>
  <c r="P7"/>
  <c r="AD21" i="47"/>
  <c r="R62" i="72"/>
  <c r="J63" i="26" s="1"/>
  <c r="P33"/>
  <c r="S33"/>
  <c r="L33" i="52"/>
  <c r="F33" s="1"/>
  <c r="P46" i="27"/>
  <c r="S46"/>
  <c r="P41"/>
  <c r="S41"/>
  <c r="AF32" i="72"/>
  <c r="I15" i="36"/>
  <c r="I20" s="1"/>
  <c r="H20"/>
  <c r="K20" i="37"/>
  <c r="L15"/>
  <c r="L20" s="1"/>
  <c r="S21" i="27"/>
  <c r="G140" i="8"/>
  <c r="I5" i="1" s="1"/>
  <c r="AO27" i="47"/>
  <c r="AG62" i="72"/>
  <c r="M63" i="26" s="1"/>
  <c r="H21" i="45"/>
  <c r="F21" s="1"/>
  <c r="E42"/>
  <c r="E40" s="1"/>
  <c r="J52" i="26"/>
  <c r="L32" i="52"/>
  <c r="F32" s="1"/>
  <c r="M26" i="27"/>
  <c r="S26" s="1"/>
  <c r="J34" i="26"/>
  <c r="R32" i="72"/>
  <c r="J32" i="26" s="1"/>
  <c r="G15" i="41"/>
  <c r="L5"/>
  <c r="M71" i="29"/>
  <c r="M17" i="27"/>
  <c r="S42" i="28"/>
  <c r="P42"/>
  <c r="P50"/>
  <c r="S50"/>
  <c r="M53"/>
  <c r="S26" i="72"/>
  <c r="Z26" s="1"/>
  <c r="G9" i="42"/>
  <c r="S157" i="75"/>
  <c r="E161" s="1"/>
  <c r="E154" s="1"/>
  <c r="F14" i="78" s="1"/>
  <c r="P28" i="26"/>
  <c r="S28"/>
  <c r="S20" i="28"/>
  <c r="P20"/>
  <c r="L10" i="42"/>
  <c r="H15"/>
  <c r="P20" i="27"/>
  <c r="AG34" i="72"/>
  <c r="Z32"/>
  <c r="H38" i="78"/>
  <c r="H37" s="1"/>
  <c r="F207" i="75"/>
  <c r="F171" s="1"/>
  <c r="H15" i="78" s="1"/>
  <c r="H42"/>
  <c r="H44" s="1"/>
  <c r="P6" i="28"/>
  <c r="S6"/>
  <c r="L15" i="41" l="1"/>
  <c r="S62" i="26"/>
  <c r="P26" i="27"/>
  <c r="S34" i="28"/>
  <c r="K140" i="8"/>
  <c r="I5" i="20" s="1"/>
  <c r="K349" i="8"/>
  <c r="I8" i="20" s="1"/>
  <c r="AF31" i="72"/>
  <c r="AF2" s="1"/>
  <c r="P72" i="29"/>
  <c r="J164" i="4"/>
  <c r="S46" i="72" s="1"/>
  <c r="Z46" s="1"/>
  <c r="AG46" s="1"/>
  <c r="S44" i="28"/>
  <c r="J124" i="4"/>
  <c r="S121" i="72" s="1"/>
  <c r="AG121" s="1"/>
  <c r="M57" i="27" s="1"/>
  <c r="M48" i="78"/>
  <c r="M47"/>
  <c r="O47" s="1"/>
  <c r="P45" i="27"/>
  <c r="P44" i="28"/>
  <c r="M21"/>
  <c r="P21" s="1"/>
  <c r="AG119" i="72"/>
  <c r="M55" i="27" s="1"/>
  <c r="O49" i="78"/>
  <c r="K49"/>
  <c r="M69" i="29"/>
  <c r="M5" i="27"/>
  <c r="P34" i="28"/>
  <c r="S58" i="72"/>
  <c r="Z58" s="1"/>
  <c r="AG58" s="1"/>
  <c r="M59" i="26" s="1"/>
  <c r="H15" i="46"/>
  <c r="H18" s="1"/>
  <c r="L16" i="38"/>
  <c r="J21"/>
  <c r="L21" s="1"/>
  <c r="M42" i="27"/>
  <c r="AG95" i="72"/>
  <c r="M31" i="27" s="1"/>
  <c r="Z54" i="72"/>
  <c r="AG54" s="1"/>
  <c r="M54" i="26" s="1"/>
  <c r="I10" i="20"/>
  <c r="J235" i="4" s="1"/>
  <c r="N235" s="1"/>
  <c r="J237" s="1"/>
  <c r="J136"/>
  <c r="U116" i="72" s="1"/>
  <c r="B20" i="35"/>
  <c r="I20" s="1"/>
  <c r="I15"/>
  <c r="I132" i="4"/>
  <c r="D54" i="72" s="1"/>
  <c r="K54" s="1"/>
  <c r="K47" s="1"/>
  <c r="I121" i="4"/>
  <c r="I122" s="1"/>
  <c r="G15" i="46" s="1"/>
  <c r="G18" s="1"/>
  <c r="J57" i="28"/>
  <c r="J59" s="1"/>
  <c r="J4" i="29"/>
  <c r="P4" s="1"/>
  <c r="P55" i="28"/>
  <c r="S55"/>
  <c r="R119" i="72"/>
  <c r="J55" i="27" s="1"/>
  <c r="L42" i="52" s="1"/>
  <c r="F42" s="1"/>
  <c r="J57" i="27"/>
  <c r="J52"/>
  <c r="R107" i="72"/>
  <c r="I14" i="35"/>
  <c r="C21"/>
  <c r="I21" s="1"/>
  <c r="S8" i="29"/>
  <c r="P8"/>
  <c r="M10" i="27"/>
  <c r="M70" i="29"/>
  <c r="S11" i="26"/>
  <c r="P11"/>
  <c r="S6" i="29"/>
  <c r="P6"/>
  <c r="P53" i="26"/>
  <c r="S53"/>
  <c r="N4" i="72"/>
  <c r="N3" s="1"/>
  <c r="N2" s="1"/>
  <c r="R6"/>
  <c r="J7" i="26" s="1"/>
  <c r="S5" i="28"/>
  <c r="P5"/>
  <c r="P11" i="27"/>
  <c r="S11"/>
  <c r="K3" i="72"/>
  <c r="R22"/>
  <c r="J69" i="29"/>
  <c r="J5" i="27"/>
  <c r="J145" i="4"/>
  <c r="X116" i="72" s="1"/>
  <c r="M57" i="28"/>
  <c r="M59" s="1"/>
  <c r="G349" i="8"/>
  <c r="I8" i="1" s="1"/>
  <c r="I10" s="1"/>
  <c r="I235" i="4" s="1"/>
  <c r="S8" i="28"/>
  <c r="Q32" i="57"/>
  <c r="P8" i="28"/>
  <c r="N146" i="4"/>
  <c r="J147" s="1"/>
  <c r="J149" s="1"/>
  <c r="U55" i="72" s="1"/>
  <c r="Z55" s="1"/>
  <c r="AG6"/>
  <c r="M7" i="26" s="1"/>
  <c r="AC4" i="72"/>
  <c r="AG4" s="1"/>
  <c r="M5" i="26" s="1"/>
  <c r="I44" i="54"/>
  <c r="M62" i="27"/>
  <c r="AG122" i="72"/>
  <c r="M58" i="27" s="1"/>
  <c r="J71" i="29"/>
  <c r="P71" s="1"/>
  <c r="J17" i="27"/>
  <c r="S17" s="1"/>
  <c r="I4" i="1"/>
  <c r="F42" i="78"/>
  <c r="F44" s="1"/>
  <c r="J70" i="29"/>
  <c r="J10" i="27"/>
  <c r="S24" i="26"/>
  <c r="P24"/>
  <c r="P6" i="27"/>
  <c r="S6"/>
  <c r="S12" i="26"/>
  <c r="P12"/>
  <c r="C21" i="36"/>
  <c r="I14"/>
  <c r="I21" s="1"/>
  <c r="S16" i="28"/>
  <c r="P16"/>
  <c r="P14"/>
  <c r="S14"/>
  <c r="Z56" i="72"/>
  <c r="AG60"/>
  <c r="J12" i="28"/>
  <c r="J23" s="1"/>
  <c r="G9" i="20"/>
  <c r="AG116" i="72"/>
  <c r="P16" i="26"/>
  <c r="S16"/>
  <c r="AG12" i="72"/>
  <c r="M13" i="26" s="1"/>
  <c r="P18"/>
  <c r="S18"/>
  <c r="M23" i="28"/>
  <c r="G5" i="42"/>
  <c r="G16"/>
  <c r="L9"/>
  <c r="L16" s="1"/>
  <c r="S53" i="28"/>
  <c r="P53"/>
  <c r="AG32" i="72"/>
  <c r="M32" i="26" s="1"/>
  <c r="P32" s="1"/>
  <c r="M34"/>
  <c r="S34" s="1"/>
  <c r="AG26" i="72"/>
  <c r="M27" i="26" s="1"/>
  <c r="Z22" i="72"/>
  <c r="H26" i="45"/>
  <c r="F26" s="1"/>
  <c r="S52" i="26"/>
  <c r="P52"/>
  <c r="S63"/>
  <c r="P63"/>
  <c r="P17" i="27" l="1"/>
  <c r="S4" i="29"/>
  <c r="C58" i="72"/>
  <c r="K58" s="1"/>
  <c r="I9" i="1"/>
  <c r="R4" i="72"/>
  <c r="J5" i="26" s="1"/>
  <c r="S5" s="1"/>
  <c r="S59" i="28"/>
  <c r="S32" i="26"/>
  <c r="S71" i="29"/>
  <c r="P55" i="27"/>
  <c r="S21" i="28"/>
  <c r="Z39" i="72"/>
  <c r="S55" i="27"/>
  <c r="I9" i="20"/>
  <c r="O48" i="78"/>
  <c r="K48"/>
  <c r="P59" i="28"/>
  <c r="O52" i="78"/>
  <c r="O53" s="1"/>
  <c r="K47" s="1"/>
  <c r="K52" s="1"/>
  <c r="S12" i="28"/>
  <c r="S57"/>
  <c r="R54" i="72"/>
  <c r="R47" s="1"/>
  <c r="J47" i="26" s="1"/>
  <c r="J150" i="4"/>
  <c r="J152" s="1"/>
  <c r="T117" i="72" s="1"/>
  <c r="AG117" s="1"/>
  <c r="M53" i="27" s="1"/>
  <c r="S53" s="1"/>
  <c r="P57" i="28"/>
  <c r="AC3" i="72"/>
  <c r="AC2" s="1"/>
  <c r="P42" i="27"/>
  <c r="S42"/>
  <c r="M46" i="26"/>
  <c r="AG39" i="72"/>
  <c r="M39" i="26" s="1"/>
  <c r="J10" i="52"/>
  <c r="J8" s="1"/>
  <c r="S31" i="27"/>
  <c r="P31"/>
  <c r="P12" i="28"/>
  <c r="AG55" i="72"/>
  <c r="Z47"/>
  <c r="Z31" s="1"/>
  <c r="AG31" s="1"/>
  <c r="M52" i="27"/>
  <c r="S52" s="1"/>
  <c r="AG107" i="72"/>
  <c r="J54" i="26"/>
  <c r="H28" i="45" s="1"/>
  <c r="F28" s="1"/>
  <c r="P70" i="29"/>
  <c r="S70"/>
  <c r="S62" i="27"/>
  <c r="P62"/>
  <c r="M235" i="4"/>
  <c r="I237" s="1"/>
  <c r="E8" i="75" s="1"/>
  <c r="F7" i="78" s="1"/>
  <c r="P69" i="29"/>
  <c r="S69"/>
  <c r="L39" i="52"/>
  <c r="F39" s="1"/>
  <c r="P5" i="26"/>
  <c r="M61"/>
  <c r="AG56" i="72"/>
  <c r="M57" i="26" s="1"/>
  <c r="P10" i="27"/>
  <c r="S10"/>
  <c r="R58" i="72"/>
  <c r="K56"/>
  <c r="K31" s="1"/>
  <c r="R31" s="1"/>
  <c r="P58" i="27"/>
  <c r="S58"/>
  <c r="G7" i="49"/>
  <c r="S5" i="27"/>
  <c r="P5"/>
  <c r="J23" i="26"/>
  <c r="S7"/>
  <c r="P7"/>
  <c r="J43" i="27"/>
  <c r="R89" i="72"/>
  <c r="J25" i="27" s="1"/>
  <c r="S57"/>
  <c r="P57"/>
  <c r="P13" i="26"/>
  <c r="S13"/>
  <c r="F8" i="75"/>
  <c r="H7" i="78" s="1"/>
  <c r="F40" i="49"/>
  <c r="P27" i="26"/>
  <c r="S27"/>
  <c r="S54"/>
  <c r="P23" i="28"/>
  <c r="S23"/>
  <c r="J236" i="4"/>
  <c r="P34" i="26"/>
  <c r="AG22" i="72"/>
  <c r="Z3"/>
  <c r="Z2" s="1"/>
  <c r="G15" i="42"/>
  <c r="L5"/>
  <c r="L15" s="1"/>
  <c r="R3" i="72" l="1"/>
  <c r="R2" s="1"/>
  <c r="P53" i="27"/>
  <c r="S46" i="26"/>
  <c r="P46"/>
  <c r="G42" i="45"/>
  <c r="S39" i="26"/>
  <c r="P39"/>
  <c r="I236" i="4"/>
  <c r="E7" i="75" s="1"/>
  <c r="E153" s="1"/>
  <c r="E213" s="1"/>
  <c r="L30" i="52"/>
  <c r="F30" s="1"/>
  <c r="F43" s="1"/>
  <c r="H7"/>
  <c r="H6" s="1"/>
  <c r="M55" i="26"/>
  <c r="AG47" i="72"/>
  <c r="M47" i="26" s="1"/>
  <c r="J59"/>
  <c r="R56" i="72"/>
  <c r="J57" i="26" s="1"/>
  <c r="P57" s="1"/>
  <c r="S61"/>
  <c r="P61"/>
  <c r="J56"/>
  <c r="H30" i="45"/>
  <c r="F30" s="1"/>
  <c r="E39"/>
  <c r="E37" s="1"/>
  <c r="M43" i="27"/>
  <c r="J7" i="52" s="1"/>
  <c r="J6" s="1"/>
  <c r="AG89" i="72"/>
  <c r="M25" i="27" s="1"/>
  <c r="K2" i="72"/>
  <c r="P54" i="26"/>
  <c r="P52" i="27"/>
  <c r="F7" i="75"/>
  <c r="F28" i="49"/>
  <c r="M23" i="26"/>
  <c r="AG3" i="72"/>
  <c r="AG2" s="1"/>
  <c r="F6" i="78" l="1"/>
  <c r="F12" s="1"/>
  <c r="S43" i="27"/>
  <c r="S57" i="26"/>
  <c r="S25" i="27"/>
  <c r="P25"/>
  <c r="S59" i="26"/>
  <c r="P59"/>
  <c r="P55"/>
  <c r="S55"/>
  <c r="R88" i="72"/>
  <c r="J4" i="26"/>
  <c r="S47"/>
  <c r="M56"/>
  <c r="S56" s="1"/>
  <c r="P47"/>
  <c r="G39" i="45"/>
  <c r="G37" s="1"/>
  <c r="F16" i="78"/>
  <c r="F19" s="1"/>
  <c r="F40" s="1"/>
  <c r="X60" i="75" s="1"/>
  <c r="E235"/>
  <c r="P43" i="27"/>
  <c r="S23" i="26"/>
  <c r="P23"/>
  <c r="F153" i="75"/>
  <c r="F213" s="1"/>
  <c r="H6" i="78"/>
  <c r="H12" s="1"/>
  <c r="M4" i="26"/>
  <c r="AG88" i="72"/>
  <c r="P56" i="26" l="1"/>
  <c r="J73" i="29"/>
  <c r="I44" i="69"/>
  <c r="J24" i="27"/>
  <c r="R68" i="72"/>
  <c r="E44" i="69"/>
  <c r="M24" i="27"/>
  <c r="M73" i="29"/>
  <c r="I24" i="70"/>
  <c r="AG68" i="72"/>
  <c r="S4" i="26"/>
  <c r="P4"/>
  <c r="H16" i="78"/>
  <c r="H19" s="1"/>
  <c r="H40" s="1"/>
  <c r="F235" i="75"/>
  <c r="J4" i="27" l="1"/>
  <c r="J67" i="29"/>
  <c r="R67" i="72"/>
  <c r="M4" i="27"/>
  <c r="M67" i="29"/>
  <c r="AG67" i="72"/>
  <c r="P73" i="29"/>
  <c r="S73"/>
  <c r="P24" i="27"/>
  <c r="S24"/>
  <c r="S4" l="1"/>
  <c r="P4"/>
  <c r="S67" i="29"/>
  <c r="P67"/>
</calcChain>
</file>

<file path=xl/comments1.xml><?xml version="1.0" encoding="utf-8"?>
<comments xmlns="http://schemas.openxmlformats.org/spreadsheetml/2006/main">
  <authors>
    <author>Autor</author>
    <author>Kamilio</author>
  </authors>
  <commentList>
    <comment ref="C10" authorId="0">
      <text>
        <r>
          <rPr>
            <b/>
            <sz val="8"/>
            <color indexed="81"/>
            <rFont val="Tahoma"/>
            <family val="2"/>
            <charset val="238"/>
          </rPr>
          <t>účet 551</t>
        </r>
      </text>
    </comment>
    <comment ref="C12" authorId="0">
      <text>
        <r>
          <rPr>
            <b/>
            <sz val="8"/>
            <color indexed="81"/>
            <rFont val="Tahoma"/>
            <family val="2"/>
            <charset val="238"/>
          </rPr>
          <t>účet 541</t>
        </r>
      </text>
    </comment>
    <comment ref="C14" authorId="0">
      <text>
        <r>
          <rPr>
            <b/>
            <sz val="8"/>
            <color indexed="81"/>
            <rFont val="Tahoma"/>
            <family val="2"/>
            <charset val="238"/>
          </rPr>
          <t>účet 557-účet657</t>
        </r>
      </text>
    </comment>
    <comment ref="C17" authorId="0">
      <text>
        <r>
          <rPr>
            <b/>
            <sz val="8"/>
            <color indexed="81"/>
            <rFont val="Tahoma"/>
            <family val="2"/>
            <charset val="238"/>
          </rPr>
          <t>účt.skup. 45 p.st-k.st</t>
        </r>
      </text>
    </comment>
    <comment ref="C22" authorId="0">
      <text>
        <r>
          <rPr>
            <b/>
            <sz val="8"/>
            <color indexed="81"/>
            <rFont val="Tahoma"/>
            <family val="2"/>
            <charset val="238"/>
          </rPr>
          <t>účt.skup. 45 p.st-k.st</t>
        </r>
      </text>
    </comment>
    <comment ref="C3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účet 381 ps-ks
+
účet 382 ps-ks
+
účet 385 ps-ks
+
učet 386 ps-ks
+
účet 388 ps-ks
</t>
        </r>
      </text>
    </comment>
    <comment ref="C4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účet 383 ps-ks
+
účet 384 ps-ks
+
účet 387 ps-ks
+
učet 389 ps-ks
</t>
        </r>
      </text>
    </comment>
    <comment ref="C48" authorId="0">
      <text>
        <r>
          <rPr>
            <b/>
            <sz val="8"/>
            <color indexed="81"/>
            <rFont val="Tahoma"/>
            <family val="2"/>
            <charset val="238"/>
          </rPr>
          <t>účet 559+ účet 579
-
účet 659 + účet 679</t>
        </r>
      </text>
    </comment>
    <comment ref="C52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účet 415 KS -PS
</t>
        </r>
      </text>
    </comment>
    <comment ref="C56" authorId="0">
      <text>
        <r>
          <rPr>
            <b/>
            <sz val="8"/>
            <color indexed="81"/>
            <rFont val="Tahoma"/>
            <family val="2"/>
            <charset val="238"/>
          </rPr>
          <t>účet 665</t>
        </r>
      </text>
    </comment>
    <comment ref="X60" authorId="1">
      <text>
        <r>
          <rPr>
            <b/>
            <sz val="9"/>
            <color indexed="81"/>
            <rFont val="Tahoma"/>
            <family val="2"/>
            <charset val="238"/>
          </rPr>
          <t>TUTO HODNOTU prepiste DO 
A.1.11
r. 61 stl. E</t>
        </r>
      </text>
    </comment>
    <comment ref="C62" authorId="0">
      <text>
        <r>
          <rPr>
            <b/>
            <sz val="8"/>
            <color indexed="81"/>
            <rFont val="Tahoma"/>
            <family val="2"/>
            <charset val="238"/>
          </rPr>
          <t>účt.skup.31 ps-ks
-
účt.skup.39 ps-ks</t>
        </r>
      </text>
    </comment>
    <comment ref="C86" authorId="0">
      <text>
        <r>
          <rPr>
            <b/>
            <sz val="8"/>
            <color indexed="10"/>
            <rFont val="Tahoma"/>
            <family val="2"/>
          </rPr>
          <t>rozdiel medzi p.s - k.s</t>
        </r>
        <r>
          <rPr>
            <sz val="8"/>
            <color indexed="81"/>
            <rFont val="Tahoma"/>
            <family val="2"/>
            <charset val="238"/>
          </rPr>
          <t xml:space="preserve">
sk.úct.23+
sk.účt.24+
účty
321+322+324+325+326+327
331+333+336+
342+343+345+346+347+
sk.účt.36+
371+379+
398+
sk.účt.46+
471+473+474+475+478+479</t>
        </r>
      </text>
    </comment>
    <comment ref="C11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zásoby M.R
-
zásoby B.R
</t>
        </r>
      </text>
    </comment>
    <comment ref="C145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účet 562
</t>
        </r>
      </text>
    </comment>
    <comment ref="C14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účet 662
</t>
        </r>
      </text>
    </comment>
    <comment ref="C155" authorId="0">
      <text>
        <r>
          <rPr>
            <b/>
            <sz val="8"/>
            <color indexed="81"/>
            <rFont val="Tahoma"/>
            <family val="2"/>
            <charset val="238"/>
          </rPr>
          <t>účet 641+ účet 661
-
účet 541 + účet 561</t>
        </r>
      </text>
    </comment>
    <comment ref="C161" authorId="0">
      <text>
        <r>
          <rPr>
            <b/>
            <sz val="8"/>
            <color indexed="81"/>
            <rFont val="Tahoma"/>
            <family val="2"/>
            <charset val="238"/>
          </rPr>
          <t>účet 641+ účet 661
-
účet 541 + účet 561</t>
        </r>
      </text>
    </comment>
    <comment ref="C172" authorId="0">
      <text>
        <r>
          <rPr>
            <sz val="8"/>
            <color indexed="81"/>
            <rFont val="Tahoma"/>
            <family val="2"/>
            <charset val="238"/>
          </rPr>
          <t>účet 341 DAL - účet 595 MD</t>
        </r>
      </text>
    </comment>
    <comment ref="C17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detto A
</t>
        </r>
      </text>
    </comment>
    <comment ref="C18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sk.účt 68 (A) 
</t>
        </r>
      </text>
    </comment>
    <comment ref="C18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sk.účt 58 (A) </t>
        </r>
      </text>
    </comment>
    <comment ref="C191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441 MD
</t>
        </r>
      </text>
    </comment>
    <comment ref="C194" authorId="0">
      <text>
        <r>
          <rPr>
            <b/>
            <sz val="8"/>
            <color indexed="81"/>
            <rFont val="Tahoma"/>
            <family val="2"/>
            <charset val="238"/>
          </rPr>
          <t>661+666-561</t>
        </r>
      </text>
    </comment>
    <comment ref="C199" authorId="0">
      <text>
        <r>
          <rPr>
            <b/>
            <sz val="8"/>
            <color indexed="81"/>
            <rFont val="Tahoma"/>
            <family val="2"/>
            <charset val="238"/>
          </rPr>
          <t>účet 231 DAL+ účet 461 DAL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203" authorId="0">
      <text>
        <r>
          <rPr>
            <b/>
            <sz val="8"/>
            <color indexed="81"/>
            <rFont val="Tahoma"/>
            <family val="2"/>
            <charset val="238"/>
          </rPr>
          <t>účet 231 MD + účet 461 MD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215" authorId="0">
      <text>
        <r>
          <rPr>
            <b/>
            <sz val="8"/>
            <color indexed="81"/>
            <rFont val="Tahoma"/>
            <family val="2"/>
            <charset val="238"/>
          </rPr>
          <t>účet 662 (A)</t>
        </r>
      </text>
    </comment>
    <comment ref="C218" authorId="0">
      <text>
        <r>
          <rPr>
            <b/>
            <sz val="8"/>
            <color indexed="81"/>
            <rFont val="Tahoma"/>
            <family val="2"/>
            <charset val="238"/>
          </rPr>
          <t>účet 562 (A)</t>
        </r>
      </text>
    </comment>
    <comment ref="C221" authorId="0">
      <text>
        <r>
          <rPr>
            <b/>
            <sz val="8"/>
            <color indexed="81"/>
            <rFont val="Tahoma"/>
            <family val="2"/>
            <charset val="238"/>
          </rPr>
          <t>účet 665 + účet 666</t>
        </r>
      </text>
    </comment>
    <comment ref="C225" authorId="0">
      <text>
        <r>
          <rPr>
            <b/>
            <sz val="8"/>
            <color indexed="81"/>
            <rFont val="Tahoma"/>
            <family val="2"/>
            <charset val="238"/>
          </rPr>
          <t>účet 364 MD</t>
        </r>
      </text>
    </comment>
  </commentList>
</comments>
</file>

<file path=xl/comments2.xml><?xml version="1.0" encoding="utf-8"?>
<comments xmlns="http://schemas.openxmlformats.org/spreadsheetml/2006/main">
  <authors>
    <author>Kamil Grof</author>
  </authors>
  <commentList>
    <comment ref="H5" authorId="0">
      <text>
        <r>
          <rPr>
            <b/>
            <sz val="8"/>
            <color indexed="81"/>
            <rFont val="Tahoma"/>
            <family val="2"/>
            <charset val="238"/>
          </rPr>
          <t>vložte údaje</t>
        </r>
      </text>
    </comment>
  </commentList>
</comments>
</file>

<file path=xl/comments3.xml><?xml version="1.0" encoding="utf-8"?>
<comments xmlns="http://schemas.openxmlformats.org/spreadsheetml/2006/main">
  <authors>
    <author>Kamilio</author>
  </authors>
  <commentList>
    <comment ref="J4" authorId="0">
      <text>
        <r>
          <rPr>
            <sz val="9"/>
            <color indexed="81"/>
            <rFont val="Tahoma"/>
            <family val="2"/>
            <charset val="238"/>
          </rPr>
          <t xml:space="preserve">TU BEZIA VYPOCTY
</t>
        </r>
      </text>
    </comment>
    <comment ref="M4" authorId="0">
      <text>
        <r>
          <rPr>
            <b/>
            <sz val="9"/>
            <color indexed="81"/>
            <rFont val="Tahoma"/>
            <family val="2"/>
            <charset val="238"/>
          </rPr>
          <t>TU BEZIA VYPOCTY</t>
        </r>
      </text>
    </comment>
  </commentList>
</comments>
</file>

<file path=xl/sharedStrings.xml><?xml version="1.0" encoding="utf-8"?>
<sst xmlns="http://schemas.openxmlformats.org/spreadsheetml/2006/main" count="6368" uniqueCount="3099">
  <si>
    <t>Dane a poplatky</t>
  </si>
  <si>
    <t>530</t>
  </si>
  <si>
    <t>531000</t>
  </si>
  <si>
    <t>Cestná daň</t>
  </si>
  <si>
    <t>532000</t>
  </si>
  <si>
    <t>Daň z nehnuteľností</t>
  </si>
  <si>
    <t>538000</t>
  </si>
  <si>
    <t>54</t>
  </si>
  <si>
    <t>Iné  náklady na  hospodársku činnosť</t>
  </si>
  <si>
    <t>540</t>
  </si>
  <si>
    <t>Iné prevádzkové náklady</t>
  </si>
  <si>
    <t>541000</t>
  </si>
  <si>
    <t>Zostatková cena predaného dlhodobého nehmotného majetku a dlhodobého hmotného majetku</t>
  </si>
  <si>
    <t>542000</t>
  </si>
  <si>
    <t>Predaný materiál</t>
  </si>
  <si>
    <t>543000</t>
  </si>
  <si>
    <t>Dary</t>
  </si>
  <si>
    <t>544000</t>
  </si>
  <si>
    <t>Zmluvné pokuty, penále a úroky z omeškania</t>
  </si>
  <si>
    <t>545000</t>
  </si>
  <si>
    <t>Ostatné pokuty, penále a úroky z omeškania</t>
  </si>
  <si>
    <t>546000</t>
  </si>
  <si>
    <t>Odpis pohľadávky</t>
  </si>
  <si>
    <t>548000</t>
  </si>
  <si>
    <t>549000</t>
  </si>
  <si>
    <t>Manká a škody</t>
  </si>
  <si>
    <t>55</t>
  </si>
  <si>
    <t>Odpisy, rezervy a opravné položky   nákladov na hospodársku  činnosť</t>
  </si>
  <si>
    <t>551000</t>
  </si>
  <si>
    <t>Odpis dlhodobého nehmotného a dlhodobého hmotného majetku</t>
  </si>
  <si>
    <t>552000</t>
  </si>
  <si>
    <t>Tvorba zákonných rezerv</t>
  </si>
  <si>
    <t>554000</t>
  </si>
  <si>
    <t>Tvorba ostatných rezerv</t>
  </si>
  <si>
    <t>555000</t>
  </si>
  <si>
    <t>Zúčtovanie komplexných nákladov budúcich období</t>
  </si>
  <si>
    <t>557000</t>
  </si>
  <si>
    <t>Zúčtovanie oprávky k opravnej položke k nadobudnutému majetku</t>
  </si>
  <si>
    <t>558000</t>
  </si>
  <si>
    <t>Tvorba zákonných opravných položiek</t>
  </si>
  <si>
    <t>559000</t>
  </si>
  <si>
    <t>Tvorba ostatných opravných položiek</t>
  </si>
  <si>
    <t>56</t>
  </si>
  <si>
    <t>Finančné náklady</t>
  </si>
  <si>
    <t>560</t>
  </si>
  <si>
    <t>561000</t>
  </si>
  <si>
    <t>Predané cenné papiere a podiely</t>
  </si>
  <si>
    <t>562000</t>
  </si>
  <si>
    <t>Úroky</t>
  </si>
  <si>
    <t>563000</t>
  </si>
  <si>
    <t>Kurzové straty</t>
  </si>
  <si>
    <t>564000</t>
  </si>
  <si>
    <t>Náklady na precenenie cenných papierov</t>
  </si>
  <si>
    <t>566000</t>
  </si>
  <si>
    <t>Náklady na krátkodobý finančný majetok</t>
  </si>
  <si>
    <t>567000</t>
  </si>
  <si>
    <t>Náklady na derivátové operácie</t>
  </si>
  <si>
    <t>568000</t>
  </si>
  <si>
    <t>Ostatné finančné náklady</t>
  </si>
  <si>
    <t>569000</t>
  </si>
  <si>
    <t>Manká a škody na finančnom majetku</t>
  </si>
  <si>
    <t>57</t>
  </si>
  <si>
    <t>Rezervy a opravné položky finančných nákladov</t>
  </si>
  <si>
    <t>574000</t>
  </si>
  <si>
    <t>Tvorba rezerv</t>
  </si>
  <si>
    <t>579000</t>
  </si>
  <si>
    <t>Tvorba opravných položiek</t>
  </si>
  <si>
    <t>58</t>
  </si>
  <si>
    <t>Mimoriadne náklady</t>
  </si>
  <si>
    <t>580</t>
  </si>
  <si>
    <t>581000</t>
  </si>
  <si>
    <t>Náklady na zmenu metódy</t>
  </si>
  <si>
    <t>582000</t>
  </si>
  <si>
    <t>Škody</t>
  </si>
  <si>
    <t>584000</t>
  </si>
  <si>
    <t>588000</t>
  </si>
  <si>
    <t>Ostatné mimoriadne náklady</t>
  </si>
  <si>
    <t>589000</t>
  </si>
  <si>
    <t>59</t>
  </si>
  <si>
    <t>Dane z príjmov a prevodové účty</t>
  </si>
  <si>
    <t>591000</t>
  </si>
  <si>
    <t>Splatná daň z príjmov z bežnej činnosti</t>
  </si>
  <si>
    <t>592000</t>
  </si>
  <si>
    <t>Odložená daň z príjmov z mimoriadnej činnosti</t>
  </si>
  <si>
    <t>593000</t>
  </si>
  <si>
    <t>Splatná daň z príjmov z mimoriadnej činnosti</t>
  </si>
  <si>
    <t>594000</t>
  </si>
  <si>
    <t>595000</t>
  </si>
  <si>
    <t>Dodatočné odvody dane z príjmov</t>
  </si>
  <si>
    <t>596000</t>
  </si>
  <si>
    <t>Prevod podielov na výsledku hospodárenia spoločníkom</t>
  </si>
  <si>
    <t>597000</t>
  </si>
  <si>
    <t>Prevod nákladov z hospodárskej činnosti</t>
  </si>
  <si>
    <t>598000</t>
  </si>
  <si>
    <t>Prevod finančných nákladov</t>
  </si>
  <si>
    <t>Účtová trieda 6 - Výnosy</t>
  </si>
  <si>
    <t>60</t>
  </si>
  <si>
    <t>Tržby za vlastné výkony a  tovar</t>
  </si>
  <si>
    <t>600</t>
  </si>
  <si>
    <t>Tržby za vlastné výkony a tovar</t>
  </si>
  <si>
    <t>601000</t>
  </si>
  <si>
    <t>Tržby za vlastné výrobky</t>
  </si>
  <si>
    <t>602000</t>
  </si>
  <si>
    <t>Tržby z predaja služieb</t>
  </si>
  <si>
    <t>604000</t>
  </si>
  <si>
    <t>Tržby za tovar</t>
  </si>
  <si>
    <t>61</t>
  </si>
  <si>
    <t>Zmeny stavu vnútroorganizačných zásob</t>
  </si>
  <si>
    <t>610</t>
  </si>
  <si>
    <t>Zmeny stavu vnútropodnikových zásob</t>
  </si>
  <si>
    <t>611000</t>
  </si>
  <si>
    <t>Zmena stavu nedokončenej výroby</t>
  </si>
  <si>
    <t>612000</t>
  </si>
  <si>
    <t>Zmena stavu polotovarov</t>
  </si>
  <si>
    <t>613000</t>
  </si>
  <si>
    <t>Zmena stavu výrobkov</t>
  </si>
  <si>
    <t>614000</t>
  </si>
  <si>
    <t>Zmena stavu zvierat</t>
  </si>
  <si>
    <t>62</t>
  </si>
  <si>
    <t>Aktivácia</t>
  </si>
  <si>
    <t>620</t>
  </si>
  <si>
    <t>621000</t>
  </si>
  <si>
    <t>Aktivácia materiálu a tovaru</t>
  </si>
  <si>
    <t>622000</t>
  </si>
  <si>
    <t>Aktivácia vnútroorganizačných služieb</t>
  </si>
  <si>
    <t>623000</t>
  </si>
  <si>
    <t>Aktivácia dlhodobého nehmotného majetku</t>
  </si>
  <si>
    <t>624000</t>
  </si>
  <si>
    <t>Aktivácia dlhodobého hmotného majetku</t>
  </si>
  <si>
    <t>64</t>
  </si>
  <si>
    <t>Iné  výnosy z hospodárskej činnosti</t>
  </si>
  <si>
    <t>640</t>
  </si>
  <si>
    <t>Iné prevádzkové výnosy</t>
  </si>
  <si>
    <t>641000</t>
  </si>
  <si>
    <t>Tržby z predaja dlhodobého nehmot. a dlhodobého hmot. majetku</t>
  </si>
  <si>
    <t>642000</t>
  </si>
  <si>
    <t>Tržby z predaja materiálu</t>
  </si>
  <si>
    <t>644000</t>
  </si>
  <si>
    <t>645000</t>
  </si>
  <si>
    <t>646000</t>
  </si>
  <si>
    <t>Výnosy z odpísaných pohľadávok</t>
  </si>
  <si>
    <t>648000</t>
  </si>
  <si>
    <t>Ostatné výnosy z hospodárskej činnosti</t>
  </si>
  <si>
    <t>65</t>
  </si>
  <si>
    <t>Zúčtovanie rezerv a opravných položiek  výnosov z hospodárskej činnosti</t>
  </si>
  <si>
    <t>652000</t>
  </si>
  <si>
    <t>Zúčtovanie zákonných rezerv</t>
  </si>
  <si>
    <t>654000</t>
  </si>
  <si>
    <t>Zúčtovanie ostatných rezerv</t>
  </si>
  <si>
    <t>655000</t>
  </si>
  <si>
    <t>657000</t>
  </si>
  <si>
    <t>Zúčtovanie oprávky k opravnej položke k nadobudnutém majetku</t>
  </si>
  <si>
    <t>658000</t>
  </si>
  <si>
    <t>Zúčtovanie zákonných opravných položiek</t>
  </si>
  <si>
    <t>659000</t>
  </si>
  <si>
    <t>Zúčtovanie ostatných opravných položiek</t>
  </si>
  <si>
    <t>66</t>
  </si>
  <si>
    <t>Finančné výnosy</t>
  </si>
  <si>
    <t>660</t>
  </si>
  <si>
    <t>661000</t>
  </si>
  <si>
    <t>Tržby z predaja cenných papierov a podielov</t>
  </si>
  <si>
    <t>662000</t>
  </si>
  <si>
    <t>663000</t>
  </si>
  <si>
    <t>Kurzové zisky</t>
  </si>
  <si>
    <t>664000</t>
  </si>
  <si>
    <t>Výnosy z precenenia cenných papierov</t>
  </si>
  <si>
    <t>665000</t>
  </si>
  <si>
    <t>Výnosy z dlhodobého finančného majetku</t>
  </si>
  <si>
    <t>666000</t>
  </si>
  <si>
    <t>Výnosy z krátkodobého finančného majetku</t>
  </si>
  <si>
    <t>667000</t>
  </si>
  <si>
    <t>Výnosy z derivátových operácií</t>
  </si>
  <si>
    <t>668000</t>
  </si>
  <si>
    <t>Ostatné finančné výnosy</t>
  </si>
  <si>
    <t>67</t>
  </si>
  <si>
    <t>Zúčtovanie rezerv a opravných položiek finančných výnosov</t>
  </si>
  <si>
    <t>674000</t>
  </si>
  <si>
    <t>Zúčtovanie rezerv</t>
  </si>
  <si>
    <t>679000</t>
  </si>
  <si>
    <t>Zúčtovanie opravných položiek</t>
  </si>
  <si>
    <t>68</t>
  </si>
  <si>
    <t>Mimoriadne výnosy</t>
  </si>
  <si>
    <t>680</t>
  </si>
  <si>
    <t>681000</t>
  </si>
  <si>
    <t>Výnosy zo zmeny metódy</t>
  </si>
  <si>
    <t>682000</t>
  </si>
  <si>
    <t>Náhrady škôd</t>
  </si>
  <si>
    <t>684000</t>
  </si>
  <si>
    <t>688000</t>
  </si>
  <si>
    <t>Ostatné mimoriadne výnosy</t>
  </si>
  <si>
    <t>689000</t>
  </si>
  <si>
    <t>69</t>
  </si>
  <si>
    <t>Prevodové účty</t>
  </si>
  <si>
    <t>697000</t>
  </si>
  <si>
    <t>Prevod výnosov z hospodárskej činnosti</t>
  </si>
  <si>
    <t>698000</t>
  </si>
  <si>
    <t>Prevod finančných výnosov</t>
  </si>
  <si>
    <t>7</t>
  </si>
  <si>
    <t>10</t>
  </si>
  <si>
    <t>14</t>
  </si>
  <si>
    <t>16</t>
  </si>
  <si>
    <t>17</t>
  </si>
  <si>
    <t>18</t>
  </si>
  <si>
    <t>20</t>
  </si>
  <si>
    <t>28</t>
  </si>
  <si>
    <t>Účtová trieda 7 – Uzávierkové účty  a podsúvahové účty</t>
  </si>
  <si>
    <t>70</t>
  </si>
  <si>
    <t>Súvahové uzávierkové účty</t>
  </si>
  <si>
    <t>701000</t>
  </si>
  <si>
    <t>Začiatočný účet súvahový</t>
  </si>
  <si>
    <t>702000</t>
  </si>
  <si>
    <t>Konečný účet súvahový</t>
  </si>
  <si>
    <t>71</t>
  </si>
  <si>
    <t>Výsledkový  uzávierkový účet</t>
  </si>
  <si>
    <t>710000</t>
  </si>
  <si>
    <t>Účet ziskov a strát</t>
  </si>
  <si>
    <t>75 až 79 - Podsúvahové účty</t>
  </si>
  <si>
    <t>Účtové triedy 8 a 9 – Vnútroorganizačné účtovníctvo</t>
  </si>
  <si>
    <t>Bežné účtovné obdobie</t>
  </si>
  <si>
    <t>a</t>
  </si>
  <si>
    <t>b</t>
  </si>
  <si>
    <t>c</t>
  </si>
  <si>
    <t>001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</si>
  <si>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</si>
  <si>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</si>
  <si>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</si>
  <si>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</si>
  <si>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</si>
  <si>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</si>
  <si>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</si>
  <si>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</si>
  <si>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</si>
  <si>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8.</t>
  </si>
  <si>
    <t>012</t>
  </si>
  <si>
    <t>013</t>
  </si>
  <si>
    <t>014</t>
  </si>
  <si>
    <t>2.</t>
  </si>
  <si>
    <t>015</t>
  </si>
  <si>
    <t>016</t>
  </si>
  <si>
    <t>017</t>
  </si>
  <si>
    <t>019</t>
  </si>
  <si>
    <t>020</t>
  </si>
  <si>
    <t>021</t>
  </si>
  <si>
    <t>022</t>
  </si>
  <si>
    <t>025</t>
  </si>
  <si>
    <t>3.</t>
  </si>
  <si>
    <t>026</t>
  </si>
  <si>
    <t>4.</t>
  </si>
  <si>
    <t>027</t>
  </si>
  <si>
    <t>5.</t>
  </si>
  <si>
    <t>6.</t>
  </si>
  <si>
    <t>029</t>
  </si>
  <si>
    <t>7.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</si>
  <si>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</si>
  <si>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</si>
  <si>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</si>
  <si>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</si>
  <si>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</si>
  <si>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</si>
  <si>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</si>
  <si>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</si>
  <si>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</si>
  <si>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</si>
  <si>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041</t>
  </si>
  <si>
    <t>za predchádz. obdobie od</t>
  </si>
  <si>
    <t>042</t>
  </si>
  <si>
    <t>043</t>
  </si>
  <si>
    <t>044</t>
  </si>
  <si>
    <t>045</t>
  </si>
  <si>
    <t>046</t>
  </si>
  <si>
    <t>047</t>
  </si>
  <si>
    <t>048</t>
  </si>
  <si>
    <t>049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</si>
  <si>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</si>
  <si>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</si>
  <si>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</si>
  <si>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</si>
  <si>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</si>
  <si>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</si>
  <si>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</si>
  <si>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</si>
  <si>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</si>
  <si>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</si>
  <si>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</si>
  <si>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DIČ</t>
  </si>
  <si>
    <t>062</t>
  </si>
  <si>
    <t>063</t>
  </si>
  <si>
    <t>065</t>
  </si>
  <si>
    <t>066</t>
  </si>
  <si>
    <t>067</t>
  </si>
  <si>
    <t>068</t>
  </si>
  <si>
    <t>069</t>
  </si>
  <si>
    <t>071</t>
  </si>
  <si>
    <t>Emisné ážio (412)</t>
  </si>
  <si>
    <t>072</t>
  </si>
  <si>
    <t>Ostatné kapitálové fondy (413)</t>
  </si>
  <si>
    <t>073</t>
  </si>
  <si>
    <t>074</t>
  </si>
  <si>
    <t>075</t>
  </si>
  <si>
    <t>076</t>
  </si>
  <si>
    <t>077</t>
  </si>
  <si>
    <t>079</t>
  </si>
  <si>
    <t>080</t>
  </si>
  <si>
    <t>Štatutárne fondy a ostatné fondy (423, 427, 42X)</t>
  </si>
  <si>
    <t>081</t>
  </si>
  <si>
    <t>082</t>
  </si>
  <si>
    <t>085</t>
  </si>
  <si>
    <t>086</t>
  </si>
  <si>
    <t>087</t>
  </si>
  <si>
    <t>089</t>
  </si>
  <si>
    <t>090</t>
  </si>
  <si>
    <t>091</t>
  </si>
  <si>
    <t>092</t>
  </si>
  <si>
    <t>093</t>
  </si>
  <si>
    <t>094</t>
  </si>
  <si>
    <t>Ostatné dlhodobé záväzky v rámci konsolidovaného celku (471A)</t>
  </si>
  <si>
    <t>095</t>
  </si>
  <si>
    <t>096</t>
  </si>
  <si>
    <t>097</t>
  </si>
  <si>
    <t>098</t>
  </si>
  <si>
    <t>099</t>
  </si>
  <si>
    <t>9.</t>
  </si>
  <si>
    <t>100</t>
  </si>
  <si>
    <t>10.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</si>
  <si>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</si>
  <si>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</si>
  <si>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</si>
  <si>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</si>
  <si>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</si>
  <si>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</si>
  <si>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</si>
  <si>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</si>
  <si>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</si>
  <si>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</si>
  <si>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</si>
  <si>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</si>
  <si>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</si>
  <si>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</si>
  <si>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</si>
  <si>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</si>
  <si>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</si>
  <si>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</si>
  <si>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UCETSYNT</t>
  </si>
  <si>
    <t>NAZOVUCT</t>
  </si>
  <si>
    <t>POCSTAV</t>
  </si>
  <si>
    <t>MD</t>
  </si>
  <si>
    <t>DAL</t>
  </si>
  <si>
    <t>ZOSTATOK</t>
  </si>
  <si>
    <t>0</t>
  </si>
  <si>
    <t>SUM</t>
  </si>
  <si>
    <t>1</t>
  </si>
  <si>
    <t>2</t>
  </si>
  <si>
    <t>3</t>
  </si>
  <si>
    <t>4</t>
  </si>
  <si>
    <t>5</t>
  </si>
  <si>
    <t>6</t>
  </si>
  <si>
    <t>0-6</t>
  </si>
  <si>
    <t>riadok súvahy</t>
  </si>
  <si>
    <t>číslo</t>
  </si>
  <si>
    <t>Smerové číslo faxu</t>
  </si>
  <si>
    <t xml:space="preserve"> Zostavený dňa :</t>
  </si>
  <si>
    <t>mesiac</t>
  </si>
  <si>
    <t>rok</t>
  </si>
  <si>
    <t>za obdobie od</t>
  </si>
  <si>
    <t>do</t>
  </si>
  <si>
    <t>Účtovná závierka</t>
  </si>
  <si>
    <t>*)</t>
  </si>
  <si>
    <t xml:space="preserve"> -   riadna</t>
  </si>
  <si>
    <t xml:space="preserve"> -   zostavená</t>
  </si>
  <si>
    <t xml:space="preserve"> -   mimoriadna</t>
  </si>
  <si>
    <t xml:space="preserve"> -   schválená</t>
  </si>
  <si>
    <t>opravné</t>
  </si>
  <si>
    <t xml:space="preserve"> -   priebežná</t>
  </si>
  <si>
    <t>IČO</t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</si>
  <si>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</si>
  <si>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PSČ</t>
  </si>
  <si>
    <t>Názov obce</t>
  </si>
  <si>
    <t>Smerové číslo telefónu</t>
  </si>
  <si>
    <t>Číslo telefónu</t>
  </si>
  <si>
    <t>e-mail</t>
  </si>
  <si>
    <t>Podpisový záznam člena štatutárneho orgánu účtovnej jednotky alebo fyzickej osoby, ktorá je účtovnou jednotkou :</t>
  </si>
  <si>
    <t>Podpisový záznam osoby zodpovednej za zostavenie účtovnej závierky :</t>
  </si>
  <si>
    <t>Podpisový záznam osoby zodpovednej za vedenie účtovníctva  :</t>
  </si>
  <si>
    <t>.</t>
  </si>
  <si>
    <t>37</t>
  </si>
  <si>
    <t>38</t>
  </si>
  <si>
    <t>22</t>
  </si>
  <si>
    <t>23</t>
  </si>
  <si>
    <t>45</t>
  </si>
  <si>
    <t>32</t>
  </si>
  <si>
    <t>33</t>
  </si>
  <si>
    <t>42</t>
  </si>
  <si>
    <t>26</t>
  </si>
  <si>
    <t>43</t>
  </si>
  <si>
    <t>09</t>
  </si>
  <si>
    <t>15</t>
  </si>
  <si>
    <t>36</t>
  </si>
  <si>
    <t>27</t>
  </si>
  <si>
    <t>35</t>
  </si>
  <si>
    <t>34</t>
  </si>
  <si>
    <t>31</t>
  </si>
  <si>
    <t>x</t>
  </si>
  <si>
    <t>Číslo účtu</t>
  </si>
  <si>
    <t>Názov</t>
  </si>
  <si>
    <t>POC.STAV</t>
  </si>
  <si>
    <t>Účtová trieda  0 – Dlhodobý majetok</t>
  </si>
  <si>
    <t>01</t>
  </si>
  <si>
    <t>Dlhodobý nehmotný majetok</t>
  </si>
  <si>
    <t>010000</t>
  </si>
  <si>
    <t>Nehmotný investičný majetok</t>
  </si>
  <si>
    <t>011000</t>
  </si>
  <si>
    <t>Zriaďovacie výdavky</t>
  </si>
  <si>
    <t>012000</t>
  </si>
  <si>
    <t>Aktivované náklady na vývoj</t>
  </si>
  <si>
    <t>013000</t>
  </si>
  <si>
    <t>Softvér</t>
  </si>
  <si>
    <t>014000</t>
  </si>
  <si>
    <t>Oceniteľné práva</t>
  </si>
  <si>
    <t>015000</t>
  </si>
  <si>
    <t>Goodwill</t>
  </si>
  <si>
    <t>018</t>
  </si>
  <si>
    <t>Drobný nehmotný investičný majetok</t>
  </si>
  <si>
    <t>019000</t>
  </si>
  <si>
    <t>Ostatný dlhodobý nehmotný majetok</t>
  </si>
  <si>
    <t>02</t>
  </si>
  <si>
    <t>Dlhodobý hmotný  majetok - odpisovaný</t>
  </si>
  <si>
    <t>021000</t>
  </si>
  <si>
    <t>Stavby</t>
  </si>
  <si>
    <t>022000</t>
  </si>
  <si>
    <t>Samostatné hnuteľné veci a súbory hnuteľných vecí</t>
  </si>
  <si>
    <t>023</t>
  </si>
  <si>
    <t>Dopravné prostriedky</t>
  </si>
  <si>
    <t>024</t>
  </si>
  <si>
    <t>Inventár</t>
  </si>
  <si>
    <t>025000</t>
  </si>
  <si>
    <t>Pestovateľské celky trvalých porastov</t>
  </si>
  <si>
    <t>026000</t>
  </si>
  <si>
    <t>Základné stádo a ťažné zvieratá</t>
  </si>
  <si>
    <t>028</t>
  </si>
  <si>
    <t>Drobný hmotný investičný majetok</t>
  </si>
  <si>
    <t>029000</t>
  </si>
  <si>
    <t>Ostatný dlhodobý hmotný majetok</t>
  </si>
  <si>
    <t>03</t>
  </si>
  <si>
    <t>Dlhodobý hmotný  majetok - neodpisovaný</t>
  </si>
  <si>
    <t>031000</t>
  </si>
  <si>
    <t>Pozemky</t>
  </si>
  <si>
    <t>032000</t>
  </si>
  <si>
    <t>Umelecké diela a zbierky</t>
  </si>
  <si>
    <t>04</t>
  </si>
  <si>
    <t xml:space="preserve">Obstaranie dlhodobého majetku </t>
  </si>
  <si>
    <t>040</t>
  </si>
  <si>
    <t>Obstaranie nehmotných a hmotných investícií</t>
  </si>
  <si>
    <t>041000</t>
  </si>
  <si>
    <t>Obstaranie dlhodobého nehmotného majetku</t>
  </si>
  <si>
    <t>042000</t>
  </si>
  <si>
    <t>Obstaranie dlhodobého hmotného majetku</t>
  </si>
  <si>
    <t>043000</t>
  </si>
  <si>
    <t>Obstaranie dlhodobého finančného majetku</t>
  </si>
  <si>
    <t>05</t>
  </si>
  <si>
    <t xml:space="preserve">Poskytnuté preddavky na  dlhodobý majetok </t>
  </si>
  <si>
    <t>050</t>
  </si>
  <si>
    <t>Poskytnuté preddavky  na nehmotný a hmotný invest.majetok</t>
  </si>
  <si>
    <t>051000</t>
  </si>
  <si>
    <t>Poskytnuté preddavky na dlhodobý nehmotný majetok</t>
  </si>
  <si>
    <t>052000</t>
  </si>
  <si>
    <t>Poskytnuté preddavky na dlhodobý hmotný majetok</t>
  </si>
  <si>
    <t>053000</t>
  </si>
  <si>
    <t>Poskytnuté preddavky na dlhodobý finančný majetok</t>
  </si>
  <si>
    <t>06</t>
  </si>
  <si>
    <t xml:space="preserve">Dlhodobý finančný majetok </t>
  </si>
  <si>
    <t>061000</t>
  </si>
  <si>
    <t>Podielové cenné papiere a podiely v ovládanej osobe</t>
  </si>
  <si>
    <t>062000</t>
  </si>
  <si>
    <t>Podielové cenné papiere a podiely v spoločnosti s podst. vplyvom</t>
  </si>
  <si>
    <t>063000</t>
  </si>
  <si>
    <t>Realizovateľné cenné papiere a podiely</t>
  </si>
  <si>
    <t>065000</t>
  </si>
  <si>
    <t>Dlhové cenné papiere držané do splatnosti</t>
  </si>
  <si>
    <t>066000</t>
  </si>
  <si>
    <t>Pôžičky účtovnej jednotke v konsolidovanom celku</t>
  </si>
  <si>
    <t>067000</t>
  </si>
  <si>
    <t>Ostatné pôžičky</t>
  </si>
  <si>
    <t>069000</t>
  </si>
  <si>
    <t>Ostatný dlhodobý finančný majetok</t>
  </si>
  <si>
    <t>07</t>
  </si>
  <si>
    <t xml:space="preserve">Oprávky k dlhodobému nehmotnému majetku </t>
  </si>
  <si>
    <t>070</t>
  </si>
  <si>
    <t>Oprávky k nehmotnému investičnému majetku</t>
  </si>
  <si>
    <t>071000</t>
  </si>
  <si>
    <t>Oprávky k zriaďovacím nákladom</t>
  </si>
  <si>
    <t>072000</t>
  </si>
  <si>
    <t>Oprávky k aktivovaným nákladom na vývoj</t>
  </si>
  <si>
    <t>073000</t>
  </si>
  <si>
    <t>Oprávky k softvéru</t>
  </si>
  <si>
    <t>074000</t>
  </si>
  <si>
    <t>Oprávky k oceniteľným právam</t>
  </si>
  <si>
    <t>075000</t>
  </si>
  <si>
    <t>Oprávky ku goodwillu</t>
  </si>
  <si>
    <t>078</t>
  </si>
  <si>
    <t>Oprávky k drobnému nehmotnému investičnému majetku</t>
  </si>
  <si>
    <t>079000</t>
  </si>
  <si>
    <t>Oprávky k ostatnému dlhodobému nehmotnému majetku</t>
  </si>
  <si>
    <t>08</t>
  </si>
  <si>
    <t xml:space="preserve">Oprávky k dlhodobému hmotnému majetku </t>
  </si>
  <si>
    <t>081000</t>
  </si>
  <si>
    <t>Oprávky k stavbám</t>
  </si>
  <si>
    <t>082000</t>
  </si>
  <si>
    <t>Oprávky k samostatným hnuteľným veciam a k súboru hnuteľ. vecí</t>
  </si>
  <si>
    <t>083</t>
  </si>
  <si>
    <t>Oprávky k dopravným prostriedkom</t>
  </si>
  <si>
    <t>084</t>
  </si>
  <si>
    <t>Oprávky k inventáru</t>
  </si>
  <si>
    <t>085000</t>
  </si>
  <si>
    <t>Oprávky k pestovateľským celkom trvalých porastov</t>
  </si>
  <si>
    <t>086000</t>
  </si>
  <si>
    <t>Oprávky k základnému stádu a úžitkovým zvieratám</t>
  </si>
  <si>
    <t>088</t>
  </si>
  <si>
    <t>Oprávky k drobnému hmotnému investičnému majetku</t>
  </si>
  <si>
    <t>089000</t>
  </si>
  <si>
    <t>Oprávky k ostatnému dlhodobému hmotnému majetku</t>
  </si>
  <si>
    <t>Opravné položky k dlhodobému majetku</t>
  </si>
  <si>
    <t>565</t>
  </si>
  <si>
    <t>Deferred income (384)</t>
  </si>
  <si>
    <t>091000</t>
  </si>
  <si>
    <t>Opravná položka k dlhodobému nehmotnému majetku</t>
  </si>
  <si>
    <t>092000</t>
  </si>
  <si>
    <t>Opravná položka k dlhodobému hmotnému majetku</t>
  </si>
  <si>
    <t>093000</t>
  </si>
  <si>
    <t>Opravná položka k nedokončenému dlhodobému nehmotnému majetku</t>
  </si>
  <si>
    <t>094000</t>
  </si>
  <si>
    <t>Opravná položka k nedokončenému dlhodobému hmotnému majetku</t>
  </si>
  <si>
    <t>095000</t>
  </si>
  <si>
    <t>Opravná položka k poskytnutým preddavkom na dlhodobý majetok</t>
  </si>
  <si>
    <t>096000</t>
  </si>
  <si>
    <t>Opravná položka k dlhodobému finančnému majetku</t>
  </si>
  <si>
    <t>097000</t>
  </si>
  <si>
    <t>Opravná položka k nadobudnutému majetku</t>
  </si>
  <si>
    <t>098000</t>
  </si>
  <si>
    <t>Oprávky k opravnej položke k nadobudnutému majetku</t>
  </si>
  <si>
    <t>Účtová trieda 1 -Zásoby</t>
  </si>
  <si>
    <t>Materiál</t>
  </si>
  <si>
    <t>111000</t>
  </si>
  <si>
    <t>Obstaranie  materiálu</t>
  </si>
  <si>
    <t>112000</t>
  </si>
  <si>
    <t>Materiál na sklade</t>
  </si>
  <si>
    <t>119000</t>
  </si>
  <si>
    <t>Materiál na ceste</t>
  </si>
  <si>
    <t>12</t>
  </si>
  <si>
    <t>Zásoby vlastnej výroby</t>
  </si>
  <si>
    <t>121000</t>
  </si>
  <si>
    <t>Nedokončená výroba</t>
  </si>
  <si>
    <t>122000</t>
  </si>
  <si>
    <t>Polotovary vlastnej výroby</t>
  </si>
  <si>
    <t>123000</t>
  </si>
  <si>
    <t>Výrobky</t>
  </si>
  <si>
    <t>124000</t>
  </si>
  <si>
    <t>Zvieratá</t>
  </si>
  <si>
    <t>13</t>
  </si>
  <si>
    <t>Tovar</t>
  </si>
  <si>
    <t>131000</t>
  </si>
  <si>
    <t>Obstaranie tovaru</t>
  </si>
  <si>
    <t>132000</t>
  </si>
  <si>
    <t>Tovar na sklade a v predajniach</t>
  </si>
  <si>
    <t>139000</t>
  </si>
  <si>
    <t>Tovar na ceste</t>
  </si>
  <si>
    <t>19</t>
  </si>
  <si>
    <t>Opravné položky k zásobam</t>
  </si>
  <si>
    <t>191000</t>
  </si>
  <si>
    <t>Opravná položka k materiálu</t>
  </si>
  <si>
    <t>192000</t>
  </si>
  <si>
    <t>Opravná položka k nedokončenej výrobe</t>
  </si>
  <si>
    <t>193000</t>
  </si>
  <si>
    <t>Opravná položka k polotovarom vlastnej výroby</t>
  </si>
  <si>
    <t>194000</t>
  </si>
  <si>
    <t>Opravná položka k výrobkom</t>
  </si>
  <si>
    <t>195000</t>
  </si>
  <si>
    <t>Opravná položka k zvieratám</t>
  </si>
  <si>
    <t>196000</t>
  </si>
  <si>
    <t>Opravná položka k tovaru</t>
  </si>
  <si>
    <t xml:space="preserve">Účtová trieda 2 - Finančné účty </t>
  </si>
  <si>
    <t>21</t>
  </si>
  <si>
    <t>Peniaze</t>
  </si>
  <si>
    <t>210</t>
  </si>
  <si>
    <t>211000</t>
  </si>
  <si>
    <t>Pokladnica</t>
  </si>
  <si>
    <t>213000</t>
  </si>
  <si>
    <t>Ceniny</t>
  </si>
  <si>
    <t>Účty v bankách</t>
  </si>
  <si>
    <t>221000</t>
  </si>
  <si>
    <t>Bankové účty</t>
  </si>
  <si>
    <t>222</t>
  </si>
  <si>
    <t>Bankové účty klientov</t>
  </si>
  <si>
    <t>Bežné bankové úvery</t>
  </si>
  <si>
    <t>231000</t>
  </si>
  <si>
    <t>Krátkodobé bankové úvery</t>
  </si>
  <si>
    <t>232000</t>
  </si>
  <si>
    <t>Eskontné úvery</t>
  </si>
  <si>
    <t>24</t>
  </si>
  <si>
    <t>Iné krátkodobé finančné výpomoci</t>
  </si>
  <si>
    <t>241000</t>
  </si>
  <si>
    <t>Vydané krátkodobé dlhopisy</t>
  </si>
  <si>
    <t>249000</t>
  </si>
  <si>
    <t>Ostatné krátkodobé finančné výpomoci</t>
  </si>
  <si>
    <t>25</t>
  </si>
  <si>
    <t>Krátkodobý finančný majetok</t>
  </si>
  <si>
    <t>251000</t>
  </si>
  <si>
    <t>Majetkové cenné papiere na obchodovanie</t>
  </si>
  <si>
    <t>252000</t>
  </si>
  <si>
    <t>Vlastné akcie a vlastné obchodné podiely</t>
  </si>
  <si>
    <t>253000</t>
  </si>
  <si>
    <t>Dlhové cenné papiere na obchodovanie</t>
  </si>
  <si>
    <t>255000</t>
  </si>
  <si>
    <t>Vlastné dlhopisy</t>
  </si>
  <si>
    <t>256000</t>
  </si>
  <si>
    <t>Dlhové cenné papiere so splatnosťou do jedného roka držané do splatnosti</t>
  </si>
  <si>
    <t>257000</t>
  </si>
  <si>
    <t>Ostatné realizovateľné cenné papiere</t>
  </si>
  <si>
    <t>259000</t>
  </si>
  <si>
    <t>Obstaranie krátkodobého finančného majetku</t>
  </si>
  <si>
    <t>Prevody medzi finančnými účtami</t>
  </si>
  <si>
    <t>261000</t>
  </si>
  <si>
    <t>Peniaze na ceste</t>
  </si>
  <si>
    <t>29</t>
  </si>
  <si>
    <t>Opravné položky ku krátkodobému finančnému majetku</t>
  </si>
  <si>
    <t>291000</t>
  </si>
  <si>
    <t>Opravná položka ku krátkodobému finančnému majetku</t>
  </si>
  <si>
    <t>293</t>
  </si>
  <si>
    <t>Opravná položka k dlžným cenným papierom</t>
  </si>
  <si>
    <t>Účtová trieda 3 - Zúčtovacie vzťahy</t>
  </si>
  <si>
    <t>Pohľadávky</t>
  </si>
  <si>
    <t>311000</t>
  </si>
  <si>
    <t>Odberatelia</t>
  </si>
  <si>
    <t>312000</t>
  </si>
  <si>
    <t>Zmenky na inkaso</t>
  </si>
  <si>
    <t>313000</t>
  </si>
  <si>
    <t>Pohľadávky za eskontované cenné papiere</t>
  </si>
  <si>
    <t>314000</t>
  </si>
  <si>
    <t>Poskytnuté preddavky</t>
  </si>
  <si>
    <t>315000</t>
  </si>
  <si>
    <t>Ostatné pohľadávky</t>
  </si>
  <si>
    <t>Záväzky</t>
  </si>
  <si>
    <t>321000</t>
  </si>
  <si>
    <t>Dodávatelia</t>
  </si>
  <si>
    <t>322000</t>
  </si>
  <si>
    <t>Zmenky na úhradu</t>
  </si>
  <si>
    <t>323000</t>
  </si>
  <si>
    <t>Krátkodobé rezervy</t>
  </si>
  <si>
    <t>324000</t>
  </si>
  <si>
    <t>Prijaté preddavky</t>
  </si>
  <si>
    <t>325000</t>
  </si>
  <si>
    <t>Ostatné záväzky</t>
  </si>
  <si>
    <t>326000</t>
  </si>
  <si>
    <t>Nevyfaktúrované dodávky</t>
  </si>
  <si>
    <t>327</t>
  </si>
  <si>
    <t>Záväzky vočí trhom</t>
  </si>
  <si>
    <t>Zúčtovanie so zamestnancami a orgánmi sociálneho zabezpečenia a zdravotného poistenia</t>
  </si>
  <si>
    <t>331000</t>
  </si>
  <si>
    <t>Zamestnanci</t>
  </si>
  <si>
    <t>333000</t>
  </si>
  <si>
    <t>Ostatné záväzky voči zamestnancom</t>
  </si>
  <si>
    <t>335000</t>
  </si>
  <si>
    <t>Pohľadávky voči zamestnancom</t>
  </si>
  <si>
    <t>336000</t>
  </si>
  <si>
    <t>Zúčtovanie s inštitúciami soc. zabezpečenia a zdr. poistenia</t>
  </si>
  <si>
    <t>Zúčtovanie daní a dotácií</t>
  </si>
  <si>
    <t>341000</t>
  </si>
  <si>
    <t>Daň z príjmov</t>
  </si>
  <si>
    <t>342000</t>
  </si>
  <si>
    <t>Ostatné priame dane</t>
  </si>
  <si>
    <t>343000</t>
  </si>
  <si>
    <t>Daň z pridanej hodnoty</t>
  </si>
  <si>
    <t>345000</t>
  </si>
  <si>
    <t>Ostatné dane a poplatky</t>
  </si>
  <si>
    <t>346000</t>
  </si>
  <si>
    <t>Dotácie zo štátneho rozpočtu</t>
  </si>
  <si>
    <t>347000</t>
  </si>
  <si>
    <t>Ostatné dotácie</t>
  </si>
  <si>
    <t>Pohľadavky voči spoločníkom a združeniu</t>
  </si>
  <si>
    <t>351000</t>
  </si>
  <si>
    <t>Pohľadávky v rámci konsolidovaného celku</t>
  </si>
  <si>
    <t>353000</t>
  </si>
  <si>
    <t>Pohľadávky za upísané vlastné imanie</t>
  </si>
  <si>
    <t>354000</t>
  </si>
  <si>
    <t>Pohľadávky voči spoločníkom a členom pri úhrade straty</t>
  </si>
  <si>
    <t>355000</t>
  </si>
  <si>
    <t>Ostatné pohľadávky voči spoločníkom a členom</t>
  </si>
  <si>
    <t>358000</t>
  </si>
  <si>
    <t>Pohľadávky voči účastníkom združenia</t>
  </si>
  <si>
    <t>Záväzky voči spoločníkom a združeniu</t>
  </si>
  <si>
    <t>361000</t>
  </si>
  <si>
    <t>Záväzky v rámci konsolidovaného celku</t>
  </si>
  <si>
    <t>364000</t>
  </si>
  <si>
    <t>Záväzky voči spoločníkom a členom pri rozdelení zisku</t>
  </si>
  <si>
    <t>365000</t>
  </si>
  <si>
    <t>Ostatné záväzky voči spoločníkom a členom</t>
  </si>
  <si>
    <t>366000</t>
  </si>
  <si>
    <t>Záväzky voči spoločníkom a členom zo závislej činnosti</t>
  </si>
  <si>
    <t>367000</t>
  </si>
  <si>
    <t>Záväzky z upísaných nesplatených cenných  papierov a vkladov</t>
  </si>
  <si>
    <t>368000</t>
  </si>
  <si>
    <t>Záväzky voči účastníkom združenia</t>
  </si>
  <si>
    <t>Iné pohľadávky a záväzky</t>
  </si>
  <si>
    <t>371000</t>
  </si>
  <si>
    <t>Pohľadávky z predaja podniku</t>
  </si>
  <si>
    <t>372000</t>
  </si>
  <si>
    <t>Záväzky z kúpy podniku</t>
  </si>
  <si>
    <t>373000</t>
  </si>
  <si>
    <t>Pohľadávky a záväzky z pevných termínových operácií</t>
  </si>
  <si>
    <t>374000</t>
  </si>
  <si>
    <t>Pohľadávky z prenájmu</t>
  </si>
  <si>
    <t>375000</t>
  </si>
  <si>
    <t>Pohľadávky z vydaných dlhopisov</t>
  </si>
  <si>
    <t>376000</t>
  </si>
  <si>
    <t>Nakúpené opcie</t>
  </si>
  <si>
    <t>377000</t>
  </si>
  <si>
    <t>Predané opcie</t>
  </si>
  <si>
    <t>378000</t>
  </si>
  <si>
    <t>Iné pohľadávky</t>
  </si>
  <si>
    <t>379000</t>
  </si>
  <si>
    <t>Iné záväzky</t>
  </si>
  <si>
    <t>Prechodné účty aktív a pasív</t>
  </si>
  <si>
    <t>381000</t>
  </si>
  <si>
    <t>Náklady budúcich období</t>
  </si>
  <si>
    <t>382000</t>
  </si>
  <si>
    <t>Komplexné náklady budúcich období</t>
  </si>
  <si>
    <t>383000</t>
  </si>
  <si>
    <t>Výdavky budúcich období</t>
  </si>
  <si>
    <t>384000</t>
  </si>
  <si>
    <t>Výnosy budúcich období</t>
  </si>
  <si>
    <t>385000</t>
  </si>
  <si>
    <t>Príjmy budúcich období</t>
  </si>
  <si>
    <t>386</t>
  </si>
  <si>
    <t>Kurzové rozdiely aktívne</t>
  </si>
  <si>
    <t>387</t>
  </si>
  <si>
    <t>Kurzové rozdiely pasívne</t>
  </si>
  <si>
    <t>388</t>
  </si>
  <si>
    <t>Dohadné účty aktívne</t>
  </si>
  <si>
    <t>389</t>
  </si>
  <si>
    <t>Dohadné účty pasívne</t>
  </si>
  <si>
    <t>39</t>
  </si>
  <si>
    <t>Opravná položka k zúčtovacím vzťahom a vnútorné zúčtovanie</t>
  </si>
  <si>
    <t>391000</t>
  </si>
  <si>
    <t>Opravná položka k pohľadávkam</t>
  </si>
  <si>
    <t>395000</t>
  </si>
  <si>
    <t>Vnútorné zúčtovanie</t>
  </si>
  <si>
    <t>398000</t>
  </si>
  <si>
    <t>Spojovací účet pri združení</t>
  </si>
  <si>
    <t>Účtová trieda 4 - Kapitálové účty a dlhodobé záväzky</t>
  </si>
  <si>
    <t>41</t>
  </si>
  <si>
    <t>Základné imanie a kapitálové fondy</t>
  </si>
  <si>
    <t>411000</t>
  </si>
  <si>
    <t>Základné imanie</t>
  </si>
  <si>
    <t>412000</t>
  </si>
  <si>
    <t>Emisné ážio</t>
  </si>
  <si>
    <t>413000</t>
  </si>
  <si>
    <t>Ostatné kapitálové fondy</t>
  </si>
  <si>
    <t>414000</t>
  </si>
  <si>
    <t>Oceňovacie rozdiely z precenenia majetku a záväzkov</t>
  </si>
  <si>
    <t>415000</t>
  </si>
  <si>
    <t>Oceňovacie rozdiely z kapitálových účastín</t>
  </si>
  <si>
    <t>416000</t>
  </si>
  <si>
    <t>Oceňovacie rozdiely z precenenia pri splynutí a rozdelení</t>
  </si>
  <si>
    <t>417000</t>
  </si>
  <si>
    <t>Zákonný rezervný fond z kapitálových vkladov</t>
  </si>
  <si>
    <t>418000</t>
  </si>
  <si>
    <t>Nedeliteľný fond z kapitálových vkladov</t>
  </si>
  <si>
    <t>419000</t>
  </si>
  <si>
    <t>Zmeny základného imania</t>
  </si>
  <si>
    <t>Fondy  tvorené zo zisku a prevedené výsledky hospodárenia</t>
  </si>
  <si>
    <t>421000</t>
  </si>
  <si>
    <t>Zákonný rezervný fond</t>
  </si>
  <si>
    <t>422000</t>
  </si>
  <si>
    <t>Nedeliteľný fond</t>
  </si>
  <si>
    <t>423000</t>
  </si>
  <si>
    <t>Štatutárne fondy</t>
  </si>
  <si>
    <t>427000</t>
  </si>
  <si>
    <t>Ostatné fondy</t>
  </si>
  <si>
    <t>428000</t>
  </si>
  <si>
    <t>Nerozdelený zisk minulých rokov</t>
  </si>
  <si>
    <t>429000</t>
  </si>
  <si>
    <t>Neuhradená strata minulých rokov</t>
  </si>
  <si>
    <t>Výsledok hospodárenia</t>
  </si>
  <si>
    <t>431000</t>
  </si>
  <si>
    <t>Výsledok hospodárenia vo schvaľovacom konaní</t>
  </si>
  <si>
    <t>441</t>
  </si>
  <si>
    <t>Sociálny fond</t>
  </si>
  <si>
    <t>Rezervy</t>
  </si>
  <si>
    <t>451000</t>
  </si>
  <si>
    <t>Rezervy zákonné</t>
  </si>
  <si>
    <t>454</t>
  </si>
  <si>
    <t>Rezerva na kurzové straty</t>
  </si>
  <si>
    <t>459000</t>
  </si>
  <si>
    <t>Ostatné rezervy</t>
  </si>
  <si>
    <t>46</t>
  </si>
  <si>
    <t>Bankové úvery</t>
  </si>
  <si>
    <t>461000</t>
  </si>
  <si>
    <t>47</t>
  </si>
  <si>
    <t>Dlhodobé záväzky</t>
  </si>
  <si>
    <t>471000</t>
  </si>
  <si>
    <t>Dlhodobé záväzky v rámci konsolidovaného celku</t>
  </si>
  <si>
    <t>472000</t>
  </si>
  <si>
    <t>Záväzky zo sociálneho fondu</t>
  </si>
  <si>
    <t>473000</t>
  </si>
  <si>
    <t>Emitované dlhopisy</t>
  </si>
  <si>
    <t>474000</t>
  </si>
  <si>
    <t>Záväzky z prenájmu</t>
  </si>
  <si>
    <t>475000</t>
  </si>
  <si>
    <t>Dlhodobé prijaté preddavky</t>
  </si>
  <si>
    <t>476000</t>
  </si>
  <si>
    <t>Dlhodobé nevyfaktúrované dodávky</t>
  </si>
  <si>
    <t>478000</t>
  </si>
  <si>
    <t>Dlhodobé zmenky na úhradu</t>
  </si>
  <si>
    <t>479000</t>
  </si>
  <si>
    <t>Ostatné dlhodobé záväzky</t>
  </si>
  <si>
    <t>48</t>
  </si>
  <si>
    <t>Odložený daňový záväzok a odložená daňová pohľadávka</t>
  </si>
  <si>
    <t>481000</t>
  </si>
  <si>
    <t>Odložený daňový záväzok a odložená daňová pohľadávka</t>
  </si>
  <si>
    <t>49</t>
  </si>
  <si>
    <t>Fyzická osoba - podnikateľ</t>
  </si>
  <si>
    <t>491000</t>
  </si>
  <si>
    <t>Vlastné imanie fyzickej osoby - podnikateľa</t>
  </si>
  <si>
    <t>Účtová trieda 5 - Náklady</t>
  </si>
  <si>
    <t>50</t>
  </si>
  <si>
    <t>Spotrebované nákupy</t>
  </si>
  <si>
    <t>500</t>
  </si>
  <si>
    <t>501000</t>
  </si>
  <si>
    <t>Spotreba materiálu</t>
  </si>
  <si>
    <t>502000</t>
  </si>
  <si>
    <t>Spotreba energie</t>
  </si>
  <si>
    <t>503000</t>
  </si>
  <si>
    <t>Spotreba ostatných neskladovateľných dodávok</t>
  </si>
  <si>
    <t>504000</t>
  </si>
  <si>
    <t>Predaný tovar</t>
  </si>
  <si>
    <t>51</t>
  </si>
  <si>
    <t>Služby</t>
  </si>
  <si>
    <t>510</t>
  </si>
  <si>
    <t>511000</t>
  </si>
  <si>
    <t>Opravy a udržiavanie</t>
  </si>
  <si>
    <t>512000</t>
  </si>
  <si>
    <t>Cestovné</t>
  </si>
  <si>
    <t>513000</t>
  </si>
  <si>
    <t>Náklady na reprezentáciu</t>
  </si>
  <si>
    <t>518000</t>
  </si>
  <si>
    <t>Ostatné služby</t>
  </si>
  <si>
    <t>52</t>
  </si>
  <si>
    <t>Osobné náklady</t>
  </si>
  <si>
    <t>520</t>
  </si>
  <si>
    <t>521000</t>
  </si>
  <si>
    <t>Mzdové náklady</t>
  </si>
  <si>
    <t>522000</t>
  </si>
  <si>
    <t>Príjmy spoločníkov a členov zo závislej činnosti</t>
  </si>
  <si>
    <t>523000</t>
  </si>
  <si>
    <t>Odmeny členom orgánov spoločnosti a družstva</t>
  </si>
  <si>
    <t>524000</t>
  </si>
  <si>
    <t>Zákonné sociálne poistenie</t>
  </si>
  <si>
    <t>525000</t>
  </si>
  <si>
    <t>Ostatné sociálne zabezpečenie</t>
  </si>
  <si>
    <t>526000</t>
  </si>
  <si>
    <t>Sociálne náklady fyzickej osoby - podnikateľa</t>
  </si>
  <si>
    <t>527000</t>
  </si>
  <si>
    <t>Zákonné sociálne náklady</t>
  </si>
  <si>
    <t>528000</t>
  </si>
  <si>
    <t>Ostatné sociálne náklady</t>
  </si>
  <si>
    <t>53</t>
  </si>
  <si>
    <t>606</t>
  </si>
  <si>
    <t>607</t>
  </si>
  <si>
    <t>119</t>
  </si>
  <si>
    <t>120</t>
  </si>
  <si>
    <t>121</t>
  </si>
  <si>
    <t>122</t>
  </si>
  <si>
    <t>123</t>
  </si>
  <si>
    <t>124</t>
  </si>
  <si>
    <t>133</t>
  </si>
  <si>
    <t xml:space="preserve">Nehnuteľnosti na predaj </t>
  </si>
  <si>
    <t>221</t>
  </si>
  <si>
    <t>255</t>
  </si>
  <si>
    <t>291</t>
  </si>
  <si>
    <t>311</t>
  </si>
  <si>
    <t>312</t>
  </si>
  <si>
    <t>313</t>
  </si>
  <si>
    <t>314</t>
  </si>
  <si>
    <t>315</t>
  </si>
  <si>
    <t>316</t>
  </si>
  <si>
    <t>321</t>
  </si>
  <si>
    <t>323</t>
  </si>
  <si>
    <t>335</t>
  </si>
  <si>
    <t>336</t>
  </si>
  <si>
    <t>341</t>
  </si>
  <si>
    <t>342</t>
  </si>
  <si>
    <t>343</t>
  </si>
  <si>
    <t>345</t>
  </si>
  <si>
    <t>346</t>
  </si>
  <si>
    <t>347</t>
  </si>
  <si>
    <t>351</t>
  </si>
  <si>
    <t>354</t>
  </si>
  <si>
    <t>355</t>
  </si>
  <si>
    <t>358</t>
  </si>
  <si>
    <t>361</t>
  </si>
  <si>
    <t>371</t>
  </si>
  <si>
    <t>372</t>
  </si>
  <si>
    <t>373</t>
  </si>
  <si>
    <t>374</t>
  </si>
  <si>
    <t>375</t>
  </si>
  <si>
    <t>376</t>
  </si>
  <si>
    <t>377</t>
  </si>
  <si>
    <t>378</t>
  </si>
  <si>
    <t>381</t>
  </si>
  <si>
    <t>382</t>
  </si>
  <si>
    <t>383</t>
  </si>
  <si>
    <t>384</t>
  </si>
  <si>
    <t>385</t>
  </si>
  <si>
    <t>391</t>
  </si>
  <si>
    <t>398</t>
  </si>
  <si>
    <t>451</t>
  </si>
  <si>
    <t>459</t>
  </si>
  <si>
    <t>461</t>
  </si>
  <si>
    <t>471</t>
  </si>
  <si>
    <t>473</t>
  </si>
  <si>
    <t>474</t>
  </si>
  <si>
    <t>475</t>
  </si>
  <si>
    <t>476</t>
  </si>
  <si>
    <t>478</t>
  </si>
  <si>
    <t>479</t>
  </si>
  <si>
    <t>481</t>
  </si>
  <si>
    <t>505</t>
  </si>
  <si>
    <t>507</t>
  </si>
  <si>
    <t>547</t>
  </si>
  <si>
    <t>548</t>
  </si>
  <si>
    <t>549</t>
  </si>
  <si>
    <t>553</t>
  </si>
  <si>
    <t>A.  Informácie o účtovnej jednotke</t>
  </si>
  <si>
    <t>(b)  Hospodárske  činnosti podľa výpisu z OR:</t>
  </si>
  <si>
    <t>Dátum zápisu do OR:</t>
  </si>
  <si>
    <t>Dátum výpisu</t>
  </si>
  <si>
    <t>Zoznam výpisov číslo</t>
  </si>
  <si>
    <t>Oddiel</t>
  </si>
  <si>
    <t>Vložka číslo</t>
  </si>
  <si>
    <t>Predmet činnosti :</t>
  </si>
  <si>
    <t>(uvedú sa činnosti, ktoré ÚJ v skutočnosti vykonáva )</t>
  </si>
  <si>
    <t>1.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</si>
  <si>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</si>
  <si>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</si>
  <si>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</si>
  <si>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</si>
  <si>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</si>
  <si>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</si>
  <si>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</si>
  <si>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</si>
  <si>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</si>
  <si>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</si>
  <si>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</si>
  <si>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</si>
  <si>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(c)  Priemerný počet zamestnancov účtovnej jednotky počas účtovného obdobia resp. ku dňu, ku ktorému sa zostavuje účtovná závierka.</t>
  </si>
  <si>
    <t>Názov položky</t>
  </si>
  <si>
    <t>Bezprostredne predchádzajúce účtovné obdobie</t>
  </si>
  <si>
    <t>Priemerný prepočítaný počet zamestnancov</t>
  </si>
  <si>
    <t/>
  </si>
  <si>
    <t>Stav zamestnancov ku dňu, ku ktorému sa zostavuje účtovná závierka, z toho:</t>
  </si>
  <si>
    <t>počet vedúcich zamestnancov</t>
  </si>
  <si>
    <t>(d) Účasť účtovnej jednotky v iných účtovných jednotkach</t>
  </si>
  <si>
    <t>Právna</t>
  </si>
  <si>
    <t>Názov podniku</t>
  </si>
  <si>
    <t>Sídlo</t>
  </si>
  <si>
    <t>forma</t>
  </si>
  <si>
    <t>Ostatné dôležité skutočnosti</t>
  </si>
  <si>
    <t>(e)  Právny dôvod na zostavenie účtovnej závierky:</t>
  </si>
  <si>
    <t xml:space="preserve">Podnik predkladá riadnu účtovnú závierku s predpokladom nepretržitého pokračovania jeho </t>
  </si>
  <si>
    <t>činnosti</t>
  </si>
  <si>
    <t>ÁNO</t>
  </si>
  <si>
    <t>NIE</t>
  </si>
  <si>
    <t>V prípade NIE</t>
  </si>
  <si>
    <t>Komentár :</t>
  </si>
  <si>
    <t>Dôvod na zostavenie mimoriadnej účtovnej závierky :</t>
  </si>
  <si>
    <t>rozdelenie</t>
  </si>
  <si>
    <t>zlúčenie</t>
  </si>
  <si>
    <t>splynutie</t>
  </si>
  <si>
    <t>zmena právnej formy</t>
  </si>
  <si>
    <t>začiatok likvidácie</t>
  </si>
  <si>
    <t>koniec likvidácie</t>
  </si>
  <si>
    <t>vyhlásenie konkurzu</t>
  </si>
  <si>
    <t>iný :</t>
  </si>
  <si>
    <t>(f)  Schválenie účtovnej závierky za bezprostredne predchádzajúce účtovné obdobie :</t>
  </si>
  <si>
    <t>Orgán / Valné zhromaždenie /, schválená dňa :</t>
  </si>
  <si>
    <t>Schválenie auditora dňa :</t>
  </si>
  <si>
    <t>B.  Informácie o členoch štatutárnych orgánov, dozorných orgánov a iných orgánov účtovnej jednotky</t>
  </si>
  <si>
    <t>(a/1)  Štatutárny orgán</t>
  </si>
  <si>
    <t>Dátum zmeny</t>
  </si>
  <si>
    <t>Funkcia</t>
  </si>
  <si>
    <t>Meno</t>
  </si>
  <si>
    <t>od</t>
  </si>
  <si>
    <t>(a/2)  Dozorný  orgán</t>
  </si>
  <si>
    <t>(a/3)  Iné  orgány</t>
  </si>
  <si>
    <t>(b)  Informácie o štruktúre spoločníkov, akcionárov ku dňu, ku ktorému sa zostavuje účtovná závierka a o štruktúre spoločníkov, akcionárov do dňa jej zmeny vzniknutej v priebehu účtovného obdobia</t>
  </si>
  <si>
    <t>Tabuľka č. 1</t>
  </si>
  <si>
    <t>Spoločník, akcionár</t>
  </si>
  <si>
    <t>Výška podielu na základnom imaní</t>
  </si>
  <si>
    <t>Podiel na hlasovacích právach v %</t>
  </si>
  <si>
    <t>Iný podiel na ostatných položkách VI ako na ZI v %</t>
  </si>
  <si>
    <t>absolútne</t>
  </si>
  <si>
    <t>v %</t>
  </si>
  <si>
    <t>d</t>
  </si>
  <si>
    <t>e</t>
  </si>
  <si>
    <t>Spolu</t>
  </si>
  <si>
    <t>Tabuľka č. 2</t>
  </si>
  <si>
    <t>Spoločník, akcionár do dňa zmeny v štruktúre spoločníkov, akcionárov</t>
  </si>
  <si>
    <t>Iný podiel na ostatných položkách VI ako na ZI v%</t>
  </si>
  <si>
    <t>f</t>
  </si>
  <si>
    <t xml:space="preserve">C.  Účasť účtovnej jednotky na konsolidujúcej účtovnej jednotky, ktorá zostavuje konsolidovanú účtovnú závierku </t>
  </si>
  <si>
    <t xml:space="preserve">(a)  Obchodné meno  a sídlo konsolidujúcej účtovnej jednotky, ktorá zostavuje konsolidovanú účtovnú závierku za všetky skupiny účtovných jednotiek  </t>
  </si>
  <si>
    <t>Obchodné meno:</t>
  </si>
  <si>
    <t>Sídlo spoločnosti:</t>
  </si>
  <si>
    <t>IČO:</t>
  </si>
  <si>
    <t>(b)  Obchodné meno  a sídlo konsolidujúcej účtovnej jednotky, ktorá zostavuje konsolidovanú účtovnú závierku, ktorého súčasťou je aj účtovná jednotka</t>
  </si>
  <si>
    <t>(c)  Miesto, kde je možné tieto konsolidované účtovné závierky získať:</t>
  </si>
  <si>
    <t>Príslušný registrový súd</t>
  </si>
  <si>
    <t>kde sú uložené kons.záv.</t>
  </si>
  <si>
    <t>(d)  Údaj , či je materská ÚJ oslobodená od povinnosti zostaviť konsolidovanú účtovnú závierku a konsolidovanú výročnú správu</t>
  </si>
  <si>
    <t>ak ÁNO , uvedú sa všetký jej dcérske účtovné jednotky</t>
  </si>
  <si>
    <t>Sídlo :</t>
  </si>
  <si>
    <t>D. Informácie o účtovných metódach a všeobecných účtovných zásadach</t>
  </si>
  <si>
    <t>(a) Údaje o použitých účtovných zásadách a účtovných metodách</t>
  </si>
  <si>
    <t>(b) Údaje vykázané na strane aktív súvahy</t>
  </si>
  <si>
    <t>č.r.</t>
  </si>
  <si>
    <t>Text</t>
  </si>
  <si>
    <t>riad. súv.</t>
  </si>
  <si>
    <t>Suma</t>
  </si>
  <si>
    <t>Rozdiel</t>
  </si>
  <si>
    <t>Index</t>
  </si>
  <si>
    <t>Akt. rok</t>
  </si>
  <si>
    <t>Min. rok</t>
  </si>
  <si>
    <t>SPOLU MAJETOK</t>
  </si>
  <si>
    <t xml:space="preserve">Dlhodobý nehmotný majetok </t>
  </si>
  <si>
    <t>Aktivované náklady na vývoj (012) - /072, 091A/</t>
  </si>
  <si>
    <t>Softvér (013) - /073, 091A/</t>
  </si>
  <si>
    <t>Oceniteľné práva (014) - /074, 091A/</t>
  </si>
  <si>
    <t>Goodwill (015) - /075, 091A/</t>
  </si>
  <si>
    <t>Ostatný dlhodobý nehmotný majetok (019, 01X) - /079, 07X, 091A/</t>
  </si>
  <si>
    <t>Obstarávaný dlhodobý nehmotný majetok (041) - 093</t>
  </si>
  <si>
    <t>Poskytnuté preddavky na dlhodobý nehmotný majetok (051) - 095A</t>
  </si>
  <si>
    <t>Dlhodobý hmotný majetok</t>
  </si>
  <si>
    <t>Pozemky (031) - 092A</t>
  </si>
  <si>
    <t>Stavby (021) - /081, 092A/</t>
  </si>
  <si>
    <t>Samostatné hnuteľné veci a súbory hnuteľných vecí (022) - /082, 092A/</t>
  </si>
  <si>
    <t>Pestovateľské celky trvalých porastov (025) - /085, 092A/</t>
  </si>
  <si>
    <t>Základné stádo a ťažné zvieratá (026) - /086, 092A/</t>
  </si>
  <si>
    <t>Ostatný dlhodobý hmotný majetok (029, 02X, 032) - /089, 08X, 092A/</t>
  </si>
  <si>
    <t>Obstarávaný dlhodobý hmotný majetok (042) - 094</t>
  </si>
  <si>
    <t>Poskytnuté preddavky na dlhodobý hmotný majetok (052) - 095A</t>
  </si>
  <si>
    <t>Opravná položka k nadobudnutému majetku (+/- 097) +/- 098</t>
  </si>
  <si>
    <t xml:space="preserve">Dlhodobý finančný majetok súčet 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</si>
  <si>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</si>
  <si>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</si>
  <si>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</si>
  <si>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 (067A, 069, 06XA) - 096A</t>
  </si>
  <si>
    <t>Pôžičky s dobou splatnosti najviac jeden rok</t>
  </si>
  <si>
    <t>Obstarávaný dlhodobý finančný majetok</t>
  </si>
  <si>
    <t>Zásoby</t>
  </si>
  <si>
    <t>Nedokončená výroba a polotovary vlastnej v roby</t>
  </si>
  <si>
    <t>Poskytnuté preddavky na zásoby</t>
  </si>
  <si>
    <t>Dlhodobé pohľadávky</t>
  </si>
  <si>
    <t>Pohľadávky z obchodného styku</t>
  </si>
  <si>
    <t>Čistá hodnota zákazky (316A)</t>
  </si>
  <si>
    <t>Pohľadávky voči dcérskej účtovnej jednotke a materskej účtovnej jednotke</t>
  </si>
  <si>
    <t>Ostatné pohľadávky v rámci konsolidovaného celku (351A) - 391A</t>
  </si>
  <si>
    <t>Pohľadávky voči spoločníkom, členom a združeniu (354A, 355A, 358A, 35XA) - 391A</t>
  </si>
  <si>
    <t>Iné pohľadávky (335A, 33XA, 371A, 373A, 374A, 375A, 376A, 378A) - 391A</t>
  </si>
  <si>
    <t>Odložená daňová pohľadávka (481A)</t>
  </si>
  <si>
    <t>Krátkodobé pohľadávky</t>
  </si>
  <si>
    <t>Pohľadávky z obchodného styku (311A, 312A, 313A, 314A, 315A, 31XA) - 391A</t>
  </si>
  <si>
    <t xml:space="preserve">Pohľadávky voči dcérskej účtovnej jednotke a materskej účtovnej jednotke (351A) - 391A
</t>
  </si>
  <si>
    <t>Pohľadávky voči spoločníkom, členom a združeniu (354A, 355A, 358A, 35XA, 398A) - 391A</t>
  </si>
  <si>
    <t>Sociálne poistenie (336) - 391A</t>
  </si>
  <si>
    <t>Daňové pohľadávky a dotácie (341, 342, 343, 345, 346, 347) - 391A</t>
  </si>
  <si>
    <t>Iné pohľadávky (335A, 33XA, 371A, 373A, 374A, 375A, 376A,378A) - 391A</t>
  </si>
  <si>
    <t xml:space="preserve">Pohľadávky celkom </t>
  </si>
  <si>
    <t>Finančné účty</t>
  </si>
  <si>
    <t>Peniaze (211, 213, 21X)</t>
  </si>
  <si>
    <t>Účty v bankách (221A, 22X +/- 261)</t>
  </si>
  <si>
    <t>Účty v bankách s dobou viazanosti dlhšou ako jeden rok</t>
  </si>
  <si>
    <t>Krátkodobý finančný majetok (251, 253, 256, 257, 25X) - /291, 29X/</t>
  </si>
  <si>
    <t>Obstarávaný krátkodobý finančný majetok (259, 314A) - 291</t>
  </si>
  <si>
    <t>Časové rozlíšenie</t>
  </si>
  <si>
    <t>(c) Údaje vykázané na strane pasív súvahy</t>
  </si>
  <si>
    <t xml:space="preserve">VLASTNÉ ZDROJE - Vlastné imanie </t>
  </si>
  <si>
    <t>Základné imanie (411 alebo +/- 491)</t>
  </si>
  <si>
    <t>Vlastné akcie a vlastné obchodné podiely (/-/252)</t>
  </si>
  <si>
    <t>Zmena základného imania +/- 419</t>
  </si>
  <si>
    <t>Pohľadávky za upísané vlastné imanie (/-/353)</t>
  </si>
  <si>
    <t>Kapitálové fondy</t>
  </si>
  <si>
    <t>Zákonný rezervný fond (Nedeliteľný fond) z kapitálových vkladov (417, 418)</t>
  </si>
  <si>
    <t>Oceňovacie rozdiely z precenenia majetku a záväzkov (+/- 414)</t>
  </si>
  <si>
    <t>Oceňovacie rozdiely z kapitálových účastín (+/- 415)</t>
  </si>
  <si>
    <t>Oceňovacie rozdiely z precenenia pri zlúčení, splynutí a rozdelení (+/- 416)</t>
  </si>
  <si>
    <t>Fondy zo zisku</t>
  </si>
  <si>
    <t>Zákonný rezervný fond (421)</t>
  </si>
  <si>
    <t>Nedeliteľný fond (422)</t>
  </si>
  <si>
    <t>Výsledok hospodárenia minulých rokov</t>
  </si>
  <si>
    <t>Nerozdelený zisk minulých rokov (428)</t>
  </si>
  <si>
    <t>Neuhradená strata minulých rokov (/-/429)</t>
  </si>
  <si>
    <t>Výsledok hospodárenia za účtovné obdobie po zdanení</t>
  </si>
  <si>
    <t>Rezervy zákonné dlhodobé (451A)</t>
  </si>
  <si>
    <t>Rezervy zákonné krátkodobé
(323A, 451A)</t>
  </si>
  <si>
    <t>Ostatné dlhodobé rezervy (459A, 45XA)</t>
  </si>
  <si>
    <t>Ostatné krátkodobé rezervy
(323A, 32X, 459A, 45XA)</t>
  </si>
  <si>
    <t>Dlhodobé záväzky z obchodného styku</t>
  </si>
  <si>
    <t>Dlhodobé nevyfakturované dodávky (476A)</t>
  </si>
  <si>
    <t>Dlhodobé záväzky voči dcérskej účtovnej jednotke a materskej účtovnej jednotke (471A)</t>
  </si>
  <si>
    <t>Dlhodobé prijaté preddavky (475A)</t>
  </si>
  <si>
    <t>Dlhodobé zmenky na úhradu (478A)</t>
  </si>
  <si>
    <t>Vydané dlhopisy (473A/-/255A)</t>
  </si>
  <si>
    <t>Záväzky zo sociálneho fondu (472)</t>
  </si>
  <si>
    <t>Ostatné dlhodobé záväzky (474A, 479A, 47XA, 372A, 373A, 377A)</t>
  </si>
  <si>
    <t>Odložený daňový záväzok (481A)</t>
  </si>
  <si>
    <t>Krátkodobé záväzky</t>
  </si>
  <si>
    <t>Záväzky z obchodného styku (321, 322, 324, 325, 32X, 475A, 478A, 479A, 47XA)</t>
  </si>
  <si>
    <t>Nevyfakturované dodávky (326, 476A)</t>
  </si>
  <si>
    <t xml:space="preserve">Záväzky voči dcérskej účtovnej jednotke a materskej účtovnej jednotke (361A, 471A)
</t>
  </si>
  <si>
    <t>Ostatné záväzky v rámci konsolidovaného celku (361A, 36XA, 471A, 47XA)</t>
  </si>
  <si>
    <t>Záväzky voči spoločníkom a združeniu (364, 365, 366, 367, 368, 398A, 478A, 479A)</t>
  </si>
  <si>
    <t>Záväzky voči zamestnancom (331, 333, 33X, 479A)</t>
  </si>
  <si>
    <t>Záväzky zo sociálneho poistenia</t>
  </si>
  <si>
    <t>Daňové záväzky a dotácie</t>
  </si>
  <si>
    <t>Krátkodobé finančné v pomoci</t>
  </si>
  <si>
    <t>Bankové úvery dlhodobé (461A, 46XA)</t>
  </si>
  <si>
    <t>Výdavky budúcich období dlhodobé</t>
  </si>
  <si>
    <t>Výdavky budúcich období krátkodobé</t>
  </si>
  <si>
    <t>Výnosy budúcich období dlhodobé</t>
  </si>
  <si>
    <t>Výnosy budúcich období krátkodobé</t>
  </si>
  <si>
    <t>125</t>
  </si>
  <si>
    <t xml:space="preserve">(d) Údaje o výnosoch </t>
  </si>
  <si>
    <t>riadok výkazu</t>
  </si>
  <si>
    <t>Tržby z predaja tovaru (604, 607)</t>
  </si>
  <si>
    <t>Tržby z predaja vlastných výrobkov a služieb (601, 602, 606)</t>
  </si>
  <si>
    <t>Zmeny stavu vnútroorganizačných zásob (+/- účtová skupina 61)</t>
  </si>
  <si>
    <t>Aktivácia (účtová skupina 62)</t>
  </si>
  <si>
    <t>Tržby z predaja dlhodobého majetku a materiálu (641, 642)</t>
  </si>
  <si>
    <t>Ostatné výnosy z hospodárskej činnosti (644, 645, 646, 648, 655, 657)</t>
  </si>
  <si>
    <t>Prevod výnosov z hospodárskej činnosti (-)(697)</t>
  </si>
  <si>
    <t>Výnosy z hospodárskej činnosti</t>
  </si>
  <si>
    <t>A</t>
  </si>
  <si>
    <t>Tržby z predaja cenných papierov a podielov (661)</t>
  </si>
  <si>
    <t>Výnosy z krátkodobého finančného majetku (666)</t>
  </si>
  <si>
    <t>Výnosové úroky (662)</t>
  </si>
  <si>
    <t>Kurzové zisky (663)</t>
  </si>
  <si>
    <t>Ostatné výnosy z finančnej činnosti (668)</t>
  </si>
  <si>
    <t>Prevod finančných výnosov (-) (698)</t>
  </si>
  <si>
    <t>Výnosy z finančnej činnosti</t>
  </si>
  <si>
    <t>B</t>
  </si>
  <si>
    <t>Mimoriadne výnosy (účtová skupina 68)</t>
  </si>
  <si>
    <t>Výnosy celkom A+B+52</t>
  </si>
  <si>
    <t>(e) Údaje o nákladoch</t>
  </si>
  <si>
    <t>Náklady vynaložené na obstaranie predaného tovaru (504, 505A, 507)</t>
  </si>
  <si>
    <t>Spotreba materiálu, energie a ost. nesklad. dodávok (501, 502, 503,505A)</t>
  </si>
  <si>
    <t>Služby (účtová skupina 51)</t>
  </si>
  <si>
    <t>Mzdové náklady (521, 522)</t>
  </si>
  <si>
    <t>Odmeny členom orgánov spoločnosti a družstva (523)</t>
  </si>
  <si>
    <t>Náklady na sociálne poistenie (524, 525, 526)</t>
  </si>
  <si>
    <t>Sociálne náklady (527, 528)</t>
  </si>
  <si>
    <t>Dane a poplatky (účtová skupina 53)</t>
  </si>
  <si>
    <t>Odpisy a opravné položky k DNM a DHM (551, 553)</t>
  </si>
  <si>
    <t>Zostatková cena predaného DM a predaného materiálu (541,542)</t>
  </si>
  <si>
    <t>Tvorba a zúčtovanie opravn ch položiek k pohľadávkam (+/-547)</t>
  </si>
  <si>
    <t>Ostatné náklady na hospodársku činnosť (543, 544, 545, 546, 548, 549, 555, 557)</t>
  </si>
  <si>
    <t>Prevod nákladov na hospodársku činnosť (-)(597)</t>
  </si>
  <si>
    <t>Náklady z hospodárskej činnosti</t>
  </si>
  <si>
    <t>Predané cenné papiere a podiely (561)</t>
  </si>
  <si>
    <t>Náklady na krátkodobý finančný majetok (566)</t>
  </si>
  <si>
    <t>Náklady na precenenie cenných papierov a náklady na derivátové operácie (564, 567)</t>
  </si>
  <si>
    <t>Tvorba a zúčtovanie opravn ch položiek k finančnému majetku +/- 565</t>
  </si>
  <si>
    <t>Nákladové úroky (562)</t>
  </si>
  <si>
    <t>Kurzové straty (563)</t>
  </si>
  <si>
    <t>Ostatné náklady na finančnú činnosť (568, 569)</t>
  </si>
  <si>
    <t>Prevod finančných nákladov (-) (598)</t>
  </si>
  <si>
    <t>Náklady z finančnej činnosti</t>
  </si>
  <si>
    <t>Mimoriadne náklady (účtová skupina 58)</t>
  </si>
  <si>
    <t>Daň z príjmov z bežnej činnosti</t>
  </si>
  <si>
    <t>Daň z príjmov z mimoriadnej činnosti</t>
  </si>
  <si>
    <t>Daň z príjmov spolu</t>
  </si>
  <si>
    <t>C</t>
  </si>
  <si>
    <t xml:space="preserve">Prevod podielov na výsledku hospodárenia spoločníkom (+/- 596) </t>
  </si>
  <si>
    <t>Náklady celkom A+B+C+60</t>
  </si>
  <si>
    <t>(f) Údaje o daniach z príjmov</t>
  </si>
  <si>
    <t>Daň z príjmov z bežnej činnosti :</t>
  </si>
  <si>
    <t>z toho :</t>
  </si>
  <si>
    <t>splatná</t>
  </si>
  <si>
    <t>odložená</t>
  </si>
  <si>
    <t>Daň z príjmov z mimoriadnej činnosti :</t>
  </si>
  <si>
    <t>(g) O údajoch na podsúvahových účtoch</t>
  </si>
  <si>
    <t>(h) Údaje o iných aktívach a pasívach</t>
  </si>
  <si>
    <t>Aktíva</t>
  </si>
  <si>
    <t>Pasíva</t>
  </si>
  <si>
    <t>i./ Údaje o spriaznených osobách :</t>
  </si>
  <si>
    <t>Dôvod spriaznenosti</t>
  </si>
  <si>
    <t>Druh transakcie</t>
  </si>
  <si>
    <t>Hodnota transakcie</t>
  </si>
  <si>
    <t>Ukončenie ano / nie</t>
  </si>
  <si>
    <t>a. účt.jednotka s rozhodujúcim vplyvom / priamym aj nepriamym /</t>
  </si>
  <si>
    <t>b. spoločne a pridruž.podniky</t>
  </si>
  <si>
    <t>c. fyzické osoby s podstatným vplyvom a ich blízki príbuzní</t>
  </si>
  <si>
    <t>d. kľučový manažment a jeho blízky príbuzní</t>
  </si>
  <si>
    <t>e. podniky, v ktorých majú osoby uvedené v bode "c", a "d", podst.vplyv</t>
  </si>
  <si>
    <t>f. podniky, v ktorých je tá istá osoba členom orgánov</t>
  </si>
  <si>
    <t>g. podniky, ktoré poskytli účt.jednotke úver alebo pôžičku</t>
  </si>
  <si>
    <t>h. obchod.partneri s takým významným podielom, že pre podnik vyplýva hospodár- ska závislosť</t>
  </si>
  <si>
    <t>i. ostatné spriaznené osoby</t>
  </si>
  <si>
    <t>j./ Údaje o skutočnostiach, ktoré nastali medzi dňom , ku ktorému sa zostavoje účtov.závierka a dňom jej zostavenia</t>
  </si>
  <si>
    <t>Významná udalosť</t>
  </si>
  <si>
    <t>(k) Údaje o prehľade zmien vlastného imania</t>
  </si>
  <si>
    <t>Rodiel +/-</t>
  </si>
  <si>
    <t>Vlastné imanie</t>
  </si>
  <si>
    <t>(l) Prehľad peňažných tokov ( v prílohe )</t>
  </si>
  <si>
    <t xml:space="preserve">E. Informácie o účtovných zásadách a účtovných metódach </t>
  </si>
  <si>
    <t>(a) Splnenie predpokladu, že účtovná jednotka bude nepretržite pokračovať vo svojej činnosti</t>
  </si>
  <si>
    <t>Podnik predkladá riadnu účtovnú závierku s predpokladom nepretržitého pokračovania jeho činnosti</t>
  </si>
  <si>
    <t>Komentár : V prípade NIE</t>
  </si>
  <si>
    <t>(b)  Zmeny účtovných zásad resp. účtovných metódach na ich vplyv na hodnotu :</t>
  </si>
  <si>
    <t>- majetku</t>
  </si>
  <si>
    <t>Dôvod :</t>
  </si>
  <si>
    <t>- vlastného imania</t>
  </si>
  <si>
    <t>- výsledku hospodárenia</t>
  </si>
  <si>
    <t>(c)  Spôsob oceňovania jednotlivých zložiek majetku a záväzkov</t>
  </si>
  <si>
    <t>1) dlhodobý nehmotný majetok obstaraný kúpou,</t>
  </si>
  <si>
    <t>cena obstarania</t>
  </si>
  <si>
    <t>náklady súvisiace s obstaraním v zložení</t>
  </si>
  <si>
    <t>dopravné</t>
  </si>
  <si>
    <t>provízie</t>
  </si>
  <si>
    <t>skonto</t>
  </si>
  <si>
    <t>poistné</t>
  </si>
  <si>
    <t>clo</t>
  </si>
  <si>
    <t>úroky z cudzích zdrojov.</t>
  </si>
  <si>
    <t>aktivované v danom účtovnom období</t>
  </si>
  <si>
    <t>kumulované úroky</t>
  </si>
  <si>
    <t>2) dlhodobý nehmotný majetok obstaraný vlastnou činnosťou,</t>
  </si>
  <si>
    <t>3) dlhodobý nehmotný majetok obstaraný iným spôsobom,</t>
  </si>
  <si>
    <t>4) dlhodobý hmotný majetok obstaraný kúpou,</t>
  </si>
  <si>
    <t>vážne</t>
  </si>
  <si>
    <t>5) dlhodobý hmotný majetok obstaraný vlastnou činnosťou,</t>
  </si>
  <si>
    <t>6) dlhodobý hmotný majetok obstaraný iným spôsobom,</t>
  </si>
  <si>
    <t>7) dlhodobý finančný majetok,</t>
  </si>
  <si>
    <t>V prípade ÁNO</t>
  </si>
  <si>
    <t>cenami obstarania vrátane emisného ážia pri nákupe a predaji</t>
  </si>
  <si>
    <t xml:space="preserve">pri nákupe cenou obstarania a pri predaji váženým aritmetickým priemerom </t>
  </si>
  <si>
    <t>cien obstarania / pri rovnakom druhu, rovnakom emitentovi, rovnakom mene /</t>
  </si>
  <si>
    <t>metódou FIFO /pri rovnakom druhu, rovnakom emitentovi, rovnakom mene /</t>
  </si>
  <si>
    <t>inak :</t>
  </si>
  <si>
    <t>8) zásoby obstarané kúpou,</t>
  </si>
  <si>
    <t>Nakupované zásoby oceňoval podnik obstarávacou cenou v zložení :</t>
  </si>
  <si>
    <t>náklady s obstaraním v zložení</t>
  </si>
  <si>
    <t>úroky z cudzích zdrojov</t>
  </si>
  <si>
    <t>Náklady súvisiace s obstaraním zásob</t>
  </si>
  <si>
    <t>pri príjme na sklad sa rozpočítavali s cenou obstarania na technickú jednotku</t>
  </si>
  <si>
    <t>obstaranej zásoby</t>
  </si>
  <si>
    <t>obstarávacia cena zásob sa v analytickej evidencii rozdelila na cenu obstarania a náklady súvisiace s obstaraním</t>
  </si>
  <si>
    <t>9) zásoby vytvorené vlastnou činnosťou,</t>
  </si>
  <si>
    <t>Zásoby vytvorené vlastnou výrobou podnik oceňoval vlastnými nákladmi</t>
  </si>
  <si>
    <t>podľa skutočnej výšky nákladov, v zložení</t>
  </si>
  <si>
    <t>* priame náklady</t>
  </si>
  <si>
    <t>* časť nepriamych nákladov, súvisiaca s ich vytváraním</t>
  </si>
  <si>
    <t>vlastnými nákladmi podľa operatívnych kalkulácií, v zložení</t>
  </si>
  <si>
    <t>iným spôsobom</t>
  </si>
  <si>
    <t>10) zásoby obstarané iným spôsobom,</t>
  </si>
  <si>
    <t>Náklady súvisiace s obstaraním zásob :</t>
  </si>
  <si>
    <t>obstarávacia cena zásob sa v analytickej evidencii rozdelila na cenu obstara-</t>
  </si>
  <si>
    <t xml:space="preserve">nia a náklady súvisiace s obstaraním / Postupov účtovania. UT I, čl.IV.ods.3 /. </t>
  </si>
  <si>
    <t xml:space="preserve">Pri vyskladnení sa tieto náklady zahŕňali do nákladov predaného tovaru </t>
  </si>
  <si>
    <t>/ 501, 504 / záväzne stanoveným spôsobom, určeným podnikom takto :</t>
  </si>
  <si>
    <t>Popis :</t>
  </si>
  <si>
    <t>obstarávacia cena zásob sa v analytickej evidencií rozdeľovala na vopred</t>
  </si>
  <si>
    <t>stanovenú cenu / pevnú cenu / podľa internej smernice a odchýlky od skutočnej ceny</t>
  </si>
  <si>
    <t>obstarania /tamtiež /. Pri vyskladnení sa táto odchylka rozpúšťala do nákladov preda-</t>
  </si>
  <si>
    <t>ných zásob spôsobom záväzne stanoveným podnikom takto :</t>
  </si>
  <si>
    <t>Pri vyskladnení zásob sa používal</t>
  </si>
  <si>
    <t>vážený aritmetický priemer z obstarávacích cien, aktualizovaný mesačne</t>
  </si>
  <si>
    <t xml:space="preserve">metóda FIFO / prvá cena na ocenenie prírastku zásob sa použila ako prvá </t>
  </si>
  <si>
    <t>cena na ocenenie úbytku zásob /</t>
  </si>
  <si>
    <t>iný spôsob :</t>
  </si>
  <si>
    <t>11) zákazková výroba</t>
  </si>
  <si>
    <t>Zákazkovú výrobu a zákazkovú výstavbu nehnuteľnosti určenej na predaj</t>
  </si>
  <si>
    <t>12) pohľadávky,</t>
  </si>
  <si>
    <t>nominálnou hodnotou</t>
  </si>
  <si>
    <t>ináč</t>
  </si>
  <si>
    <t>13) krátkodobý finančný majetok,</t>
  </si>
  <si>
    <t>kurzom</t>
  </si>
  <si>
    <t>14) časové rozlíšenie na strane aktív,</t>
  </si>
  <si>
    <t xml:space="preserve">Náklady budúcich období </t>
  </si>
  <si>
    <t>účet 381</t>
  </si>
  <si>
    <t>účet 382</t>
  </si>
  <si>
    <t xml:space="preserve">Príjmy budúcich období </t>
  </si>
  <si>
    <t>účet 385</t>
  </si>
  <si>
    <t>15) záväzky vrátane rezerv, dlhopisov, pôžičiek a úverov,</t>
  </si>
  <si>
    <t>záväzky</t>
  </si>
  <si>
    <t>Druh rezervy</t>
  </si>
  <si>
    <t>stav 1.1</t>
  </si>
  <si>
    <t>Tvorba</t>
  </si>
  <si>
    <t>Čerpanie</t>
  </si>
  <si>
    <t>stav 31.12</t>
  </si>
  <si>
    <t>Rezervy kurzové</t>
  </si>
  <si>
    <t>Rezervy iné</t>
  </si>
  <si>
    <t>dlhopisy</t>
  </si>
  <si>
    <t>pôžičky</t>
  </si>
  <si>
    <t>úvery</t>
  </si>
  <si>
    <t>16) časové rozlíšenie na strane pasív,</t>
  </si>
  <si>
    <t>Výdavky budúcich období - účet 383</t>
  </si>
  <si>
    <t>Výnosy budúcich období - účet 384</t>
  </si>
  <si>
    <t>17) deriváty,</t>
  </si>
  <si>
    <t>18) majetok a záväzky zabezpečené derivátmi.</t>
  </si>
  <si>
    <t>19)  prenajatý majetok a majetok obstaravaný na základe zmluvy o kúpe prenajatej veci</t>
  </si>
  <si>
    <t>20) majetok obstaraný z privatizácie</t>
  </si>
  <si>
    <t>21/a)  daň z príjmov splatná za bežné účtovné obdobie a za zdaňovacie obdobie / splatná daň z príjmov</t>
  </si>
  <si>
    <t>21/b)  daň z príjmov odložená do budúcich účtovných období a zdaňovacom období / odložená daň z príjmov</t>
  </si>
  <si>
    <t>(d) Spôsob zostavenia odpisového plánu pre jednotlivé druhy dlhodobého hmotného majetku a dlhodobého nehmotného majetku, pričom sa uvádza doba odpisovania, použité sadzby odpisov
a odpisové metódy pri určení účtovných odpisov</t>
  </si>
  <si>
    <t>Tvorba odpisového plánu pre dlhodobý majetok</t>
  </si>
  <si>
    <t>Druh investičného majetku</t>
  </si>
  <si>
    <t>Odpisova</t>
  </si>
  <si>
    <t xml:space="preserve">ročná </t>
  </si>
  <si>
    <t>metóda</t>
  </si>
  <si>
    <t>odpis.</t>
  </si>
  <si>
    <t>spôsob stanovenia</t>
  </si>
  <si>
    <t>doba</t>
  </si>
  <si>
    <t>sadzba</t>
  </si>
  <si>
    <t>odpisovej sadzby</t>
  </si>
  <si>
    <t>Zriaďovacie náklady</t>
  </si>
  <si>
    <t xml:space="preserve">Aktivované náklady na vývoj </t>
  </si>
  <si>
    <t>Dlhodobý hmotný majetok súčet - odpisovaný</t>
  </si>
  <si>
    <t>(e) Zásady pre zohľadnenie zníženia hodnoty majetku.</t>
  </si>
  <si>
    <t xml:space="preserve">Poskytnuté dotácie na obstarenie majetku </t>
  </si>
  <si>
    <t>zložka majetku</t>
  </si>
  <si>
    <t>spôsob ocenenia</t>
  </si>
  <si>
    <t>F. Informácie, ktoré dopĺňajú a vysvetľujú údaje v súvahe</t>
  </si>
  <si>
    <t xml:space="preserve">(a/1) Údaje o dlhodobom nehmotnom majetku za bežné účtovné obdobie </t>
  </si>
  <si>
    <t>Softvér  (013) - /073, 091A/</t>
  </si>
  <si>
    <t>Oceniteľné práva  (014) - /074, 091A/</t>
  </si>
  <si>
    <t>Goodwill  (015) - /075, 091A/</t>
  </si>
  <si>
    <t>Ostatný DNM (019, 01X) - /079,
07X, 091A/</t>
  </si>
  <si>
    <t>Obstarávaný DNM              (041) - 093</t>
  </si>
  <si>
    <t>Poskytnuté preddavky na DNM           (051) - 095A</t>
  </si>
  <si>
    <t>g</t>
  </si>
  <si>
    <t>h</t>
  </si>
  <si>
    <t>i</t>
  </si>
  <si>
    <r>
      <rPr>
        <b/>
        <sz val="8"/>
        <rFont val="Arial CE"/>
        <charset val="238"/>
      </rPr>
      <t>Prvotné ocenenie</t>
    </r>
    <r>
      <rPr>
        <sz val="8"/>
        <rFont val="Arial CE"/>
        <charset val="238"/>
      </rPr>
      <t xml:space="preserve"> – stav na začiatku bežného účtovného obdobia </t>
    </r>
  </si>
  <si>
    <t>prírastky</t>
  </si>
  <si>
    <t>úbytky</t>
  </si>
  <si>
    <t>presuny</t>
  </si>
  <si>
    <t xml:space="preserve">Stav na konci bežného účtovného obdobia </t>
  </si>
  <si>
    <r>
      <rPr>
        <b/>
        <sz val="8"/>
        <rFont val="Arial CE"/>
        <charset val="238"/>
      </rPr>
      <t>Oprávky</t>
    </r>
    <r>
      <rPr>
        <sz val="8"/>
        <rFont val="Arial CE"/>
        <charset val="238"/>
      </rPr>
      <t xml:space="preserve"> – stav na začiatku bežného účtovného obdobia</t>
    </r>
  </si>
  <si>
    <r>
      <rPr>
        <b/>
        <sz val="8"/>
        <rFont val="Arial CE"/>
        <charset val="238"/>
      </rPr>
      <t>Opravné položky</t>
    </r>
    <r>
      <rPr>
        <sz val="8"/>
        <rFont val="Arial CE"/>
        <charset val="238"/>
      </rPr>
      <t xml:space="preserve"> – stav na začiatku bežného účtovného obdobia</t>
    </r>
  </si>
  <si>
    <t>Zostatková hodnota</t>
  </si>
  <si>
    <t>Stav na začiatku bežného účtovného obdobia</t>
  </si>
  <si>
    <t>Stav na konci bežného účtovného obdobia</t>
  </si>
  <si>
    <t>(g) Informácia o výške tvorby, zníženia a zúčtovania opravných položiek k dlhodobému nehmotnému majetku a opis dôvodu ich tvorby, zníženia a zúčtovania</t>
  </si>
  <si>
    <t>Opravné položky k dlhodobému nehmotnému majetku</t>
  </si>
  <si>
    <t>Dôvod tvorby, zníženia a zúčtovania</t>
  </si>
  <si>
    <t>Hodnota</t>
  </si>
  <si>
    <t xml:space="preserve"> </t>
  </si>
  <si>
    <t>(a/2) Údaje o dlhodobom nehmotnom majetku za bezprostredne predchádzajúce účtovné obdobie</t>
  </si>
  <si>
    <t>(a/3) Údaje o dlhodobom hmotnom majetku za bežné účtovné obdobie</t>
  </si>
  <si>
    <t>Nehmotné výsledky z vývojovej a obdobnej činnosti</t>
  </si>
  <si>
    <t>Pozemky                   (031) - 092A</t>
  </si>
  <si>
    <t>Stavby                  (021) - /081, 092A/</t>
  </si>
  <si>
    <t>Ostatný DHM (029, 02X, 032) -
/089, 08X, 092A/</t>
  </si>
  <si>
    <t>Obstarávaný DHM                (042) - 094</t>
  </si>
  <si>
    <t>Poskytnuté preddavky na DHM             (052) - 095A</t>
  </si>
  <si>
    <t>j</t>
  </si>
  <si>
    <t>(g) Informácia o výške tvorby, zníženia a zúčtovania opravných položiek k dlhodobému hmotnému majetku a opis dôvodu ich tvorby, zníženia a zúčtovania</t>
  </si>
  <si>
    <t>Opravné položky k dlhodobému hmotnému majetku</t>
  </si>
  <si>
    <t>(a/4) Údaje o dlhodobom hmotnom majetku za bezprostredne predchádzajúce účtovné obdobie</t>
  </si>
  <si>
    <t>(b) Údaje o spôsobe a výške poistenia dlhodobého nehmotného majetku a dlhodobého hmotného majetku.</t>
  </si>
  <si>
    <t>Poisťovňa</t>
  </si>
  <si>
    <t>Poistná suma</t>
  </si>
  <si>
    <t>Platnosť zmluvy od-do</t>
  </si>
  <si>
    <t>(c) Prehľad dlhodobého majetku, na ktorý je zriadené záložné právo a dlhodobého majetku, pri ktorom má účtovná jednotka obmedzené právo s ním nakladať.</t>
  </si>
  <si>
    <t>a,/  Zriadenie záložného práva na  dlhodobý  nehmotný majetok:</t>
  </si>
  <si>
    <t>Hodnota za bežné účtovné obdobie</t>
  </si>
  <si>
    <t>Dlhodobý nehmotný majetok, na ktorý je zriadené záložné právo</t>
  </si>
  <si>
    <t>Dlhodobý nehmotný majetok, pri ktorom má účtovná jednotka obmedzené právo s ním nakladať</t>
  </si>
  <si>
    <t>b,/  Zriadenie záložného práva na  dlhodobý hmotný  majetok:</t>
  </si>
  <si>
    <t>Dlhodobý hmotný majetok, na ktorý je zriadené záložné právo</t>
  </si>
  <si>
    <t>Dlhodobý hmotný majetok, pri ktorom má účtovná jednotka obmedzené právo s ním nakladať</t>
  </si>
  <si>
    <t>Založený majetok</t>
  </si>
  <si>
    <t xml:space="preserve">Záložne právo bolo uplatnené účtovn.jednotkou </t>
  </si>
  <si>
    <t>Dokument</t>
  </si>
  <si>
    <t>(d)  Dlhodobý majetok , pri ktorom vlastnícke právo nadobudol veriteľ zmluvou o zabezpečovacom prevode práva, ale ktorý užíva účtovná jednotka na základe zmluvy o výpožičke</t>
  </si>
  <si>
    <t>Majetok / výpožička /</t>
  </si>
  <si>
    <t>Účtovná jednotka, ktorá poskytla takýto majetok</t>
  </si>
  <si>
    <t>(f)  Goodwill a spôsob výpočtu jeho hodnoty</t>
  </si>
  <si>
    <t xml:space="preserve">(h)  Údaje o výskumnej a vývojovej činnosti za bežné účtovné obdobie </t>
  </si>
  <si>
    <t>ak ÁNO :</t>
  </si>
  <si>
    <t>Náklady na výskum vynaložené v bežnom účtovnom období</t>
  </si>
  <si>
    <t>Nektivované náklady na vývoj vynaložené v bežnom účtovnom období</t>
  </si>
  <si>
    <t>Aktivované náklady na vývoj vynaložené v bežnom účtovnom období</t>
  </si>
  <si>
    <t>(i) Informácie o štruktúre dlhodobého finančného majetku</t>
  </si>
  <si>
    <t>Obchodné meno a sídlo spoločnosti, v ktorej má ÚJ umiestnený DFM</t>
  </si>
  <si>
    <t>Podiel ÚJ na ZI v %</t>
  </si>
  <si>
    <t>Podiel ÚJ na hlasovacích právach v %</t>
  </si>
  <si>
    <t>Hodnota vlastného imania ÚJ, v ktorej má ÚJ umiestnený DFM</t>
  </si>
  <si>
    <t>Výsledok hospodáreniaÚJ, v ktorej máÚJ umiestnený DFM</t>
  </si>
  <si>
    <t>Účtovná hodnota DFM</t>
  </si>
  <si>
    <t>Dcérske účtovné jednotky</t>
  </si>
  <si>
    <t>Účtovné jednotky s podstatným vplyvom</t>
  </si>
  <si>
    <t>Ostatné realizovateľné CP a podiely</t>
  </si>
  <si>
    <t>Obstarávaný DFM na účely vykonania vplyvu v inej ÚJ</t>
  </si>
  <si>
    <t>Dlhodobý finančný majetok spolu</t>
  </si>
  <si>
    <t>X</t>
  </si>
  <si>
    <t>Informácie o dlhových CP držaných do splatnosti</t>
  </si>
  <si>
    <t>Dlhové CP držané do splatnosti</t>
  </si>
  <si>
    <t>Druh CP</t>
  </si>
  <si>
    <t>Stav na začiatku účtovného obdobia</t>
  </si>
  <si>
    <t>Zvýšenie hodnoty</t>
  </si>
  <si>
    <t>Zníženie hodnoty</t>
  </si>
  <si>
    <t>Vyradenie dlhového CP z účtovníctva v účtovnom období</t>
  </si>
  <si>
    <t>Stav na konci účtovného obdobia</t>
  </si>
  <si>
    <t xml:space="preserve">b </t>
  </si>
  <si>
    <t>Do splatnosti viac ako päť rokov</t>
  </si>
  <si>
    <t>Do splatnosti od troch rokov do piatich rokov vrátane</t>
  </si>
  <si>
    <t>Do splatnosti od jedného roka do troch rokov vrátane</t>
  </si>
  <si>
    <t>Do splatnosti do jedného roka vrátane</t>
  </si>
  <si>
    <t>Dlhové CP držané do splatnosti spolu</t>
  </si>
  <si>
    <t>(j/1) Údaje o štruktúre dlhodobého finančného majetku za bežné účtovné obdobie</t>
  </si>
  <si>
    <t>Dlhodobý finančný majetok</t>
  </si>
  <si>
    <t>Podielové CP a podielyv DÚJ (061) - 096A</t>
  </si>
  <si>
    <t>Podielové CP a podiely v spoločnosti s podstatným vplyvom (062) - 096A</t>
  </si>
  <si>
    <t>Ostatné dlhodobé CP a podiely (063, 065) - 096A</t>
  </si>
  <si>
    <t>PôžičkyÚJ v kons. celku (066A) - 096A</t>
  </si>
  <si>
    <t>Ostatný DFM  (067A, 069, 06XA) - 096A</t>
  </si>
  <si>
    <t>Pôžičky s dobou splatnosti najviac jeden rok (066A, 067A, 06XA) - 096A</t>
  </si>
  <si>
    <t>Obstarávaný DFM             (043) - 096A</t>
  </si>
  <si>
    <t>Poskytnuté preddavky na DFM (053) - 095A</t>
  </si>
  <si>
    <t>(j/2) Údaje o štruktúre dlhodobého finančného majetku za bezprostredne predchádzajúce účtovné</t>
  </si>
  <si>
    <t>(k) Informácia o výške tvorby, zníženia a zúčtovania opravných položiek k dlhodobému finančnému majetku a opis dôvodu ich tvorby, zníženia a zúčtovania</t>
  </si>
  <si>
    <t>Opravné položky k dlhodobému finančnému majetku</t>
  </si>
  <si>
    <t>(l) Informácie o poskytnutých dlhodobých pôžičkách</t>
  </si>
  <si>
    <t>Dlhodobé pôžičky</t>
  </si>
  <si>
    <t>Stav na začiatku BÚO</t>
  </si>
  <si>
    <t>Vyradenie pôžičky z účtovníctva</t>
  </si>
  <si>
    <t>Stav na konci BÚO</t>
  </si>
  <si>
    <t>Dlhodobé pôžičky spolu</t>
  </si>
  <si>
    <t>(m/1)  Zriadenie záložného práva na  dlhodobý  finančný majetok, pri ktorom má účtovná jednotka obmedzené právo s ním nakladať.</t>
  </si>
  <si>
    <t>Dlhodobý finančný majetok, na ktorý je zriadené záložné právo</t>
  </si>
  <si>
    <t>Dlhodobý finančný majetok, pri ktorom má účtovná jednotka obmedzené právo s ním nakladať</t>
  </si>
  <si>
    <t>Názov predmetu zálož.práva</t>
  </si>
  <si>
    <t>Hodnota predmetu</t>
  </si>
  <si>
    <t>Hodnota majetku krytá záložným právom</t>
  </si>
  <si>
    <t>(m2)  Spôsob ocenenia dlhodobého finančného majetku ku dňu, ku ktorému sa zostavuje účtovná závierka :</t>
  </si>
  <si>
    <t>reálnou hodnotou</t>
  </si>
  <si>
    <t>metódou vlastného imania</t>
  </si>
  <si>
    <t>vplyv ocenenia na HV</t>
  </si>
  <si>
    <t>vplyv ocenenia na výšku vlast.imania</t>
  </si>
  <si>
    <t>(n) Prehľad opravných položiek k zásobám, ako aj dôvod tvorby, zníženia alebo zúčtovania OP k zásobám.</t>
  </si>
  <si>
    <t>Druh zásob</t>
  </si>
  <si>
    <t>Tvorba opravnej položky
(zvýšenie)</t>
  </si>
  <si>
    <t>Zníženie opravnej
položky</t>
  </si>
  <si>
    <t>Zúčtovanie opravnej
položky</t>
  </si>
  <si>
    <t>Nedokončená výroba a polotovary vlastnej výroby</t>
  </si>
  <si>
    <t xml:space="preserve">Poskytnuté prevádzkové preddavky </t>
  </si>
  <si>
    <t>Zásoby celkom</t>
  </si>
  <si>
    <t>Nehnuteľnosť na predaj</t>
  </si>
  <si>
    <t xml:space="preserve">Hodnota </t>
  </si>
  <si>
    <t>Náklady na obstarávanie nehnuteľnosti na predaj za účtovné obdobie</t>
  </si>
  <si>
    <t>Náklady na obstaranie nehnuteľnosti na predaj od začiatku obstarávania</t>
  </si>
  <si>
    <t>(o)  Zriadenie záložného práva na  zásoby, pri ktorých má účtovná jednotka obmedzené právo s nimi nakladať.</t>
  </si>
  <si>
    <t>Zásoby, na ktoré je zriadené záložné právo</t>
  </si>
  <si>
    <t>Zásoby, pri ktorých má účtovná jednotka obmedzené právo s nimi nakladať</t>
  </si>
  <si>
    <t>(p) Informácie o zákazkovej výrobe a o zákazkovej výstavbe nehnuteľnosti určenej na predaj</t>
  </si>
  <si>
    <t>Tabuľka č. 1 - hodnota časti celkových výnosov zo zákazkovej výroby</t>
  </si>
  <si>
    <t>Za bežné účtovné obdobie</t>
  </si>
  <si>
    <t>Za bezprostredne predchádzajúce účtovné obdobie</t>
  </si>
  <si>
    <t>Sumár od začiatku zákazkovej výroby až do konca BÚO</t>
  </si>
  <si>
    <t>Výnosy zo zákazkovej výroby</t>
  </si>
  <si>
    <t>Náklady na zákazkovú výrobu</t>
  </si>
  <si>
    <t>Hrubý zisk / hrubá strata</t>
  </si>
  <si>
    <t>Tabuľka č. 2 - hodnota vyfaktúrovaných nárokov za vykonanú prácu na zákazkovej výrobe</t>
  </si>
  <si>
    <t>Hodnota zákazkovej výroby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</si>
  <si>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</si>
  <si>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</si>
  <si>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</si>
  <si>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</si>
  <si>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 3 - hodnota časti celkových výnosov zo zákazkovej výstavby nehnuteľnosti určenej na predaj</t>
  </si>
  <si>
    <t>Za bezprostredne
predchádzajúce účtovné
obdobie</t>
  </si>
  <si>
    <t>Sumár od začiatku zákazkovej výstavby nehnuteľnosti určenej na predaj až do konca BÚO</t>
  </si>
  <si>
    <t>Výnosy zo zákazkovej výstavby nehnuteľnosti určenej na predaj</t>
  </si>
  <si>
    <t>Náklady na zákazkovú výstavbu
nehnuteľnosti určenej na predaj</t>
  </si>
  <si>
    <t>Opis spôsobu, na základe ktorého ÚJ zhotovujúca nehnuteľnosť (predaj) usúdila o zmene priebežného transferu</t>
  </si>
  <si>
    <t>Tabuľka č. 4 -  hodnota vyfaktúrovaných nárokov za vykonanú prácu na zákazkovej výstavbe nehnuteľnosti určenej na predaj</t>
  </si>
  <si>
    <t>Hodnota zákazkovej výstavby nehnuteľnosti určenej na predaj</t>
  </si>
  <si>
    <t>Vyfakturované nároky za vykonanú prácu na zákazkovej výstavbe nehnuteľnosti určenej na predaj</t>
  </si>
  <si>
    <t xml:space="preserve">Komentár : </t>
  </si>
  <si>
    <t>(q/1) Informácie o vývoji opravnej položky k pohľadávkam</t>
  </si>
  <si>
    <t>Tvorba OP (zvýšenie)</t>
  </si>
  <si>
    <t xml:space="preserve">Zúčtovanie OP z dôvodu zániku opodstatne- nosti </t>
  </si>
  <si>
    <t xml:space="preserve">Zúčtovanie OP z dôvodu vyradenia majetku z účtovníctva </t>
  </si>
  <si>
    <t>Ostatné pohľadávky v rámci konsolidovaného celku</t>
  </si>
  <si>
    <t>Pohľadávky voči spoločníkom, členom a združeniu</t>
  </si>
  <si>
    <t>Pohľadávky spolu</t>
  </si>
  <si>
    <t>(q/2) Informácie o vekovej štruktúre pohľadávok</t>
  </si>
  <si>
    <t>V lehote splatnosti</t>
  </si>
  <si>
    <t>Po lehote splatnosti</t>
  </si>
  <si>
    <r>
      <t>Ostatné pohľadávky v rámci konsolidovaného celku (351A) - 391A</t>
    </r>
    <r>
      <rPr>
        <b/>
        <sz val="8"/>
        <rFont val="Arial CE"/>
        <charset val="238"/>
      </rPr>
      <t xml:space="preserve"> r 042</t>
    </r>
  </si>
  <si>
    <r>
      <t xml:space="preserve">Pohľadávky voči spoločníkom, členom a združeniu (351A) - 391A) </t>
    </r>
    <r>
      <rPr>
        <b/>
        <sz val="8"/>
        <rFont val="Arial CE"/>
        <charset val="238"/>
      </rPr>
      <t>r 043</t>
    </r>
  </si>
  <si>
    <t xml:space="preserve">Dlhodobé pohľadávky spolu r.038   </t>
  </si>
  <si>
    <r>
      <t xml:space="preserve">Ostatné pohľadávky v rámci konsolidovaného celku (351A) - 391A </t>
    </r>
    <r>
      <rPr>
        <b/>
        <sz val="8"/>
        <rFont val="Arial CE"/>
        <charset val="238"/>
      </rPr>
      <t>r 050</t>
    </r>
  </si>
  <si>
    <r>
      <t xml:space="preserve">Sociálne poistenie (336) - 391A </t>
    </r>
    <r>
      <rPr>
        <b/>
        <sz val="8"/>
        <rFont val="Arial CE"/>
        <charset val="238"/>
      </rPr>
      <t>r 052</t>
    </r>
  </si>
  <si>
    <r>
      <t xml:space="preserve">Daňové pohľadávky a dotácie (341, 342, 343, 345, 346, 347) - 391A </t>
    </r>
    <r>
      <rPr>
        <b/>
        <sz val="8"/>
        <rFont val="Arial CE"/>
        <charset val="238"/>
      </rPr>
      <t>r 053</t>
    </r>
  </si>
  <si>
    <t>Krátkodobé pohľadávky spolu r.046</t>
  </si>
  <si>
    <t>(r) Prehľad pohľadávok do lehoty splatnosti a po lehote splatnosti.</t>
  </si>
  <si>
    <t>Stav na konci</t>
  </si>
  <si>
    <t>bežného účtovného obdobia</t>
  </si>
  <si>
    <t>Pohľadávky do lehoty splatnosti</t>
  </si>
  <si>
    <t>Pohľadávky so zostatkovou dobou splatnosti do jedného roka</t>
  </si>
  <si>
    <t>Krátkodobé pohľadávky spolu</t>
  </si>
  <si>
    <t>Pohľadávky so zostatkovou dobou splatnosti jeden rok až päť rokov</t>
  </si>
  <si>
    <t>Pohľadávky so zostatkovou dobou splatnosti dlhšou ako päť rokov</t>
  </si>
  <si>
    <t>Dlhodobé pohľadávky spolu</t>
  </si>
  <si>
    <t>(s)  Pohľadávky kryté záložným právom</t>
  </si>
  <si>
    <t>Opis predmetu záložného práva</t>
  </si>
  <si>
    <t>Hodnota pohľadávky</t>
  </si>
  <si>
    <t>Pohľadávky kryté záložným právom alebo inou formou zabezpečenia</t>
  </si>
  <si>
    <t>Hodnota pohľadávok, na ktoré sa zriadilo záložné právo</t>
  </si>
  <si>
    <t>Hodnota pohľadávok, pri ktorých je obmedzené právo s nimi nakladať</t>
  </si>
  <si>
    <t>(u)  Odložená daňová pohľadávka</t>
  </si>
  <si>
    <t xml:space="preserve">Opis odloženej daňovej pohľadávky </t>
  </si>
  <si>
    <t>Vznik</t>
  </si>
  <si>
    <t>(v) Informácie o krátkodobom finančnom majetku</t>
  </si>
  <si>
    <t xml:space="preserve">Tabuľka č.1 </t>
  </si>
  <si>
    <t>Stav na konci MÚO</t>
  </si>
  <si>
    <t xml:space="preserve">Pokladnica, ceniny (211, 213, 21X) </t>
  </si>
  <si>
    <t>Bežné bankové účty (221A, 22X )</t>
  </si>
  <si>
    <t xml:space="preserve">Účty v bankách s dobou viazanosti dlhšou ako jeden rok 22XA </t>
  </si>
  <si>
    <t>Peniaze na ceste (+/-261)</t>
  </si>
  <si>
    <t>Tabuľka č.2</t>
  </si>
  <si>
    <t>Úbytky</t>
  </si>
  <si>
    <t>Prírastky</t>
  </si>
  <si>
    <t>Emisné kvóty</t>
  </si>
  <si>
    <t>Krátkodobý finančný majetok :</t>
  </si>
  <si>
    <t>(w) vývoj opravnej položky ku krátkodobému finančnému majetku</t>
  </si>
  <si>
    <t>Tabuľka č.3</t>
  </si>
  <si>
    <t>Zúčtovanie OP z dôvodu zániku opodstatnenosti</t>
  </si>
  <si>
    <t>Zúčtovanie OP z dôvodu vyradenia majetku z účtovníctva</t>
  </si>
  <si>
    <t>Stav OP na konci ÚO</t>
  </si>
  <si>
    <t>Stav OP na začiatku ÚO</t>
  </si>
  <si>
    <t>Tvorba OP</t>
  </si>
  <si>
    <t>Ostatné realizovateľné CP</t>
  </si>
  <si>
    <t>Obstarávanie krátkodobého finančného majetku</t>
  </si>
  <si>
    <t>Krátkodobý finančný majetok spolu</t>
  </si>
  <si>
    <t>(x) Informácie o krátkodobom FM, na ktorý bolo zriadené záložné právo a o krátkodobom FM, pri ktorom má účtovná jednotka obmedzené právo s ním nakladať</t>
  </si>
  <si>
    <t>Krátkodobý finančný majetok, na ktorý bolo zriadené záložné právo</t>
  </si>
  <si>
    <t>Krátkodobý finančný majetok, pri ktorom je obmedzené právo s ním nakladať</t>
  </si>
  <si>
    <t>(za) Informácie o ocenení krátkodobého FM, ku dňu ku ktorému sa zostavuje účtovná závierka reálnou hodnotou</t>
  </si>
  <si>
    <t>Zvýšenie/ zníženie hodnoty (+/-)</t>
  </si>
  <si>
    <t>Vplyv ocenenia na výsledok hospodárenia bežného účtovného obdobia</t>
  </si>
  <si>
    <t>Vplyv ocenenia na vlastné imanie</t>
  </si>
  <si>
    <t>Majetkové CP na obchodovanie</t>
  </si>
  <si>
    <t>Dlhové CP na obchodovanie</t>
  </si>
  <si>
    <t>Emisné kvóty (komodity)</t>
  </si>
  <si>
    <t>(zb) Informácie o významných položkách ČR na strane aktív</t>
  </si>
  <si>
    <t>Opis položky časového rozlíšenia</t>
  </si>
  <si>
    <t>Náklady budúcich období dlhodobé, z toho:</t>
  </si>
  <si>
    <t>Náklady budúcich období krátkodobé, z toho:</t>
  </si>
  <si>
    <t>Príjmy budúcich období dlhodobé, z toho:</t>
  </si>
  <si>
    <t>Príjmy budúcich období krátkodobé, z toho:</t>
  </si>
  <si>
    <t>(zc) Informácie o majetku prenajatom formou finančného prenájmu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</si>
  <si>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</si>
  <si>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</si>
  <si>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</si>
  <si>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</si>
  <si>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</si>
  <si>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</si>
  <si>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>G. Informácie, ktoré dopĺňajú a vysvetľujú údaje v súvahe na strane pasív</t>
  </si>
  <si>
    <t>(a) Vlastné imanie za bežné účtovné obdobie</t>
  </si>
  <si>
    <t>1. Opis základného imania, počet akcií, hodnota akcií, splatené zakladné imanie</t>
  </si>
  <si>
    <t>v €</t>
  </si>
  <si>
    <t>Základné imanie celkom</t>
  </si>
  <si>
    <t>Počet akcií ( a.s. )</t>
  </si>
  <si>
    <t>Nominálna hodnota I akcie ( a.s. )</t>
  </si>
  <si>
    <t>Hodnota podielov podľa spoločníkov ( obchodná spoločnosť )</t>
  </si>
  <si>
    <t>Splatené zakladné imanie</t>
  </si>
  <si>
    <t>2a. Hodnota upísaného vlastného imania</t>
  </si>
  <si>
    <t>Výška upísaného imania nezapísaného v obchodnom registri</t>
  </si>
  <si>
    <t>2b  Výška upísaného základného  imania nezapísaného v obchodnom registri:</t>
  </si>
  <si>
    <t>Výška upísaného imania nezapísaného v obchodnom registri:</t>
  </si>
  <si>
    <t>Upísané</t>
  </si>
  <si>
    <t>z toho nezaplatené</t>
  </si>
  <si>
    <t>3. Rozdelenie účtovného zisku (vysporiadanie účtovnej straty) za minulé účt.obd.:</t>
  </si>
  <si>
    <t>Bezprostredne predchádzajúce ÚO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</si>
  <si>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</si>
  <si>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</si>
  <si>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</si>
  <si>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</si>
  <si>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</si>
  <si>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</si>
  <si>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</si>
  <si>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</si>
  <si>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</si>
  <si>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</si>
  <si>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</si>
  <si>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</si>
  <si>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</si>
  <si>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</si>
  <si>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</si>
  <si>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</si>
  <si>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</si>
  <si>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Spolu :</t>
  </si>
  <si>
    <t>4. Akcie a podiely na základnom imaní vlastnené účtovnou jednotkou, vrátane akcií a podielov na základnom imaní vlastnených ňou ovládanými osobami, v ktorých ma účtovná jednotka podstatný vplyv</t>
  </si>
  <si>
    <t>Akcie a podiely</t>
  </si>
  <si>
    <t>Hodnota akcií</t>
  </si>
  <si>
    <t>Podiel na záklanom imanií</t>
  </si>
  <si>
    <t>5. Prehľad zisku alebo straty, ktorá nebola účtovaná ako náklad alebo výnos, ale priamo na účty vlastného imania, najmä zmeny reálnej hodnoty majetku, zmeny hodnoty majetku pri použití metódy vlastného imania</t>
  </si>
  <si>
    <t>Opis položky</t>
  </si>
  <si>
    <t>Súčet / hodnota /</t>
  </si>
  <si>
    <t>ziskov</t>
  </si>
  <si>
    <t>strát</t>
  </si>
  <si>
    <t>6. Zisk na akciu alebo podiel na základnom majetku</t>
  </si>
  <si>
    <t>zisk na akciu</t>
  </si>
  <si>
    <t>podiel na základnom imaní</t>
  </si>
  <si>
    <t>(b) Prehľad o pohybe rezerv za bežné účtovné obdobie, pričom sa uvedie predpokladaný rok použitia rezerv</t>
  </si>
  <si>
    <t>Stav na začiatku ÚO</t>
  </si>
  <si>
    <t>Použitie</t>
  </si>
  <si>
    <t>Zrušenie</t>
  </si>
  <si>
    <t>Stav na konci ÚO</t>
  </si>
  <si>
    <t>Pred rok využitia</t>
  </si>
  <si>
    <t>Dlhodobé rezervy, z toho:</t>
  </si>
  <si>
    <t>k.1.1.......</t>
  </si>
  <si>
    <t>- zníženie</t>
  </si>
  <si>
    <t>zrušenie</t>
  </si>
  <si>
    <t>Krátkodobé rezervy, z toho:</t>
  </si>
  <si>
    <t>k 31.12...</t>
  </si>
  <si>
    <r>
      <t xml:space="preserve">(c) </t>
    </r>
    <r>
      <rPr>
        <b/>
        <sz val="8"/>
        <rFont val="Times New Roman"/>
        <family val="1"/>
      </rPr>
      <t xml:space="preserve"> Informácie o záväzkoch</t>
    </r>
  </si>
  <si>
    <t>Záväzky po lehote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</si>
  <si>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</si>
  <si>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</si>
  <si>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</si>
  <si>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</si>
  <si>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</si>
  <si>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(d)  Štruktúra záväzkov podľa zostatkovej doby splatnosti:</t>
  </si>
  <si>
    <t>Súvahová položka</t>
  </si>
  <si>
    <t>Zostatková doba splatnosti</t>
  </si>
  <si>
    <t>do 1 roka</t>
  </si>
  <si>
    <t>od 1 do 5 rokov</t>
  </si>
  <si>
    <t>viac ako 5 rokov</t>
  </si>
  <si>
    <t>Dlhodobé záväzky :</t>
  </si>
  <si>
    <t>Dlhodobé záväzky z obchodného styku (321A, 479A)</t>
  </si>
  <si>
    <t>Dlhodobé záväzky voči dcérskej účtovnej jednotke a materskej ÚJ (471A)</t>
  </si>
  <si>
    <t>Záväzky voči dcérskej účtovnej jednotke a materskej účtovnej jednotke (361A, 471A)</t>
  </si>
  <si>
    <t>Záväzky zo sociálneho poistenia (336, 479A)</t>
  </si>
  <si>
    <t>Daňové záväzky a dotácie (341, 342, 343, 345, 346, 347, 34X)</t>
  </si>
  <si>
    <t>Ostatné záväzky
(372A, 373A, 377A, 379A, 474A, 479A, 47X)</t>
  </si>
  <si>
    <t>Krátkodobé finančné výpomoci</t>
  </si>
  <si>
    <t>(e) Informácie o záväzkoch, ktoré sú kryté záložným právom</t>
  </si>
  <si>
    <t>Záväzky, na ktoré boli zabezpečené záložné práva</t>
  </si>
  <si>
    <t>Záväzky, na ktoré boli zabezpečené obmedzené práva s ními nakladať</t>
  </si>
  <si>
    <t xml:space="preserve">Iné </t>
  </si>
  <si>
    <t>(f)  Informácie o odloženej daňovej pohľadávke alebo o odloženom daňovom záväzku</t>
  </si>
  <si>
    <t>Dočasné rozdiely medzi účtovnou hodnotou majetku a daňovou základňou, z toho:</t>
  </si>
  <si>
    <t>odpočítateľné</t>
  </si>
  <si>
    <t>zdaniteľné</t>
  </si>
  <si>
    <t>Dočasné rozdiely medzi účtovnou hodnotou záväzkov a daňovou základňou, z toho:</t>
  </si>
  <si>
    <t>Možnosť umorovať daňovú stratu v budúcnosti</t>
  </si>
  <si>
    <t>Možnosť previesť nevyužité daňové odpočty</t>
  </si>
  <si>
    <t>Sadzba dane z príjmov (v %)</t>
  </si>
  <si>
    <t>Odložená daňová pohľadávka</t>
  </si>
  <si>
    <t>Uplatnená daňová pohľadávka</t>
  </si>
  <si>
    <t>Zaúčtovaná ako zníženie nákladov</t>
  </si>
  <si>
    <t>Zaúčtovaná do vlastného imania</t>
  </si>
  <si>
    <t>Odložený daňový záväzok</t>
  </si>
  <si>
    <t>Zmena odloženého daňového záväzku</t>
  </si>
  <si>
    <t>Zaúčtovaná ako náklad</t>
  </si>
  <si>
    <t>(g) Informácie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</si>
  <si>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</si>
  <si>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</si>
  <si>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</si>
  <si>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</si>
  <si>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</si>
  <si>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</si>
  <si>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</si>
  <si>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(h) Informácie o vydaných dlhopisoch</t>
  </si>
  <si>
    <t>Názov vydaného dlhopisu</t>
  </si>
  <si>
    <t>Menovitá hodnota</t>
  </si>
  <si>
    <t>Počet</t>
  </si>
  <si>
    <t>Emisný kurz</t>
  </si>
  <si>
    <t>Úrok</t>
  </si>
  <si>
    <t xml:space="preserve">(i/1) Informácie o bankových úveroch, </t>
  </si>
  <si>
    <t>Mena</t>
  </si>
  <si>
    <t>Úrok p. a. v %</t>
  </si>
  <si>
    <t>Dátum splatnosti</t>
  </si>
  <si>
    <t>Suma istiny v príslušnej mene za BÚO</t>
  </si>
  <si>
    <t>Suma istiny v príslušnej mene za MÚO</t>
  </si>
  <si>
    <t>Dlhodobé bankové úvery</t>
  </si>
  <si>
    <t>(i/2) Informácie o pôžičkách a krátkodobých finančných výpomociach</t>
  </si>
  <si>
    <t>Krátkodobé pôžičky</t>
  </si>
  <si>
    <t>(j) Informácie o významných položkách časového rozlíšenia na strane pasív</t>
  </si>
  <si>
    <t>Výdavky budúcich období dlhodobé, z toho:</t>
  </si>
  <si>
    <t>Výdavky budúcich období krátkodobé, z toho:</t>
  </si>
  <si>
    <t>Výnosy budúcich období dlhodobé, z toho:</t>
  </si>
  <si>
    <t>Výnosy budúcich období krátkodobé, z toho:</t>
  </si>
  <si>
    <t>(k) Informácie o významných položkách derivátov za bežné účtovné obdobie</t>
  </si>
  <si>
    <t>Účtovná hodnota - pohľadávky</t>
  </si>
  <si>
    <t>Účtovná hodnota - záväzku</t>
  </si>
  <si>
    <t>Dohodnutá cena podkladového nástroja</t>
  </si>
  <si>
    <t>Deriváty určené na obchodovanie, z toho:</t>
  </si>
  <si>
    <t>Zabezpečovacie deriváty, z toho:</t>
  </si>
  <si>
    <t>Zmena reálnej hodnoty (+/-) s vplyvom na</t>
  </si>
  <si>
    <t>výsledok hospodárenia</t>
  </si>
  <si>
    <t>vlastné imanie</t>
  </si>
  <si>
    <t>(l) Informácie o položkách zabezpečených derivátmi</t>
  </si>
  <si>
    <t>Zabezpečovaná položka</t>
  </si>
  <si>
    <t>Reálna hodnota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</si>
  <si>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</si>
  <si>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</si>
  <si>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</si>
  <si>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</si>
  <si>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(m/1) Informácie o majetku prenajatom formou finančného prenájmu dohodnutých platieb</t>
  </si>
  <si>
    <t>Istina u nájomcu</t>
  </si>
  <si>
    <t>Finančný náklad</t>
  </si>
  <si>
    <t>(m/2) Informácie o majetku prenajatom formou finančného prenájmu</t>
  </si>
  <si>
    <t>H. Doplňujúce údaje o výnosoch</t>
  </si>
  <si>
    <t>(a) Informácie o tržbách</t>
  </si>
  <si>
    <t>Oblasť odbytu</t>
  </si>
  <si>
    <t>Typ výrobkov, tovarov, služieb (napríklad A)</t>
  </si>
  <si>
    <t>Typ výrobkov, tovarov, služieb (napríklad B)</t>
  </si>
  <si>
    <t>Typ výrobkov, tovarov, služieb (napríklad C)</t>
  </si>
  <si>
    <t>(b) Informácie o zmene stavu vnútroorganizačných zásob</t>
  </si>
  <si>
    <t>Zmena stavu vnútroorganizačných zásob</t>
  </si>
  <si>
    <t>Konečný zostatok</t>
  </si>
  <si>
    <t>Začiatočný stav</t>
  </si>
  <si>
    <t>Reprezentačné</t>
  </si>
  <si>
    <t>Zmena stavu vnútroorganizačných zásob vo výkaze ziskov a strát</t>
  </si>
  <si>
    <t>(c) Informácie o výnosoch pri aktivácii nákladov a o výnosoch z hospodárskej činnosti, finančnej činnosti a mimoriadnej činnosti</t>
  </si>
  <si>
    <t>Významné položky pri aktivácii nákladov, z toho:</t>
  </si>
  <si>
    <t>Ostatné významné položky výnosov z hospodárskej činnosti, z toho:</t>
  </si>
  <si>
    <t>Finančné výnosy, z toho:</t>
  </si>
  <si>
    <t>Kurzové zisky, z toho:</t>
  </si>
  <si>
    <t>kurzové zisky ku dňu, ku ktorému sa zostavuje účtovná závierka</t>
  </si>
  <si>
    <t>Ostatné významné položky finančných výnosov, z toho:</t>
  </si>
  <si>
    <t>Mimoriadne výnosy, z toho:</t>
  </si>
  <si>
    <t>(d) Informácie o ostatných významných položkách výnosov z hospodárskej činnosti</t>
  </si>
  <si>
    <t>(d/a) Tržby z predaja dlhodobého majetku a materiálu (641, 642)</t>
  </si>
  <si>
    <t>Opis</t>
  </si>
  <si>
    <t>(d/b) Ostatné výnosy z hospodárskej činnosti (644, 645, 646, 648, 655, 657)</t>
  </si>
  <si>
    <t>Opis 644,645</t>
  </si>
  <si>
    <t>Opis 646</t>
  </si>
  <si>
    <t>Opis 648</t>
  </si>
  <si>
    <t>Opis 655</t>
  </si>
  <si>
    <t>Opis 657</t>
  </si>
  <si>
    <t>(e) Informácie o ostatných významných položkách z finančných výnosov</t>
  </si>
  <si>
    <t>Opis - Tržby z predaja cenných papierov a podielov (661)</t>
  </si>
  <si>
    <r>
      <rPr>
        <b/>
        <sz val="8"/>
        <rFont val="Arial CE"/>
        <charset val="238"/>
      </rPr>
      <t>Opis</t>
    </r>
    <r>
      <rPr>
        <sz val="8"/>
        <rFont val="Arial CE"/>
        <family val="2"/>
        <charset val="238"/>
      </rPr>
      <t xml:space="preserve"> - Výnosy z dlhodobého finančného majetku (665A)</t>
    </r>
  </si>
  <si>
    <r>
      <rPr>
        <b/>
        <sz val="8"/>
        <rFont val="Arial CE"/>
        <charset val="238"/>
      </rPr>
      <t>Opis</t>
    </r>
    <r>
      <rPr>
        <sz val="8"/>
        <rFont val="Arial CE"/>
        <family val="2"/>
        <charset val="238"/>
      </rPr>
      <t xml:space="preserve"> -  Výnosy z krátkodobého finančného majetku (666) a z precenenia cenných papierov a výnosy z derivátových operácií (664, 667)</t>
    </r>
  </si>
  <si>
    <r>
      <rPr>
        <b/>
        <sz val="8"/>
        <rFont val="Arial CE"/>
        <charset val="238"/>
      </rPr>
      <t>Opis</t>
    </r>
    <r>
      <rPr>
        <sz val="8"/>
        <rFont val="Arial CE"/>
        <family val="2"/>
        <charset val="238"/>
      </rPr>
      <t xml:space="preserve"> - Výnosové úroky (662)</t>
    </r>
  </si>
  <si>
    <r>
      <rPr>
        <b/>
        <sz val="8"/>
        <rFont val="Arial CE"/>
        <charset val="238"/>
      </rPr>
      <t>Opis</t>
    </r>
    <r>
      <rPr>
        <sz val="8"/>
        <rFont val="Arial CE"/>
        <family val="2"/>
        <charset val="238"/>
      </rPr>
      <t xml:space="preserve"> - Kurzové zisky (663)</t>
    </r>
  </si>
  <si>
    <r>
      <rPr>
        <b/>
        <sz val="8"/>
        <rFont val="Arial CE"/>
        <charset val="238"/>
      </rPr>
      <t>Opis</t>
    </r>
    <r>
      <rPr>
        <sz val="8"/>
        <rFont val="Arial CE"/>
        <family val="2"/>
        <charset val="238"/>
      </rPr>
      <t xml:space="preserve"> - Ostatné výnosy z finančnej činnosti (668)</t>
    </r>
  </si>
  <si>
    <t>(f) Informácie o mimoriadných výnosov (účtová skupina 68)</t>
  </si>
  <si>
    <t>Opis - Náhrady škôd (682)</t>
  </si>
  <si>
    <t>Vznik - rok</t>
  </si>
  <si>
    <r>
      <rPr>
        <b/>
        <sz val="8"/>
        <rFont val="Arial CE"/>
        <family val="2"/>
        <charset val="238"/>
      </rPr>
      <t>Opis</t>
    </r>
    <r>
      <rPr>
        <sz val="8"/>
        <rFont val="Arial CE"/>
        <family val="2"/>
        <charset val="238"/>
      </rPr>
      <t xml:space="preserve"> - Ostatné mimoriadne výnosy (688)</t>
    </r>
  </si>
  <si>
    <t>(g) Informácie o čistom obrate</t>
  </si>
  <si>
    <t>Výnosy zo zákazky</t>
  </si>
  <si>
    <t>Výnosy z nehnuteľnosti na predaj</t>
  </si>
  <si>
    <t>Iné výnosy súvisiace s bežnou činnosťou</t>
  </si>
  <si>
    <t>Čistý obrat celkom</t>
  </si>
  <si>
    <t>I. Doplňujúce údaje o nákladoch</t>
  </si>
  <si>
    <t>(a) Informácie významných položiek nákladov za poskytnuté služby</t>
  </si>
  <si>
    <r>
      <rPr>
        <b/>
        <sz val="8"/>
        <rFont val="Arial CE"/>
        <family val="2"/>
        <charset val="238"/>
      </rPr>
      <t>Opis</t>
    </r>
    <r>
      <rPr>
        <sz val="8"/>
        <rFont val="Arial CE"/>
        <family val="2"/>
        <charset val="238"/>
      </rPr>
      <t xml:space="preserve"> - Služby (účtová skupina 51)</t>
    </r>
  </si>
  <si>
    <t>BÚO</t>
  </si>
  <si>
    <t>MÚO</t>
  </si>
  <si>
    <t>(b) Informácie o ostatných významných položkách nákladov z hospodárskej činnosti</t>
  </si>
  <si>
    <r>
      <rPr>
        <b/>
        <sz val="8"/>
        <rFont val="Arial CE"/>
        <family val="2"/>
        <charset val="238"/>
      </rPr>
      <t>Opis</t>
    </r>
    <r>
      <rPr>
        <sz val="8"/>
        <rFont val="Arial CE"/>
        <family val="2"/>
        <charset val="238"/>
      </rPr>
      <t xml:space="preserve"> - Spotreba materiálu, energie a ostatných neskladovateľ. dodávok (501,502,503,505A)</t>
    </r>
  </si>
  <si>
    <r>
      <rPr>
        <b/>
        <sz val="8"/>
        <rFont val="Arial CE"/>
        <family val="2"/>
        <charset val="238"/>
      </rPr>
      <t>Opis</t>
    </r>
    <r>
      <rPr>
        <sz val="8"/>
        <rFont val="Arial CE"/>
        <family val="2"/>
        <charset val="238"/>
      </rPr>
      <t xml:space="preserve"> - Osobné náklady (521, 522, 523, 524, 525, 526, 527, 528)</t>
    </r>
  </si>
  <si>
    <r>
      <rPr>
        <b/>
        <sz val="8"/>
        <rFont val="Arial CE"/>
        <family val="2"/>
        <charset val="238"/>
      </rPr>
      <t>Opis</t>
    </r>
    <r>
      <rPr>
        <sz val="8"/>
        <rFont val="Arial CE"/>
        <family val="2"/>
        <charset val="238"/>
      </rPr>
      <t xml:space="preserve"> - Odpisy a opravné položky (účtová skupina 551, 553)</t>
    </r>
  </si>
  <si>
    <r>
      <rPr>
        <b/>
        <sz val="8"/>
        <rFont val="Arial CE"/>
        <family val="2"/>
        <charset val="238"/>
      </rPr>
      <t>Opis</t>
    </r>
    <r>
      <rPr>
        <sz val="8"/>
        <rFont val="Arial CE"/>
        <family val="2"/>
        <charset val="238"/>
      </rPr>
      <t xml:space="preserve"> - Zostatková cena predaného dlhodobého majetku a predaného materiálu (541, 542)</t>
    </r>
  </si>
  <si>
    <r>
      <rPr>
        <b/>
        <sz val="8"/>
        <rFont val="Arial CE"/>
        <family val="2"/>
        <charset val="238"/>
      </rPr>
      <t>Opis</t>
    </r>
    <r>
      <rPr>
        <sz val="8"/>
        <rFont val="Arial CE"/>
        <family val="2"/>
        <charset val="238"/>
      </rPr>
      <t xml:space="preserve"> - Ostatné náklady na hospodársku činnosť (543, 544, 545, 546, 548, 549, 555, 557)</t>
    </r>
  </si>
  <si>
    <t>(c) Informácie o ostatných významných položkách nákladov z finančnej činnosti</t>
  </si>
  <si>
    <r>
      <rPr>
        <b/>
        <sz val="8"/>
        <rFont val="Arial CE"/>
        <family val="2"/>
        <charset val="238"/>
      </rPr>
      <t>Opis</t>
    </r>
    <r>
      <rPr>
        <sz val="8"/>
        <rFont val="Arial CE"/>
        <family val="2"/>
        <charset val="238"/>
      </rPr>
      <t xml:space="preserve"> - Náklady na krátkodobý finančný majetok (566)</t>
    </r>
  </si>
  <si>
    <r>
      <rPr>
        <b/>
        <sz val="8"/>
        <rFont val="Arial CE"/>
        <family val="2"/>
        <charset val="238"/>
      </rPr>
      <t>Opis</t>
    </r>
    <r>
      <rPr>
        <sz val="8"/>
        <rFont val="Arial CE"/>
        <family val="2"/>
        <charset val="238"/>
      </rPr>
      <t xml:space="preserve"> - Náklady na precenenie cenných papierov a náklady na derivátové operácie (564, 567)</t>
    </r>
  </si>
  <si>
    <r>
      <rPr>
        <b/>
        <sz val="8"/>
        <rFont val="Arial CE"/>
        <family val="2"/>
        <charset val="238"/>
      </rPr>
      <t xml:space="preserve">Opis </t>
    </r>
    <r>
      <rPr>
        <sz val="8"/>
        <rFont val="Arial CE"/>
        <family val="2"/>
        <charset val="238"/>
      </rPr>
      <t>- Nákladové úroky (562)</t>
    </r>
  </si>
  <si>
    <r>
      <rPr>
        <b/>
        <sz val="8"/>
        <rFont val="Arial CE"/>
        <family val="2"/>
        <charset val="238"/>
      </rPr>
      <t>Opis</t>
    </r>
    <r>
      <rPr>
        <sz val="8"/>
        <rFont val="Arial CE"/>
        <family val="2"/>
        <charset val="238"/>
      </rPr>
      <t xml:space="preserve"> -  Kurzové straty (563)</t>
    </r>
  </si>
  <si>
    <r>
      <rPr>
        <b/>
        <sz val="8"/>
        <rFont val="Arial CE"/>
        <family val="2"/>
        <charset val="238"/>
      </rPr>
      <t>Opis</t>
    </r>
    <r>
      <rPr>
        <sz val="8"/>
        <rFont val="Arial CE"/>
        <family val="2"/>
        <charset val="238"/>
      </rPr>
      <t xml:space="preserve"> - Ostatné náklady na finančnú činnosť (568, 569)</t>
    </r>
  </si>
  <si>
    <t>(d) Informácie o ostatných významných položkách nákladov z mimoriadnej činnosti</t>
  </si>
  <si>
    <r>
      <rPr>
        <b/>
        <sz val="8"/>
        <rFont val="Arial CE"/>
        <family val="2"/>
        <charset val="238"/>
      </rPr>
      <t>Opis</t>
    </r>
    <r>
      <rPr>
        <sz val="8"/>
        <rFont val="Arial CE"/>
        <family val="2"/>
        <charset val="238"/>
      </rPr>
      <t xml:space="preserve"> - Mimoriadne náklady (účtová skupina 58)</t>
    </r>
  </si>
  <si>
    <t>(e) Informácie významných položiek nákladov za poskytnuté služby</t>
  </si>
  <si>
    <t>Náklady za poskytnuté služby, z toho:</t>
  </si>
  <si>
    <t>Náklady voči audítorovi, audítorskej spoločnosti, z toho: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</si>
  <si>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</si>
  <si>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</si>
  <si>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</si>
  <si>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</si>
  <si>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</si>
  <si>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J. Doplňujúce údaje o daniach z príjmov</t>
  </si>
  <si>
    <t>(a - e) Informácie o daniach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</si>
  <si>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</si>
  <si>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</si>
  <si>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pohľadávka neúčtovala</t>
  </si>
  <si>
    <t>Suma odloženého daňového záväzku, ktorý vznikol z dôvodu neúčtovania tej časti odloženej daňovej pohľadávky v bežnom účtovnom období, o ktorej sa účtovalo v predchádzajúcich účtovných obdobiach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</si>
  <si>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</si>
  <si>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</si>
  <si>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(f - g)  Údaje o vzťahu medzi sumou splatnej dane z príjmov a sumou odloženej dane z príjmov a medzi výsledkom hospodárenia pred zdanením, a to číselné porovnanie sumy splatnej dane z príjmov  a sumy odloženej dane z príjmov a výsledku hospodárenia pred zdanením vynásobeným príslušnou sadzbou dane z príjmov a údaje o zmene sadzby dane z príjmov</t>
  </si>
  <si>
    <t>Základ dane</t>
  </si>
  <si>
    <t>Daň</t>
  </si>
  <si>
    <t>Daň v %</t>
  </si>
  <si>
    <t>Výsledok hospodárenia pred zdanením, z toho: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</si>
  <si>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</si>
  <si>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</si>
  <si>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</si>
  <si>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</si>
  <si>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</si>
  <si>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</si>
  <si>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</si>
  <si>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K. Informácie o podsúvahových položkách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</si>
  <si>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</si>
  <si>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</si>
  <si>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</si>
  <si>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</si>
  <si>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</si>
  <si>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</si>
  <si>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</si>
  <si>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</si>
  <si>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</si>
  <si>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L.  Informácie o iných aktívach a pasívach</t>
  </si>
  <si>
    <t>(a)  Opis a hodnota podmienených záväzkov ne vykázaných v súvahe :</t>
  </si>
  <si>
    <t>Druh podmieneného záväzku</t>
  </si>
  <si>
    <t>Hodnota celkom</t>
  </si>
  <si>
    <t>Hodnota voči spriazneným osobám</t>
  </si>
  <si>
    <t>1. Zo súdnych rozhodnutí</t>
  </si>
  <si>
    <t>2. Poskytnutých záruk</t>
  </si>
  <si>
    <t>3. Zo všeobecne záväzných právných predpisov</t>
  </si>
  <si>
    <t>4. Zo zmluv o podriadenom záväzku</t>
  </si>
  <si>
    <t>5.  Z ručenia za ost.spoločnosti</t>
  </si>
  <si>
    <t>6. Iné podmienené záväzky</t>
  </si>
  <si>
    <t>(b) Údaje o spriaznených osobách:</t>
  </si>
  <si>
    <t>Opis podmienených záväzkov</t>
  </si>
  <si>
    <t>Výška záväzku</t>
  </si>
  <si>
    <t>Budúci možný záväzok    áno / nie</t>
  </si>
  <si>
    <t xml:space="preserve">1.Právnické osoby, ktoré sú vo vzťahu k účtovnej jednotke ovládanou resp. ovládajúcou osobou </t>
  </si>
  <si>
    <t>2.Právnické osoby, ktoré vykonávajú podstatný vplyv v účtovnej jednotke alebo je v nich vykonávaný podst.vplyv účtov.jednotkou</t>
  </si>
  <si>
    <t>3. Fyzické osoby, prostredníctvom ktorých vykonáva iná osoba v účtovnej jednotke podstatný vplyv</t>
  </si>
  <si>
    <t>4. Zamestnanci zodpovední za riadenie a kontrolu činnosti účtovnej jednotky a ich blízke osoby a osoby zodpovedné za riadenie a kontrolu činnosti účtovnej jednotky, ktoré nie sú zamestnancami a ich blízke osoby</t>
  </si>
  <si>
    <t>5. Právnické osoby, v ktorých fyzické osoby uvedené v 3 a 4 bode vykonávajú podstatný vplyv a to aj sprostredkovane</t>
  </si>
  <si>
    <t>6. Osoby, ktoré vykonávajú v účtovnej jednotke a súčastne v inej účtovn.jednotke prostredníctvom členov štatutárnych, dozorných a iných orgánov taký vplyv, že sú schopné ovplyvniť ekonom.zámery oboch účtovn.jednotiek</t>
  </si>
  <si>
    <t>7. Osoby, ktoré poskytli účtovnej jednotke úver, a z toho dôvodu sú schopné ovplyvňovať ekonomické vzťahy s účtovnou jednotkou</t>
  </si>
  <si>
    <t>8. Osoby, s ktorými  účtovná jednotka realizuje taký objem obchodov, že je od týchto osôb hospodársky závislá/ priamy resp. sprostredkovaný /</t>
  </si>
  <si>
    <t>(c) 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</si>
  <si>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</si>
  <si>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</si>
  <si>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</si>
  <si>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</si>
  <si>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</si>
  <si>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</si>
  <si>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</si>
  <si>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</si>
  <si>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</si>
  <si>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M.  Informácie o príjmoch a výhodách členov štatutárnych, dozorných a iných orgánov účtovnej jednotky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</si>
  <si>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</si>
  <si>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</si>
  <si>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</si>
  <si>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</si>
  <si>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</si>
  <si>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</si>
  <si>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Časť 1 – Bežné účtovné obdobie</t>
  </si>
  <si>
    <t>Časť 2 – Bezprostredne predchádzajúce účtovné obdobie</t>
  </si>
  <si>
    <t>Peňažné príjmy</t>
  </si>
  <si>
    <t>Nepeňažné príjmy</t>
  </si>
  <si>
    <t>Peňažné preddavky</t>
  </si>
  <si>
    <t>Nepeňažné preddavky</t>
  </si>
  <si>
    <t>Poskytnuté úvery</t>
  </si>
  <si>
    <t>Poskytnuté záruky</t>
  </si>
  <si>
    <t>Komentár : (Peňažné príjmy)</t>
  </si>
  <si>
    <t>Komentár : (Nepeňažné príjmy)</t>
  </si>
  <si>
    <t>Komentár : (Peňažné preddavky)</t>
  </si>
  <si>
    <t>Komentár : (Nepeňažné preddavky)</t>
  </si>
  <si>
    <t>Komentár : (Poskytnuté úvery)</t>
  </si>
  <si>
    <t>Komentár : (Poskytnuté záruky)</t>
  </si>
  <si>
    <t>Komentár : (Iné)</t>
  </si>
  <si>
    <t>N.  Informácie o ekonomických vzťahoch účtovnej jednotky a spriaznených osôb</t>
  </si>
  <si>
    <t>(a) Údaje o spriaznených osobách:</t>
  </si>
  <si>
    <t>Obchodné meno /                                          Meno a priezvisko</t>
  </si>
  <si>
    <t>Sídlo                                                        Trvalý pobyt</t>
  </si>
  <si>
    <t>(b) Informácie o ekonomických vzťahoch medzi účtovnou jednotkou a spriaznenými osobami</t>
  </si>
  <si>
    <t>Spriaznená osoba</t>
  </si>
  <si>
    <t>Kód druhu obchodu</t>
  </si>
  <si>
    <t>Hodnotové vyjadrenie obchodu</t>
  </si>
  <si>
    <t>Bezprostredne predchádzajúce účtovné obdobie,</t>
  </si>
  <si>
    <t>Dcérska účtovná jednotka                                                                     / Materská účtovná jednotka</t>
  </si>
  <si>
    <t>(c) Údaje o obchodoch podľa písmena b), ktoré sú rovnakého druhu a uvádzajú sa kumulovane okrem informácií o týchto obchodoch, ktoré sú v súlade s požiadavkami na uvádzané informácie podľa § 3 ods. 1 uvádzajú samostatne</t>
  </si>
  <si>
    <t>Kúpa - predaj</t>
  </si>
  <si>
    <t xml:space="preserve">Poskytnuté služby  </t>
  </si>
  <si>
    <t>Hodnotové vyjadrenie obchodu alebo percentuálne vyjadrenie</t>
  </si>
  <si>
    <t>Neukončené obchody</t>
  </si>
  <si>
    <t>% vyjadrenie</t>
  </si>
  <si>
    <t>Realizované obchody</t>
  </si>
  <si>
    <t>Informácie o cenách</t>
  </si>
  <si>
    <t>4. Zamestnanci zodpovední za riadenie a kontrolu činnosti účtovnej jednotky a ich blízke osoby a osoby zodpovedné za                                                                          riadenie a kontrolu činnosti účtovnej jednotky, ktoré nie sú zamestnancami a ich blízke osoby</t>
  </si>
  <si>
    <t>6. Osoby, ktoré vykonávajú v účtovnej jednotke a súčastne v inej účtovn.jednotke prostredníctvom členov štatutárnych,                                                                              dozorných a iných orgánov taký vplyv, že sú schopné ovplyvniť ekonom.zámery oboch účtovn.jednotiek</t>
  </si>
  <si>
    <t>O.  Informácie o skutočnostiach, ktoré nastali po dni, ku ktorému sa zostavuje účtovná závierka do dňa zostavenia účtovnej závierky</t>
  </si>
  <si>
    <t xml:space="preserve">a. Pokles alebo zvýšenie trhovej ceny finančného majetku ako dôsledku okolností, ktoré nastali po dni, ku ktorému sa zostavuje účtovná závierka do dňa zostavenia účtovnej závierky </t>
  </si>
  <si>
    <t>ak áno :</t>
  </si>
  <si>
    <t>b. Zmena výšky rezerv a opravných položiek</t>
  </si>
  <si>
    <t>c. Zmena spoločníkov účtovnej jednotky</t>
  </si>
  <si>
    <t>d. Prijatie rozhodnutia o predaji účtovnej jednotky alebo časti</t>
  </si>
  <si>
    <t>e. Zmeny významných položiek dlhodobého finančného majetku</t>
  </si>
  <si>
    <t>f. Začatie alebo ukončenie činnosti časti účtovnej jednotky  / ...odštepný závod, prevádzkárne.../</t>
  </si>
  <si>
    <t>g. Vydaných dlhopisov a iných cenných papierov</t>
  </si>
  <si>
    <t>h. Zlúčenie, splynutie, rozdelenie a zmena právnej formy účtovnej jednotky</t>
  </si>
  <si>
    <t>i. Mimoriadné udalosti, ak majú vplyv na hospodárenie účtovnej jednotky / ...živelné pohromy.../</t>
  </si>
  <si>
    <t>j. Získanie alebo odobratie licencií alebo iných povolení význanmých pre činnosť účtovnej jednotky</t>
  </si>
  <si>
    <t xml:space="preserve">P.  Informácie a prehľady zmien vlastného imánia </t>
  </si>
  <si>
    <t>Položka vlastného imania</t>
  </si>
  <si>
    <t>Presuny</t>
  </si>
  <si>
    <t>Základné imanie :</t>
  </si>
  <si>
    <t>Základné imanie zapísané do OR</t>
  </si>
  <si>
    <t>Základné imanie nezapísané do OR</t>
  </si>
  <si>
    <t>Zmena základného imania</t>
  </si>
  <si>
    <t>Zákonný rezervný fond (nedeliteľný fond) z kapitálových vkladov</t>
  </si>
  <si>
    <t>Oceňovacie rozdiely z precenenia pri zlúčení, splynutí a rozdelení</t>
  </si>
  <si>
    <t>Štatutárne fondy a ostatné fondy</t>
  </si>
  <si>
    <t>Výsledok hospodárenia bežného účtovného obdobia</t>
  </si>
  <si>
    <t>Vyplatené dividendy</t>
  </si>
  <si>
    <t>Ostatné položky vlastného imania</t>
  </si>
  <si>
    <t>Účet 491 – Vlastné imanie fyzickej osoby – podnikateľa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</si>
  <si>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</si>
  <si>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</si>
  <si>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</si>
  <si>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</si>
  <si>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</si>
  <si>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</si>
  <si>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</si>
  <si>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</si>
  <si>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</si>
  <si>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Kód druhu obchodu Druh obchodu:</t>
  </si>
  <si>
    <t>01 kúpa</t>
  </si>
  <si>
    <t>02 predaj</t>
  </si>
  <si>
    <t>03 poskytnutie služby</t>
  </si>
  <si>
    <t>04 obchodné zastúpenie</t>
  </si>
  <si>
    <t>05 licencia</t>
  </si>
  <si>
    <t>06 transfer</t>
  </si>
  <si>
    <t>07 know -how</t>
  </si>
  <si>
    <t>08 úver, pôžička</t>
  </si>
  <si>
    <t>09 výpomoc</t>
  </si>
  <si>
    <t>10 záruka</t>
  </si>
  <si>
    <t>11 iný obchod.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</si>
  <si>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</si>
  <si>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</si>
  <si>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</si>
  <si>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</si>
  <si>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</si>
  <si>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</si>
  <si>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</si>
  <si>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11/2011 FINANČNÝ SPRAVODAJCA 407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</si>
  <si>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</si>
  <si>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</si>
  <si>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</si>
  <si>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</si>
  <si>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</si>
  <si>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</si>
  <si>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</si>
  <si>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 xml:space="preserve">Výnosy z precenenia cenných papierov a výnosy z derivátových operácií 664,667 </t>
  </si>
  <si>
    <t xml:space="preserve">Tvorba a zúčtovanie opravných položiek k pohľadávkam </t>
  </si>
  <si>
    <t xml:space="preserve">Ostatné náklady na hospodársku činnosť </t>
  </si>
  <si>
    <t xml:space="preserve">Manká a škody </t>
  </si>
  <si>
    <t>8</t>
  </si>
  <si>
    <t>002</t>
  </si>
  <si>
    <t>SPOLU MAJETOK r. 002 + r. 030 + r. 061</t>
  </si>
  <si>
    <t>Neobežný majetok r. 003 + r. 011 + r. 021</t>
  </si>
  <si>
    <t>Dlhodobý nehmotný majetok súčet (r. 004 až r. 010)</t>
  </si>
  <si>
    <r>
      <t xml:space="preserve">Aktivované náklady na vývoj </t>
    </r>
    <r>
      <rPr>
        <sz val="8"/>
        <color indexed="10"/>
        <rFont val="Arial CE"/>
        <charset val="238"/>
      </rPr>
      <t>(012) - /072, 091A/</t>
    </r>
  </si>
  <si>
    <r>
      <t xml:space="preserve">Softvér </t>
    </r>
    <r>
      <rPr>
        <sz val="8"/>
        <color indexed="10"/>
        <rFont val="Arial CE"/>
        <charset val="238"/>
      </rPr>
      <t>(013) - /073, 091A/</t>
    </r>
  </si>
  <si>
    <r>
      <t xml:space="preserve">Oceniteľné práva </t>
    </r>
    <r>
      <rPr>
        <sz val="8"/>
        <color indexed="10"/>
        <rFont val="Arial CE"/>
        <charset val="238"/>
      </rPr>
      <t>(014) - /074, 091A/</t>
    </r>
  </si>
  <si>
    <r>
      <t xml:space="preserve">Ostatný dlhodobý nehmotný majetok </t>
    </r>
    <r>
      <rPr>
        <sz val="8"/>
        <color indexed="10"/>
        <rFont val="Arial CE"/>
        <charset val="238"/>
      </rPr>
      <t>(019, 01X) - /079, 07X, 091A/</t>
    </r>
  </si>
  <si>
    <r>
      <t xml:space="preserve">Obstarávaný dlhodobý nehmotný majetok </t>
    </r>
    <r>
      <rPr>
        <sz val="8"/>
        <color indexed="10"/>
        <rFont val="Arial CE"/>
        <charset val="238"/>
      </rPr>
      <t>(041) - 093</t>
    </r>
  </si>
  <si>
    <r>
      <t xml:space="preserve">Poskytnuté preddavky na dlhodobý nehmotný majetok </t>
    </r>
    <r>
      <rPr>
        <sz val="8"/>
        <color indexed="10"/>
        <rFont val="Arial CE"/>
        <charset val="238"/>
      </rPr>
      <t>(051) - 095A</t>
    </r>
  </si>
  <si>
    <t>Dlhodobý hmotný majetok súčet (r. 012 až r. 020)</t>
  </si>
  <si>
    <r>
      <t xml:space="preserve">Pozemky </t>
    </r>
    <r>
      <rPr>
        <sz val="8"/>
        <color indexed="10"/>
        <rFont val="Arial CE"/>
        <charset val="238"/>
      </rPr>
      <t>(031) - 092A</t>
    </r>
  </si>
  <si>
    <r>
      <t xml:space="preserve">Stavby </t>
    </r>
    <r>
      <rPr>
        <sz val="8"/>
        <color indexed="10"/>
        <rFont val="Arial CE"/>
        <charset val="238"/>
      </rPr>
      <t>(021) - /081, 092A/</t>
    </r>
  </si>
  <si>
    <r>
      <t xml:space="preserve">Samostatné hnuteľné veci a súbory hnuteľných vecí </t>
    </r>
    <r>
      <rPr>
        <sz val="8"/>
        <color indexed="10"/>
        <rFont val="Arial CE"/>
        <charset val="238"/>
      </rPr>
      <t>(022) - /082, 092A/</t>
    </r>
  </si>
  <si>
    <r>
      <t xml:space="preserve">Pestovateľské celky trvalých porastov </t>
    </r>
    <r>
      <rPr>
        <sz val="8"/>
        <color indexed="10"/>
        <rFont val="Arial CE"/>
        <charset val="238"/>
      </rPr>
      <t>(025) - /085, 092A/</t>
    </r>
  </si>
  <si>
    <r>
      <t xml:space="preserve">Základné stádo a ťažné zvieratá </t>
    </r>
    <r>
      <rPr>
        <sz val="8"/>
        <color indexed="10"/>
        <rFont val="Arial CE"/>
        <charset val="238"/>
      </rPr>
      <t>(026) - /086, 092A/</t>
    </r>
  </si>
  <si>
    <r>
      <t xml:space="preserve">Ostatný dlhodobý hmotný majetok </t>
    </r>
    <r>
      <rPr>
        <sz val="8"/>
        <color indexed="10"/>
        <rFont val="Arial CE"/>
        <charset val="238"/>
      </rPr>
      <t>(029, 02X, 032) - /089, 08X, 092A/</t>
    </r>
  </si>
  <si>
    <r>
      <t xml:space="preserve">Obstarávaný dlhodobý hmotný majetok </t>
    </r>
    <r>
      <rPr>
        <sz val="8"/>
        <color indexed="10"/>
        <rFont val="Arial CE"/>
        <charset val="238"/>
      </rPr>
      <t>(042) - 094</t>
    </r>
  </si>
  <si>
    <r>
      <t xml:space="preserve">Poskytnuté preddavky na dlhodobý hmotný majetok </t>
    </r>
    <r>
      <rPr>
        <sz val="8"/>
        <color indexed="10"/>
        <rFont val="Arial CE"/>
        <charset val="238"/>
      </rPr>
      <t>(052) - 095A</t>
    </r>
  </si>
  <si>
    <r>
      <t xml:space="preserve">Opravná položka k nadobudnutému majetku </t>
    </r>
    <r>
      <rPr>
        <sz val="8"/>
        <color indexed="10"/>
        <rFont val="Arial CE"/>
        <charset val="238"/>
      </rPr>
      <t>(+/- 097) +/- 098</t>
    </r>
  </si>
  <si>
    <t>Dlhodobý finančný majetok súčet (r. 022 až r. 029)</t>
  </si>
  <si>
    <r>
      <t xml:space="preserve">Podielové cenné papiere a podiely v dcérskej účtovnej jednotke </t>
    </r>
    <r>
      <rPr>
        <sz val="8"/>
        <color indexed="10"/>
        <rFont val="Arial CE"/>
        <charset val="238"/>
      </rPr>
      <t>(061) - 096A</t>
    </r>
  </si>
  <si>
    <r>
      <t xml:space="preserve">Podielové cenné papiere a podiely v spoločnosti s podstatn m vplyvom </t>
    </r>
    <r>
      <rPr>
        <sz val="8"/>
        <color indexed="10"/>
        <rFont val="Arial CE"/>
        <charset val="238"/>
      </rPr>
      <t>(062) - 096A</t>
    </r>
  </si>
  <si>
    <r>
      <t xml:space="preserve">Ostatné dlhodobé cenné papiere a podiely </t>
    </r>
    <r>
      <rPr>
        <sz val="8"/>
        <color indexed="10"/>
        <rFont val="Arial CE"/>
        <charset val="238"/>
      </rPr>
      <t>(063, 065) - 096A</t>
    </r>
  </si>
  <si>
    <r>
      <t xml:space="preserve">Pôžičky účtovnej jednotke v konsolidovanom celku </t>
    </r>
    <r>
      <rPr>
        <sz val="8"/>
        <color indexed="10"/>
        <rFont val="Arial CE"/>
        <charset val="238"/>
      </rPr>
      <t>(066A) - 096A</t>
    </r>
  </si>
  <si>
    <r>
      <t xml:space="preserve">Ostatný dlhodobý finančný majetok </t>
    </r>
    <r>
      <rPr>
        <sz val="8"/>
        <color indexed="10"/>
        <rFont val="Arial CE"/>
        <charset val="238"/>
      </rPr>
      <t>(067A, 069, 06XA) - 096A</t>
    </r>
  </si>
  <si>
    <r>
      <t xml:space="preserve">Pôžičky s dobou splatnosti najviac jeden rok </t>
    </r>
    <r>
      <rPr>
        <sz val="8"/>
        <color indexed="10"/>
        <rFont val="Arial CE"/>
        <charset val="238"/>
      </rPr>
      <t>(066A, 067A, 06XA) - 096A</t>
    </r>
  </si>
  <si>
    <r>
      <t xml:space="preserve">Obstarávaný dlhodobý finančný majetok </t>
    </r>
    <r>
      <rPr>
        <sz val="8"/>
        <color indexed="10"/>
        <rFont val="Arial CE"/>
        <charset val="238"/>
      </rPr>
      <t>(043) - 096A</t>
    </r>
  </si>
  <si>
    <r>
      <t>Poskytnuté preddavky na dlhodobý finančný majetok</t>
    </r>
    <r>
      <rPr>
        <sz val="8"/>
        <color indexed="10"/>
        <rFont val="Arial CE"/>
        <charset val="238"/>
      </rPr>
      <t xml:space="preserve"> (053) - 095A</t>
    </r>
  </si>
  <si>
    <t>Obežný majetok r. 031 + r. 038 + r. 046 + r. 055</t>
  </si>
  <si>
    <t>Zásoby súčet (r. 032 až r. 037)</t>
  </si>
  <si>
    <r>
      <t xml:space="preserve">Materiál </t>
    </r>
    <r>
      <rPr>
        <sz val="8"/>
        <color indexed="10"/>
        <rFont val="Arial CE"/>
        <charset val="238"/>
      </rPr>
      <t>(112, 119, 11X) - /191, 19X/</t>
    </r>
  </si>
  <si>
    <r>
      <t xml:space="preserve">Nedokončen v roba a polotovary vlastnej v roby </t>
    </r>
    <r>
      <rPr>
        <sz val="8"/>
        <color indexed="10"/>
        <rFont val="Arial CE"/>
        <charset val="238"/>
      </rPr>
      <t>(121, 122, 12X) - /192, 193, 19X/</t>
    </r>
  </si>
  <si>
    <r>
      <t xml:space="preserve">Výrobky </t>
    </r>
    <r>
      <rPr>
        <sz val="8"/>
        <color indexed="10"/>
        <rFont val="Arial CE"/>
        <charset val="238"/>
      </rPr>
      <t>(123) - 194</t>
    </r>
  </si>
  <si>
    <r>
      <t xml:space="preserve">Zvieratá </t>
    </r>
    <r>
      <rPr>
        <sz val="8"/>
        <color indexed="10"/>
        <rFont val="Arial CE"/>
        <charset val="238"/>
      </rPr>
      <t>(124) - 195</t>
    </r>
  </si>
  <si>
    <r>
      <t xml:space="preserve">Tovar </t>
    </r>
    <r>
      <rPr>
        <sz val="8"/>
        <color indexed="10"/>
        <rFont val="Arial CE"/>
        <charset val="238"/>
      </rPr>
      <t>(132, 133, 13X, 139) - /196, 19X/</t>
    </r>
  </si>
  <si>
    <r>
      <t>Poskytnuté preddavky na zásoby</t>
    </r>
    <r>
      <rPr>
        <sz val="8"/>
        <color indexed="10"/>
        <rFont val="Arial CE"/>
        <charset val="238"/>
      </rPr>
      <t xml:space="preserve"> (314A) - 391A</t>
    </r>
  </si>
  <si>
    <t>Dlhodobé pohľadávky súčet (r. 039 až r. 045)</t>
  </si>
  <si>
    <r>
      <t xml:space="preserve">Pohľadávky z obchodného styku </t>
    </r>
    <r>
      <rPr>
        <sz val="8"/>
        <color indexed="10"/>
        <rFont val="Arial CE"/>
        <charset val="238"/>
      </rPr>
      <t>(311A, 312A, 313A, 314A, 315A, 31XA) - 391A</t>
    </r>
  </si>
  <si>
    <r>
      <t xml:space="preserve">Čistá hodnota zákazky </t>
    </r>
    <r>
      <rPr>
        <sz val="8"/>
        <color indexed="10"/>
        <rFont val="Arial CE"/>
        <charset val="238"/>
      </rPr>
      <t>(316A)</t>
    </r>
  </si>
  <si>
    <r>
      <t xml:space="preserve">Pohľadávky voči dcérskej účtovnej jednotke a materskej účtovnej jednotke </t>
    </r>
    <r>
      <rPr>
        <sz val="8"/>
        <color indexed="10"/>
        <rFont val="Arial CE"/>
        <charset val="238"/>
      </rPr>
      <t>(351A) - 391A</t>
    </r>
  </si>
  <si>
    <r>
      <t xml:space="preserve">Ostatné pohľadávky v rámci konsolidovaného celku </t>
    </r>
    <r>
      <rPr>
        <sz val="8"/>
        <color indexed="10"/>
        <rFont val="Arial CE"/>
        <charset val="238"/>
      </rPr>
      <t>(351A) - 391A</t>
    </r>
  </si>
  <si>
    <r>
      <t xml:space="preserve">Pohľadávky voči spoločníkom, členom a združeniu </t>
    </r>
    <r>
      <rPr>
        <sz val="8"/>
        <color indexed="10"/>
        <rFont val="Arial CE"/>
        <charset val="238"/>
      </rPr>
      <t>(354A, 355A, 358A, 35XA) - 391A</t>
    </r>
  </si>
  <si>
    <r>
      <t xml:space="preserve">Iné pohľadávky </t>
    </r>
    <r>
      <rPr>
        <sz val="8"/>
        <color indexed="10"/>
        <rFont val="Arial CE"/>
        <charset val="238"/>
      </rPr>
      <t>(335A, 33XA, 371A, 373A, 374A, 375A, 376A, 378A) - 391A</t>
    </r>
  </si>
  <si>
    <t>Krátkodobé pohľadávky súčet (r. 047 až r. 054)</t>
  </si>
  <si>
    <r>
      <t xml:space="preserve">Odložená daňová pohľadávka </t>
    </r>
    <r>
      <rPr>
        <b/>
        <sz val="8"/>
        <color indexed="12"/>
        <rFont val="Arial CE"/>
        <charset val="238"/>
      </rPr>
      <t>(481A)</t>
    </r>
  </si>
  <si>
    <r>
      <t>Ostatné pohľadávky v rámci konsolidovaného celku</t>
    </r>
    <r>
      <rPr>
        <sz val="8"/>
        <color indexed="10"/>
        <rFont val="Arial CE"/>
        <charset val="238"/>
      </rPr>
      <t xml:space="preserve"> (351A) - 391A</t>
    </r>
  </si>
  <si>
    <r>
      <t xml:space="preserve">Pohľadávky voči spoločníkom, členom a združeniu </t>
    </r>
    <r>
      <rPr>
        <sz val="8"/>
        <color indexed="10"/>
        <rFont val="Arial CE"/>
        <charset val="238"/>
      </rPr>
      <t>(354A, 355A, 358A, 35XA, 398A) - 391A</t>
    </r>
  </si>
  <si>
    <r>
      <t xml:space="preserve">Sociálne poistenie </t>
    </r>
    <r>
      <rPr>
        <b/>
        <sz val="8"/>
        <color indexed="12"/>
        <rFont val="Arial CE"/>
        <charset val="238"/>
      </rPr>
      <t xml:space="preserve">(336) </t>
    </r>
    <r>
      <rPr>
        <sz val="8"/>
        <rFont val="Arial CE"/>
        <charset val="238"/>
      </rPr>
      <t>- 391A</t>
    </r>
  </si>
  <si>
    <r>
      <t xml:space="preserve">Daňové pohľadávky a dotácie </t>
    </r>
    <r>
      <rPr>
        <sz val="8"/>
        <color indexed="10"/>
        <rFont val="Arial CE"/>
        <charset val="238"/>
      </rPr>
      <t>(341, 342, 343, 345, 346, 347) - 391A</t>
    </r>
  </si>
  <si>
    <r>
      <t xml:space="preserve">Iné pohľadávky </t>
    </r>
    <r>
      <rPr>
        <sz val="8"/>
        <color indexed="10"/>
        <rFont val="Arial CE"/>
        <charset val="238"/>
      </rPr>
      <t>(335A, 33XA, 371A, 373A, 374A, 375A, 376A,378A) - 391A</t>
    </r>
  </si>
  <si>
    <t>Finančné účty súčet (r. 056 až r. 060)</t>
  </si>
  <si>
    <r>
      <t xml:space="preserve">Peniaze </t>
    </r>
    <r>
      <rPr>
        <sz val="8"/>
        <color indexed="10"/>
        <rFont val="Arial CE"/>
        <charset val="238"/>
      </rPr>
      <t>(211, 213, 21X)</t>
    </r>
  </si>
  <si>
    <r>
      <t>Účty v bankách</t>
    </r>
    <r>
      <rPr>
        <sz val="8"/>
        <color indexed="10"/>
        <rFont val="Arial CE"/>
        <charset val="238"/>
      </rPr>
      <t xml:space="preserve"> (221A, 22X +/- 261)</t>
    </r>
  </si>
  <si>
    <r>
      <t xml:space="preserve">Krátkodobý finančný majetok </t>
    </r>
    <r>
      <rPr>
        <sz val="8"/>
        <color indexed="10"/>
        <rFont val="Arial CE"/>
        <charset val="238"/>
      </rPr>
      <t>(251, 253, 256, 257, 25X) - /291, 29X/</t>
    </r>
  </si>
  <si>
    <r>
      <t xml:space="preserve">Účty v bankách s dobou viazanosti dlhšou ako jeden rok </t>
    </r>
    <r>
      <rPr>
        <sz val="8"/>
        <color indexed="10"/>
        <rFont val="Arial CE"/>
        <charset val="238"/>
      </rPr>
      <t>22XA</t>
    </r>
  </si>
  <si>
    <r>
      <t>Obstarávaný krátkodobý finančný majetok</t>
    </r>
    <r>
      <rPr>
        <sz val="8"/>
        <color indexed="10"/>
        <rFont val="Arial CE"/>
        <charset val="238"/>
      </rPr>
      <t xml:space="preserve"> (259, 314A) - 291</t>
    </r>
  </si>
  <si>
    <t>Časové rozlíšenie súčet (r. 062 až r. 065)</t>
  </si>
  <si>
    <r>
      <t xml:space="preserve">Náklady budúcich období dlhodobé </t>
    </r>
    <r>
      <rPr>
        <sz val="8"/>
        <color indexed="10"/>
        <rFont val="Arial CE"/>
        <charset val="238"/>
      </rPr>
      <t>(381A, 382A)</t>
    </r>
  </si>
  <si>
    <r>
      <t xml:space="preserve">Náklady budúcich období krátkodobé </t>
    </r>
    <r>
      <rPr>
        <sz val="8"/>
        <color indexed="10"/>
        <rFont val="Arial CE"/>
        <charset val="238"/>
      </rPr>
      <t>(381A, 382A)</t>
    </r>
  </si>
  <si>
    <r>
      <t xml:space="preserve">Príjmy budúcich období dlhodobé </t>
    </r>
    <r>
      <rPr>
        <sz val="8"/>
        <color indexed="10"/>
        <rFont val="Arial CE"/>
        <charset val="238"/>
      </rPr>
      <t>(385A)</t>
    </r>
  </si>
  <si>
    <r>
      <t>Príjmy budúcich období krátkodobé</t>
    </r>
    <r>
      <rPr>
        <sz val="8"/>
        <color indexed="10"/>
        <rFont val="Arial CE"/>
        <charset val="238"/>
      </rPr>
      <t xml:space="preserve"> (385A)</t>
    </r>
  </si>
  <si>
    <t>064</t>
  </si>
  <si>
    <r>
      <t xml:space="preserve">Goodwill </t>
    </r>
    <r>
      <rPr>
        <sz val="8"/>
        <color indexed="10"/>
        <rFont val="Arial CE"/>
        <charset val="238"/>
      </rPr>
      <t>(015) - /075, 091A/</t>
    </r>
  </si>
  <si>
    <t>9</t>
  </si>
  <si>
    <t>11</t>
  </si>
  <si>
    <t>PASIVA</t>
  </si>
  <si>
    <t>AKTIVA / PASIVA</t>
  </si>
  <si>
    <t>SPOLU VLASTNÉ IMANIE A ZÁVÄZKY r. 067 + r. 088 + r. 121</t>
  </si>
  <si>
    <t>Vlastné imanie r. 068 + r. 073 + r. 080 + r. 084 + r. 087</t>
  </si>
  <si>
    <t>Základné imanie súčet (r. 069 až 072)</t>
  </si>
  <si>
    <r>
      <t xml:space="preserve">Základné imanie </t>
    </r>
    <r>
      <rPr>
        <sz val="8"/>
        <color indexed="10"/>
        <rFont val="Arial CE"/>
        <charset val="238"/>
      </rPr>
      <t>(411 alebo +/- 491)</t>
    </r>
  </si>
  <si>
    <r>
      <t xml:space="preserve">Vlastné akcie a vlastné obchodné podiely </t>
    </r>
    <r>
      <rPr>
        <sz val="8"/>
        <color indexed="10"/>
        <rFont val="Arial CE"/>
        <charset val="238"/>
      </rPr>
      <t>(/-/252)</t>
    </r>
  </si>
  <si>
    <r>
      <t xml:space="preserve">Zmena základného imania </t>
    </r>
    <r>
      <rPr>
        <sz val="8"/>
        <color indexed="10"/>
        <rFont val="Arial CE"/>
        <charset val="238"/>
      </rPr>
      <t>+/- 419</t>
    </r>
  </si>
  <si>
    <r>
      <t xml:space="preserve">Pohľadávky za upísané vlastné imanie </t>
    </r>
    <r>
      <rPr>
        <sz val="8"/>
        <color indexed="10"/>
        <rFont val="Arial CE"/>
        <charset val="238"/>
      </rPr>
      <t>(/-/353)</t>
    </r>
  </si>
  <si>
    <t>Kapitálové fondy súčet (r. 074 až 079)</t>
  </si>
  <si>
    <r>
      <t xml:space="preserve">Emisné ážio </t>
    </r>
    <r>
      <rPr>
        <sz val="8"/>
        <color indexed="10"/>
        <rFont val="Arial CE"/>
        <charset val="238"/>
      </rPr>
      <t>(412)</t>
    </r>
  </si>
  <si>
    <r>
      <t xml:space="preserve">Ostatné kapitálové fondy </t>
    </r>
    <r>
      <rPr>
        <sz val="8"/>
        <color indexed="10"/>
        <rFont val="Arial CE"/>
        <charset val="238"/>
      </rPr>
      <t>(413)</t>
    </r>
  </si>
  <si>
    <r>
      <t xml:space="preserve">Zákonný rezervný fond (Nedeliteľný fond) z kapitálových vkladov </t>
    </r>
    <r>
      <rPr>
        <sz val="8"/>
        <color indexed="10"/>
        <rFont val="Arial CE"/>
        <charset val="238"/>
      </rPr>
      <t>(417, 418)</t>
    </r>
  </si>
  <si>
    <r>
      <t xml:space="preserve">Oceňovacie rozdiely z precenenia majetku a záväzkov </t>
    </r>
    <r>
      <rPr>
        <sz val="8"/>
        <color indexed="10"/>
        <rFont val="Arial CE"/>
        <charset val="238"/>
      </rPr>
      <t>(+/- 414)</t>
    </r>
  </si>
  <si>
    <r>
      <t>Oceňovacie rozdiely z kapitálových účastín</t>
    </r>
    <r>
      <rPr>
        <sz val="8"/>
        <color indexed="10"/>
        <rFont val="Arial CE"/>
        <charset val="238"/>
      </rPr>
      <t xml:space="preserve"> (+/- 415)</t>
    </r>
  </si>
  <si>
    <r>
      <t xml:space="preserve">Oce ovacie rozdiely z precenenia pri zlúčení, splynutí a rozdelení </t>
    </r>
    <r>
      <rPr>
        <sz val="8"/>
        <color indexed="10"/>
        <rFont val="Arial CE"/>
        <charset val="238"/>
      </rPr>
      <t>(+/- 416)</t>
    </r>
  </si>
  <si>
    <t>Fondy zo zisku súčet (r. 081 až r. 083)</t>
  </si>
  <si>
    <r>
      <t xml:space="preserve">Zákonný rezervný fond </t>
    </r>
    <r>
      <rPr>
        <sz val="8"/>
        <color indexed="10"/>
        <rFont val="Arial CE"/>
        <charset val="238"/>
      </rPr>
      <t>(421)</t>
    </r>
  </si>
  <si>
    <r>
      <t xml:space="preserve">Nedeliteľný fond </t>
    </r>
    <r>
      <rPr>
        <sz val="8"/>
        <color indexed="10"/>
        <rFont val="Arial CE"/>
        <charset val="238"/>
      </rPr>
      <t>(422)</t>
    </r>
  </si>
  <si>
    <r>
      <t xml:space="preserve">Štatutárne fondy a ostatné fondy </t>
    </r>
    <r>
      <rPr>
        <sz val="8"/>
        <color indexed="10"/>
        <rFont val="Arial CE"/>
        <charset val="238"/>
      </rPr>
      <t>(423, 427, 42X)</t>
    </r>
  </si>
  <si>
    <t>Výsledok hospodárenia minulých rokov r. 085 + r. 086</t>
  </si>
  <si>
    <r>
      <t xml:space="preserve">Nerozdelený zisk minulých rokov </t>
    </r>
    <r>
      <rPr>
        <sz val="8"/>
        <color indexed="10"/>
        <rFont val="Arial CE"/>
        <charset val="238"/>
      </rPr>
      <t>(428)</t>
    </r>
  </si>
  <si>
    <r>
      <t>Neuhradená strata minulých rokov</t>
    </r>
    <r>
      <rPr>
        <sz val="8"/>
        <color indexed="10"/>
        <rFont val="Arial CE"/>
        <charset val="238"/>
      </rPr>
      <t xml:space="preserve"> (/-/429)</t>
    </r>
  </si>
  <si>
    <t>Výsledok hospodárenia za účtovné obdobie po zdanení /+-/ r. 001 - (r. 068 + r. 073 + r. 080 + r. 084 + r. 088 + r. 121 )</t>
  </si>
  <si>
    <t>Záväzky r. 89 + r. 94 + r. 106 + r. 117 + r. 118</t>
  </si>
  <si>
    <t>Rezervy súčet (r. 090 až r. 093)</t>
  </si>
  <si>
    <r>
      <t xml:space="preserve">Rezervy zákonné dlhodobé </t>
    </r>
    <r>
      <rPr>
        <sz val="8"/>
        <color indexed="10"/>
        <rFont val="Arial CE"/>
        <charset val="238"/>
      </rPr>
      <t>(451A)</t>
    </r>
  </si>
  <si>
    <r>
      <t xml:space="preserve">Rezervy zákonné krátkodobé </t>
    </r>
    <r>
      <rPr>
        <sz val="8"/>
        <color indexed="10"/>
        <rFont val="Arial CE"/>
        <charset val="238"/>
      </rPr>
      <t>(323A, 451A)</t>
    </r>
  </si>
  <si>
    <r>
      <t xml:space="preserve">Ostatné dlhodobé rezervy </t>
    </r>
    <r>
      <rPr>
        <sz val="8"/>
        <color indexed="10"/>
        <rFont val="Arial CE"/>
        <charset val="238"/>
      </rPr>
      <t>(459A, 45XA)</t>
    </r>
  </si>
  <si>
    <r>
      <t xml:space="preserve">Ostatné krátkodobé rezervy </t>
    </r>
    <r>
      <rPr>
        <sz val="8"/>
        <color indexed="10"/>
        <rFont val="Arial CE"/>
        <charset val="238"/>
      </rPr>
      <t>(323A, 32X, 459A, 45XA)</t>
    </r>
  </si>
  <si>
    <t>Dlhodobé záväzky súčet (r. 095 až r. 105)</t>
  </si>
  <si>
    <r>
      <t xml:space="preserve">Dlhodobé záväzky z obchodného styku </t>
    </r>
    <r>
      <rPr>
        <sz val="8"/>
        <color indexed="10"/>
        <rFont val="Arial CE"/>
        <charset val="238"/>
      </rPr>
      <t>(321A, 479A)</t>
    </r>
  </si>
  <si>
    <r>
      <t xml:space="preserve">Čistá hodnota zákazky </t>
    </r>
    <r>
      <rPr>
        <sz val="8"/>
        <color indexed="10"/>
        <rFont val="Arial CE"/>
        <charset val="238"/>
      </rPr>
      <t>(316A)</t>
    </r>
  </si>
  <si>
    <r>
      <t xml:space="preserve">Dlhodobé nevyfakturované dodávky </t>
    </r>
    <r>
      <rPr>
        <sz val="8"/>
        <color indexed="10"/>
        <rFont val="Arial CE"/>
        <charset val="238"/>
      </rPr>
      <t>(476A)</t>
    </r>
  </si>
  <si>
    <r>
      <t>Dlhodobé záväzky voči dcérskej účtovnej jednotke a materskej účtovnej jednotke</t>
    </r>
    <r>
      <rPr>
        <sz val="8"/>
        <color indexed="10"/>
        <rFont val="Arial CE"/>
        <charset val="238"/>
      </rPr>
      <t xml:space="preserve"> (471A)</t>
    </r>
  </si>
  <si>
    <r>
      <t xml:space="preserve">Ostatné dlhodobé záväzky v rámci konsolidovaného celku </t>
    </r>
    <r>
      <rPr>
        <sz val="8"/>
        <color indexed="10"/>
        <rFont val="Arial CE"/>
        <charset val="238"/>
      </rPr>
      <t>(471A)</t>
    </r>
  </si>
  <si>
    <r>
      <t xml:space="preserve">Dlhodobé prijaté preddavky </t>
    </r>
    <r>
      <rPr>
        <sz val="8"/>
        <color indexed="10"/>
        <rFont val="Arial CE"/>
        <charset val="238"/>
      </rPr>
      <t>(475A)</t>
    </r>
  </si>
  <si>
    <r>
      <t>Dlhodobé zmenky na úhradu</t>
    </r>
    <r>
      <rPr>
        <sz val="8"/>
        <color indexed="10"/>
        <rFont val="Arial CE"/>
        <charset val="238"/>
      </rPr>
      <t xml:space="preserve"> (478A)</t>
    </r>
  </si>
  <si>
    <r>
      <t xml:space="preserve">Vydané dlhopisy </t>
    </r>
    <r>
      <rPr>
        <sz val="8"/>
        <color indexed="10"/>
        <rFont val="Arial CE"/>
        <charset val="238"/>
      </rPr>
      <t>(473A/-/255A)</t>
    </r>
  </si>
  <si>
    <r>
      <t xml:space="preserve">Záväzky zo sociálneho fondu </t>
    </r>
    <r>
      <rPr>
        <sz val="8"/>
        <color indexed="10"/>
        <rFont val="Arial CE"/>
        <charset val="238"/>
      </rPr>
      <t>(472)</t>
    </r>
  </si>
  <si>
    <r>
      <t xml:space="preserve">Ostatné dlhodobé záväzky </t>
    </r>
    <r>
      <rPr>
        <sz val="8"/>
        <color indexed="10"/>
        <rFont val="Arial CE"/>
        <charset val="238"/>
      </rPr>
      <t>(474A, 479A, 47XA, 372A, 373A, 377A)</t>
    </r>
  </si>
  <si>
    <r>
      <t xml:space="preserve">Odložený daňový záväzok </t>
    </r>
    <r>
      <rPr>
        <sz val="8"/>
        <color indexed="10"/>
        <rFont val="Arial CE"/>
        <charset val="238"/>
      </rPr>
      <t>(481A)</t>
    </r>
  </si>
  <si>
    <t>Krátkodobé záväzky súčet (r. 107 až r. 116)</t>
  </si>
  <si>
    <r>
      <t xml:space="preserve">Záväzky z obchodného styku </t>
    </r>
    <r>
      <rPr>
        <sz val="8"/>
        <color indexed="10"/>
        <rFont val="Arial CE"/>
        <charset val="238"/>
      </rPr>
      <t>(321, 322, 324, 325, 32X, 475A, 478A, 479A, 47XA)</t>
    </r>
  </si>
  <si>
    <r>
      <t xml:space="preserve">Čistá hodnota zákazky </t>
    </r>
    <r>
      <rPr>
        <sz val="8"/>
        <color indexed="10"/>
        <rFont val="Arial CE"/>
        <charset val="238"/>
      </rPr>
      <t>(316A)</t>
    </r>
  </si>
  <si>
    <r>
      <t xml:space="preserve">Nevyfakturované dodávky </t>
    </r>
    <r>
      <rPr>
        <sz val="8"/>
        <color indexed="10"/>
        <rFont val="Arial CE"/>
        <charset val="238"/>
      </rPr>
      <t>(326, 476A)</t>
    </r>
  </si>
  <si>
    <r>
      <t>Záväzky voči č dcérskej účtovnej jednotke a materskej účtovnej jednotke</t>
    </r>
    <r>
      <rPr>
        <sz val="8"/>
        <color indexed="10"/>
        <rFont val="Arial CE"/>
        <charset val="238"/>
      </rPr>
      <t xml:space="preserve"> (361A, 471A)</t>
    </r>
  </si>
  <si>
    <r>
      <t>Ostatné záväzky v rámci konsolidovaného celku</t>
    </r>
    <r>
      <rPr>
        <sz val="8"/>
        <color indexed="10"/>
        <rFont val="Arial CE"/>
        <charset val="238"/>
      </rPr>
      <t xml:space="preserve"> (361A, 36XA, 471A, 47XA)</t>
    </r>
  </si>
  <si>
    <r>
      <t>Záväzky vo i spolo níkom a združeniu</t>
    </r>
    <r>
      <rPr>
        <sz val="8"/>
        <color indexed="10"/>
        <rFont val="Arial CE"/>
        <charset val="238"/>
      </rPr>
      <t xml:space="preserve"> (364, 365, 366, 367, 368, 398A, 478A, 479A)</t>
    </r>
  </si>
  <si>
    <r>
      <t>Záväzky voči zamestnancom</t>
    </r>
    <r>
      <rPr>
        <sz val="8"/>
        <color indexed="10"/>
        <rFont val="Arial CE"/>
        <charset val="238"/>
      </rPr>
      <t xml:space="preserve"> (331, 333, 33X, 479A)</t>
    </r>
  </si>
  <si>
    <r>
      <t xml:space="preserve">Záväzky zo sociálneho poistenia </t>
    </r>
    <r>
      <rPr>
        <sz val="8"/>
        <color indexed="10"/>
        <rFont val="Arial CE"/>
        <charset val="238"/>
      </rPr>
      <t>(336, 479A)</t>
    </r>
  </si>
  <si>
    <r>
      <t>Daňové záväzky a dotácie</t>
    </r>
    <r>
      <rPr>
        <sz val="8"/>
        <color indexed="10"/>
        <rFont val="Arial CE"/>
        <charset val="238"/>
      </rPr>
      <t xml:space="preserve"> (341, 342, 343, 345, 346, 347, 34X)</t>
    </r>
  </si>
  <si>
    <r>
      <t>Krátkodobé finančné v pomoci</t>
    </r>
    <r>
      <rPr>
        <sz val="8"/>
        <color indexed="10"/>
        <rFont val="Arial CE"/>
        <charset val="238"/>
      </rPr>
      <t xml:space="preserve"> (241, 249, 24X, 473A, /-/255A)</t>
    </r>
  </si>
  <si>
    <t xml:space="preserve">Bankové úvery r. 119 + r. 120 </t>
  </si>
  <si>
    <r>
      <t xml:space="preserve">Bankové úvery dlhodobé </t>
    </r>
    <r>
      <rPr>
        <sz val="8"/>
        <color indexed="10"/>
        <rFont val="Arial CE"/>
        <charset val="238"/>
      </rPr>
      <t>(461A, 46XA)</t>
    </r>
  </si>
  <si>
    <r>
      <t xml:space="preserve">Bežné bankové úvery </t>
    </r>
    <r>
      <rPr>
        <sz val="8"/>
        <color indexed="10"/>
        <rFont val="Arial CE"/>
        <charset val="238"/>
      </rPr>
      <t>(221A, 231, 232, 23X, 461A, 46XA)</t>
    </r>
  </si>
  <si>
    <r>
      <t>Výdavky budúcich období dlhodobé</t>
    </r>
    <r>
      <rPr>
        <sz val="8"/>
        <color indexed="10"/>
        <rFont val="Arial CE"/>
        <charset val="238"/>
      </rPr>
      <t xml:space="preserve"> (383A)</t>
    </r>
  </si>
  <si>
    <r>
      <t xml:space="preserve">Výdavky budúcich období krátkodobé </t>
    </r>
    <r>
      <rPr>
        <sz val="8"/>
        <color indexed="10"/>
        <rFont val="Arial CE"/>
        <charset val="238"/>
      </rPr>
      <t>(383A)</t>
    </r>
  </si>
  <si>
    <r>
      <t>Výnosy budúcich období dlhodobé</t>
    </r>
    <r>
      <rPr>
        <sz val="8"/>
        <color indexed="10"/>
        <rFont val="Arial CE"/>
        <charset val="238"/>
      </rPr>
      <t xml:space="preserve"> (384A)</t>
    </r>
  </si>
  <si>
    <r>
      <t xml:space="preserve">Výnosy budúcich období krátkodobé </t>
    </r>
    <r>
      <rPr>
        <sz val="8"/>
        <color indexed="10"/>
        <rFont val="Arial CE"/>
        <charset val="238"/>
      </rPr>
      <t>(384A)</t>
    </r>
  </si>
  <si>
    <r>
      <t>Časové rozlíšenie súčet</t>
    </r>
    <r>
      <rPr>
        <b/>
        <sz val="8"/>
        <color indexed="10"/>
        <rFont val="Arial CE"/>
        <charset val="238"/>
      </rPr>
      <t xml:space="preserve"> </t>
    </r>
    <r>
      <rPr>
        <b/>
        <sz val="8"/>
        <color indexed="12"/>
        <rFont val="Arial CE"/>
        <charset val="238"/>
      </rPr>
      <t>(r. 122 až r. 125)</t>
    </r>
  </si>
  <si>
    <r>
      <t>Ostatné záväzky</t>
    </r>
    <r>
      <rPr>
        <sz val="8"/>
        <color indexed="10"/>
        <rFont val="Arial CE"/>
        <charset val="238"/>
      </rPr>
      <t xml:space="preserve"> (372A, 373A, 377A, 379, 474A, 479A, 47X)</t>
    </r>
  </si>
  <si>
    <t>ZISK</t>
  </si>
  <si>
    <r>
      <t>Pohľadávky z obchod. styku (311A, 312A, 313A, 314A, 315A, 31XA)</t>
    </r>
    <r>
      <rPr>
        <b/>
        <sz val="8"/>
        <rFont val="Arial CE"/>
        <charset val="238"/>
      </rPr>
      <t xml:space="preserve"> r 047</t>
    </r>
  </si>
  <si>
    <r>
      <t xml:space="preserve">Pohľadávky voči dcérskej účtovnej jednotke a materskej ÚJ </t>
    </r>
    <r>
      <rPr>
        <b/>
        <sz val="8"/>
        <rFont val="Arial CE"/>
        <charset val="238"/>
      </rPr>
      <t>r 049</t>
    </r>
  </si>
  <si>
    <r>
      <t xml:space="preserve">Pohľadávky voči spoločníkom, členom a združeniu </t>
    </r>
    <r>
      <rPr>
        <b/>
        <sz val="8"/>
        <rFont val="Arial CE"/>
        <charset val="238"/>
      </rPr>
      <t>r 051</t>
    </r>
  </si>
  <si>
    <r>
      <t xml:space="preserve">Iné pohľadávky  </t>
    </r>
    <r>
      <rPr>
        <b/>
        <sz val="8"/>
        <rFont val="Arial CE"/>
        <charset val="238"/>
      </rPr>
      <t>r 054</t>
    </r>
  </si>
  <si>
    <r>
      <t xml:space="preserve">Iné pohľadávky </t>
    </r>
    <r>
      <rPr>
        <b/>
        <sz val="8"/>
        <rFont val="Arial CE"/>
        <charset val="238"/>
      </rPr>
      <t>r 044</t>
    </r>
  </si>
  <si>
    <r>
      <t xml:space="preserve">Pohľadávky voči dcérskej účtovnej jednotke a materskej ÚJ </t>
    </r>
    <r>
      <rPr>
        <b/>
        <sz val="8"/>
        <rFont val="Arial CE"/>
        <charset val="238"/>
      </rPr>
      <t>r 041</t>
    </r>
  </si>
  <si>
    <r>
      <t xml:space="preserve">Pohľadávky z obchodného styku obchodného styku  </t>
    </r>
    <r>
      <rPr>
        <b/>
        <sz val="8"/>
        <rFont val="Arial CE"/>
        <charset val="238"/>
      </rPr>
      <t>r 039</t>
    </r>
  </si>
  <si>
    <t>bezprostredne predchádza júceho účtovného obdobia</t>
  </si>
  <si>
    <r>
      <t>U</t>
    </r>
    <r>
      <rPr>
        <sz val="8"/>
        <rFont val="Arial"/>
        <family val="2"/>
        <charset val="238"/>
      </rPr>
      <t xml:space="preserve">lica  </t>
    </r>
  </si>
  <si>
    <t>Poznámky</t>
  </si>
  <si>
    <t xml:space="preserve">zostavenej k </t>
  </si>
  <si>
    <t xml:space="preserve">v </t>
  </si>
  <si>
    <t>- eurocentoch</t>
  </si>
  <si>
    <t>- v celých eurách</t>
  </si>
  <si>
    <t>Dátum vzniku účtovnej jednotkx</t>
  </si>
  <si>
    <t>Poznámky Úč</t>
  </si>
  <si>
    <t>0 - Dlhodobý majetok</t>
  </si>
  <si>
    <t xml:space="preserve">Aktíva </t>
  </si>
  <si>
    <t xml:space="preserve">Súvahový </t>
  </si>
  <si>
    <t xml:space="preserve">Software </t>
  </si>
  <si>
    <t xml:space="preserve">Oceniteľné práva </t>
  </si>
  <si>
    <t xml:space="preserve">Goodwill </t>
  </si>
  <si>
    <t xml:space="preserve">Ostatný dlhodobý nehmotný majetok </t>
  </si>
  <si>
    <t xml:space="preserve">Dlhodobý hmotný majetok - odpisovaný </t>
  </si>
  <si>
    <t xml:space="preserve">Stavby </t>
  </si>
  <si>
    <t xml:space="preserve">Samostatné hnuteľné veci a súbory hnuteľných vecí </t>
  </si>
  <si>
    <t xml:space="preserve">Pestovateľské celky trvalých porastov </t>
  </si>
  <si>
    <t xml:space="preserve">Základné stádo a ťažné zvieratá </t>
  </si>
  <si>
    <t xml:space="preserve">Ostatný dlhodobý hmotný majetok </t>
  </si>
  <si>
    <t xml:space="preserve">Dlhodobý hmotný majetok - neodpisovaný </t>
  </si>
  <si>
    <t xml:space="preserve">Pozemky </t>
  </si>
  <si>
    <t xml:space="preserve">Umelecké diela a zbierky </t>
  </si>
  <si>
    <t xml:space="preserve">Obstaranie dlhodobého nehmotného majetku </t>
  </si>
  <si>
    <t xml:space="preserve">Obstaranie dlhodobého hmotného majetku </t>
  </si>
  <si>
    <t xml:space="preserve">Obstaranie dlhodobého finančného majetku </t>
  </si>
  <si>
    <t xml:space="preserve">Poskytnuté preddavky na dlhodobý majetok </t>
  </si>
  <si>
    <t xml:space="preserve">Poskytnuté preddavky na dlhodobý nehmotný majetok </t>
  </si>
  <si>
    <t xml:space="preserve">Poskytnuté preddavky na dlhodobý hmotný majetok </t>
  </si>
  <si>
    <t xml:space="preserve">Poskytnuté preddavky na dlhodobý finančný majetok </t>
  </si>
  <si>
    <t xml:space="preserve">Podielové cenné papiere a podiely v dcérskej účtovnej jednotke </t>
  </si>
  <si>
    <t xml:space="preserve">Podielové cenné papiere a podiely v podnikoch s podstatným vplyvom </t>
  </si>
  <si>
    <t xml:space="preserve">Realizovateľné cenné papiere a podiely </t>
  </si>
  <si>
    <t xml:space="preserve">Dlhové cenné papiere držané do splatnosti </t>
  </si>
  <si>
    <t xml:space="preserve">Pôžičky účtovnej jednotke v konsolidovanom celkuící a řídící osoby, podstatný vliv </t>
  </si>
  <si>
    <t xml:space="preserve">Ostatné pôžičky </t>
  </si>
  <si>
    <t xml:space="preserve">Ostatný dlhodobý finančný majetok </t>
  </si>
  <si>
    <t xml:space="preserve">Oprávky k dlhodobému nehmotnému majetku </t>
  </si>
  <si>
    <t xml:space="preserve">Pasíva </t>
  </si>
  <si>
    <t xml:space="preserve">Oprávky k aktivovaným nákladom na vývoj </t>
  </si>
  <si>
    <t xml:space="preserve">Oprávky k softwaru </t>
  </si>
  <si>
    <t xml:space="preserve">Oprávky k oceniteľným právam </t>
  </si>
  <si>
    <t xml:space="preserve">Oprávky ku goodwillu </t>
  </si>
  <si>
    <t xml:space="preserve">Oprávky k ostatnému dlhodobému nehmotnému majetku </t>
  </si>
  <si>
    <t xml:space="preserve">Oprávky k dlhodobému hmotnému majetku </t>
  </si>
  <si>
    <t xml:space="preserve">Oprávky k stavbám </t>
  </si>
  <si>
    <t xml:space="preserve">Oprávky k samostatným hnuteľným veciam a k súboru hnuteľných vecí </t>
  </si>
  <si>
    <t xml:space="preserve">Oprávky k pestovateľkým celkom trvalých porastov </t>
  </si>
  <si>
    <t xml:space="preserve">Oprávky k základnému stádu a ťažným zvieratám </t>
  </si>
  <si>
    <t xml:space="preserve">Oprávky k ostatnému dlhodobému hmotnému majetku </t>
  </si>
  <si>
    <t xml:space="preserve">Opravné položky k dlhodobému majetku </t>
  </si>
  <si>
    <t xml:space="preserve">Opravné položky k dlhodobému nehmotnému majetku </t>
  </si>
  <si>
    <t xml:space="preserve">Opravné položky k dlhodobému hmotnému majetku </t>
  </si>
  <si>
    <t xml:space="preserve">Opravné položky k nedokončenému dlhodobému nehmotnému majetku </t>
  </si>
  <si>
    <t xml:space="preserve">Opravné položky k nedokončenému dlhodobému hmotnému majetku </t>
  </si>
  <si>
    <t xml:space="preserve">Opravné položky k poskytnutým preddavkom na dlhodobý majetok </t>
  </si>
  <si>
    <t xml:space="preserve">Opravné položky k dlhodobému finančnému majetku </t>
  </si>
  <si>
    <t xml:space="preserve">Opravné položky k nadobudnutému majetku </t>
  </si>
  <si>
    <t xml:space="preserve">Oprávky k opravnej položke k nadobudnutému majetku </t>
  </si>
  <si>
    <t>1 - zásoby</t>
  </si>
  <si>
    <t xml:space="preserve">Materiál </t>
  </si>
  <si>
    <t xml:space="preserve">Obstaranie materiálu </t>
  </si>
  <si>
    <t xml:space="preserve">Materiál na sklade </t>
  </si>
  <si>
    <t xml:space="preserve">Materiál na ceste </t>
  </si>
  <si>
    <t xml:space="preserve">Zásoby vlastnej výroby </t>
  </si>
  <si>
    <t xml:space="preserve">Nedokončená výroba </t>
  </si>
  <si>
    <t xml:space="preserve">Polotovary vlastnej výroby </t>
  </si>
  <si>
    <t xml:space="preserve">Výrobky </t>
  </si>
  <si>
    <t xml:space="preserve">Zvieratá </t>
  </si>
  <si>
    <t>130</t>
  </si>
  <si>
    <t xml:space="preserve">Tovar </t>
  </si>
  <si>
    <t>131</t>
  </si>
  <si>
    <t xml:space="preserve">Obstaranie tovaru </t>
  </si>
  <si>
    <t>132</t>
  </si>
  <si>
    <t xml:space="preserve">Tovar na sklade a v predajniach </t>
  </si>
  <si>
    <t>139</t>
  </si>
  <si>
    <t xml:space="preserve">Tovar na ceste </t>
  </si>
  <si>
    <t>190</t>
  </si>
  <si>
    <t xml:space="preserve">Opravné položky k zásobám </t>
  </si>
  <si>
    <t>191</t>
  </si>
  <si>
    <t xml:space="preserve">Opravné položky k materiálu </t>
  </si>
  <si>
    <t>192</t>
  </si>
  <si>
    <t xml:space="preserve">Opravné položky k nedokončenej výrobe </t>
  </si>
  <si>
    <t>193</t>
  </si>
  <si>
    <t xml:space="preserve">Opravné položky k polotovarom vlastnej výroby </t>
  </si>
  <si>
    <t>194</t>
  </si>
  <si>
    <t xml:space="preserve">Opravné položky k výrobkom </t>
  </si>
  <si>
    <t>195</t>
  </si>
  <si>
    <t xml:space="preserve">Opravné položky k zvieratám </t>
  </si>
  <si>
    <t>196</t>
  </si>
  <si>
    <t xml:space="preserve">Opravné položky k tovaru </t>
  </si>
  <si>
    <t>2 - Finančné účty</t>
  </si>
  <si>
    <t xml:space="preserve">Peniaze </t>
  </si>
  <si>
    <t>211</t>
  </si>
  <si>
    <t xml:space="preserve">Pokladnica </t>
  </si>
  <si>
    <t>213</t>
  </si>
  <si>
    <t xml:space="preserve">Ceniny </t>
  </si>
  <si>
    <t>220</t>
  </si>
  <si>
    <t xml:space="preserve">Účty v bankách </t>
  </si>
  <si>
    <t xml:space="preserve">Bankové účty </t>
  </si>
  <si>
    <t>230</t>
  </si>
  <si>
    <t xml:space="preserve">Bežné bankové úvery </t>
  </si>
  <si>
    <t>231</t>
  </si>
  <si>
    <t xml:space="preserve">Krátkodobé bankové úvery </t>
  </si>
  <si>
    <t>232</t>
  </si>
  <si>
    <t xml:space="preserve">Eskontné úvery </t>
  </si>
  <si>
    <t>240</t>
  </si>
  <si>
    <t xml:space="preserve">Iné krátkodobé finančné výpomoci </t>
  </si>
  <si>
    <t>241</t>
  </si>
  <si>
    <t xml:space="preserve">Vydané krátkodobé dlhopisy </t>
  </si>
  <si>
    <t>249</t>
  </si>
  <si>
    <t xml:space="preserve">Ostatné krátkodobé finančné výpomoci </t>
  </si>
  <si>
    <t>250</t>
  </si>
  <si>
    <t xml:space="preserve">Krátkodobý finančný majetok </t>
  </si>
  <si>
    <t>251</t>
  </si>
  <si>
    <t xml:space="preserve">Majetkové cenné papiere na obchodovanie </t>
  </si>
  <si>
    <t>252</t>
  </si>
  <si>
    <t xml:space="preserve">Vlastné akcie a vlastné obchodné podiely </t>
  </si>
  <si>
    <t>253</t>
  </si>
  <si>
    <t xml:space="preserve">Dlhové cenné papiere na obchodovanie </t>
  </si>
  <si>
    <t xml:space="preserve">Vlastné dlhopisy </t>
  </si>
  <si>
    <t>256</t>
  </si>
  <si>
    <t xml:space="preserve">Dlhové cenné papiere so splatnosťou do jedného roka držané do splatnosti </t>
  </si>
  <si>
    <t>257</t>
  </si>
  <si>
    <t xml:space="preserve">Ostatné realizovateľné cenné papiere </t>
  </si>
  <si>
    <t>259</t>
  </si>
  <si>
    <t xml:space="preserve">Obstaranie krátkodobého finančného majetku </t>
  </si>
  <si>
    <t>260</t>
  </si>
  <si>
    <t xml:space="preserve">Prevody medzi finančnými účtami </t>
  </si>
  <si>
    <t>261</t>
  </si>
  <si>
    <t xml:space="preserve">Peniaze na ceste </t>
  </si>
  <si>
    <t>290</t>
  </si>
  <si>
    <t xml:space="preserve">Opravné položky ku krátkodobému finančnému majetku </t>
  </si>
  <si>
    <t>3 - Zúčtovacie vzťahy</t>
  </si>
  <si>
    <t>310</t>
  </si>
  <si>
    <t xml:space="preserve">Pohľadávky </t>
  </si>
  <si>
    <t xml:space="preserve">Odberatelia </t>
  </si>
  <si>
    <t xml:space="preserve">Zmenky na inkaso </t>
  </si>
  <si>
    <t xml:space="preserve">Pohľadávky za eskontované cenné papiere </t>
  </si>
  <si>
    <t xml:space="preserve">Poskytnuté preddavky </t>
  </si>
  <si>
    <t xml:space="preserve">Ostatné pohľadávky </t>
  </si>
  <si>
    <t xml:space="preserve">Čistá hodnota zákazky </t>
  </si>
  <si>
    <t>320</t>
  </si>
  <si>
    <t xml:space="preserve">Záväzky </t>
  </si>
  <si>
    <t xml:space="preserve">Dodávatelia </t>
  </si>
  <si>
    <t>322</t>
  </si>
  <si>
    <t xml:space="preserve">Zmenky na úhradu </t>
  </si>
  <si>
    <t xml:space="preserve">Krátkodobé rezervy </t>
  </si>
  <si>
    <t>324</t>
  </si>
  <si>
    <t xml:space="preserve">Prijaté preddavky </t>
  </si>
  <si>
    <t>325</t>
  </si>
  <si>
    <t xml:space="preserve">Ostatné záväzky </t>
  </si>
  <si>
    <t>326</t>
  </si>
  <si>
    <t xml:space="preserve">Nevyfaktúrované dodávky </t>
  </si>
  <si>
    <t>330</t>
  </si>
  <si>
    <t xml:space="preserve">Zúčtovanie so zamestnancami a orgánmi sociálneho poistenia a zdravotného poistenia </t>
  </si>
  <si>
    <t>331</t>
  </si>
  <si>
    <t xml:space="preserve">Zamestnanci </t>
  </si>
  <si>
    <t>333</t>
  </si>
  <si>
    <t xml:space="preserve">Ostatné záväzky voči zamestnancom </t>
  </si>
  <si>
    <t xml:space="preserve">Pohľadávky voči zamestnancom </t>
  </si>
  <si>
    <t xml:space="preserve">Zúčtovanie s orgánmi sociálneho zabezpečenia a zdravotného poistenia </t>
  </si>
  <si>
    <t>340</t>
  </si>
  <si>
    <t xml:space="preserve">Zúčtovanie daní a dotácií </t>
  </si>
  <si>
    <t xml:space="preserve">Daň z príjmov </t>
  </si>
  <si>
    <t xml:space="preserve">Ostatné priame dane </t>
  </si>
  <si>
    <t xml:space="preserve">Daň z pridanej hodnoty </t>
  </si>
  <si>
    <t xml:space="preserve">Ostatné dane a poplatky </t>
  </si>
  <si>
    <t xml:space="preserve">Dotácie zo štátneho rozpočtu </t>
  </si>
  <si>
    <t xml:space="preserve">Ostatné dotácie </t>
  </si>
  <si>
    <t>350</t>
  </si>
  <si>
    <t xml:space="preserve">Pohľadávky voči spoločníkom a združeniu </t>
  </si>
  <si>
    <t xml:space="preserve">Pohľadávky v rámci konsolidovaného celku </t>
  </si>
  <si>
    <t>353</t>
  </si>
  <si>
    <t xml:space="preserve">Pohľadávky za upísané vlastné imanie </t>
  </si>
  <si>
    <t xml:space="preserve">Pohľadávky voči spoločníkom a členom pri úhrade straty </t>
  </si>
  <si>
    <t xml:space="preserve">Ostatné pohľadávky voči spoločníkom a členom </t>
  </si>
  <si>
    <t xml:space="preserve">Pohľadávky voči účastníkom združenia </t>
  </si>
  <si>
    <t>360</t>
  </si>
  <si>
    <t xml:space="preserve">Záväzky voči spoločníkom a združeniu </t>
  </si>
  <si>
    <t xml:space="preserve">Záväzky v rámci konsolidovaného celku </t>
  </si>
  <si>
    <t>364</t>
  </si>
  <si>
    <t xml:space="preserve">Záväzky voči spoločníkom a členom pri rozdeľovaní zisku </t>
  </si>
  <si>
    <t>365</t>
  </si>
  <si>
    <t xml:space="preserve">Ostatné záväzky voči spoločníkom a členom </t>
  </si>
  <si>
    <t>366</t>
  </si>
  <si>
    <t xml:space="preserve">Záväzky voči spoločníkom a členom zo závislej činnosti </t>
  </si>
  <si>
    <t>367</t>
  </si>
  <si>
    <t xml:space="preserve">Záväzky z upísaných nesplatených cenných papierov a vkladov </t>
  </si>
  <si>
    <t>368</t>
  </si>
  <si>
    <t xml:space="preserve">Záväzky voči účastníkom združenia </t>
  </si>
  <si>
    <t>370</t>
  </si>
  <si>
    <t xml:space="preserve">Iné pohľadávky a iné záväzky </t>
  </si>
  <si>
    <t xml:space="preserve">Pohľadávky z predaja podniku </t>
  </si>
  <si>
    <t xml:space="preserve">Záväzky z kúpy podniku </t>
  </si>
  <si>
    <t xml:space="preserve">Pohľadávky a záväzky z pevných termínových operácií </t>
  </si>
  <si>
    <t xml:space="preserve">Pohľadávky z nájmu </t>
  </si>
  <si>
    <t xml:space="preserve">Pohľadávky z vydaných dlhopisov </t>
  </si>
  <si>
    <t xml:space="preserve">Nakúpené opcie </t>
  </si>
  <si>
    <t xml:space="preserve">Predané opcie </t>
  </si>
  <si>
    <t xml:space="preserve">Iné pohľadávky </t>
  </si>
  <si>
    <t>379</t>
  </si>
  <si>
    <t xml:space="preserve">Iné záväzky </t>
  </si>
  <si>
    <t>380</t>
  </si>
  <si>
    <t xml:space="preserve">Časové rozlíšenie nákladov a výnosov </t>
  </si>
  <si>
    <t xml:space="preserve">Komplexné náklady budúcich období </t>
  </si>
  <si>
    <t xml:space="preserve">Výdavky budúcich období </t>
  </si>
  <si>
    <t xml:space="preserve">Výnosy budúcich období </t>
  </si>
  <si>
    <t>390</t>
  </si>
  <si>
    <t xml:space="preserve">Opravná položka k zúčtovacím vzťahom a vnútorné zúčtovanie </t>
  </si>
  <si>
    <t xml:space="preserve">Opravné položky k pohľadávkam </t>
  </si>
  <si>
    <t>395</t>
  </si>
  <si>
    <t xml:space="preserve">Vnútorné zúčtovanie </t>
  </si>
  <si>
    <t xml:space="preserve">Spojovací účet pri združení </t>
  </si>
  <si>
    <t>4 - Kapitálové účty a dlhodobé záväzky</t>
  </si>
  <si>
    <t>410</t>
  </si>
  <si>
    <t xml:space="preserve">Základné imanie a kapitálové fondy </t>
  </si>
  <si>
    <t>Súvahový</t>
  </si>
  <si>
    <t>411</t>
  </si>
  <si>
    <t xml:space="preserve">Základné imanie </t>
  </si>
  <si>
    <t>412</t>
  </si>
  <si>
    <t xml:space="preserve">Emisné ážio </t>
  </si>
  <si>
    <t>413</t>
  </si>
  <si>
    <t xml:space="preserve">Ostatné kapitálové fondy </t>
  </si>
  <si>
    <t>414</t>
  </si>
  <si>
    <t xml:space="preserve">Oceňovacie rozdiely z precenenia majetku a záväzkov </t>
  </si>
  <si>
    <t>415</t>
  </si>
  <si>
    <t xml:space="preserve">Oceňovacie rozdiely z kapitálových účastnín </t>
  </si>
  <si>
    <t>416</t>
  </si>
  <si>
    <t xml:space="preserve">Oceňovacie rozdiely z precenenia pri zlúčení, splynutí a rozdelení </t>
  </si>
  <si>
    <t>417</t>
  </si>
  <si>
    <t xml:space="preserve">Zákonný rezervný fond z kapitálových vkladov </t>
  </si>
  <si>
    <t>418</t>
  </si>
  <si>
    <t xml:space="preserve">Nedeliteľný fond z kapitálových vkladov </t>
  </si>
  <si>
    <t>419</t>
  </si>
  <si>
    <t xml:space="preserve">Zmeny základného imania </t>
  </si>
  <si>
    <t>420</t>
  </si>
  <si>
    <t xml:space="preserve">Fondy tvorené zo zisku a prevedené výsledky hospodárenia </t>
  </si>
  <si>
    <t>421</t>
  </si>
  <si>
    <t xml:space="preserve">Zákonný rezervný fond </t>
  </si>
  <si>
    <t>422</t>
  </si>
  <si>
    <t xml:space="preserve">Nedeliteľný fond </t>
  </si>
  <si>
    <t>423</t>
  </si>
  <si>
    <t xml:space="preserve">Štatutárne fondy </t>
  </si>
  <si>
    <t>427</t>
  </si>
  <si>
    <t xml:space="preserve">Ostatné fondy </t>
  </si>
  <si>
    <t>428</t>
  </si>
  <si>
    <t xml:space="preserve">Nerozdelený zisk minulých rokov </t>
  </si>
  <si>
    <t>429</t>
  </si>
  <si>
    <t xml:space="preserve">Neuhradená strata minulých rokov </t>
  </si>
  <si>
    <t>430</t>
  </si>
  <si>
    <t xml:space="preserve">Výsledok hospodárenia </t>
  </si>
  <si>
    <t>431</t>
  </si>
  <si>
    <t xml:space="preserve">Výsledok hospodárenia v schvaľovaní </t>
  </si>
  <si>
    <t>450</t>
  </si>
  <si>
    <t xml:space="preserve">Rezervy </t>
  </si>
  <si>
    <t xml:space="preserve">Rezervy zákonné </t>
  </si>
  <si>
    <t xml:space="preserve">Ostatné rezervy </t>
  </si>
  <si>
    <t>460</t>
  </si>
  <si>
    <t xml:space="preserve">Bankové úvery </t>
  </si>
  <si>
    <t>470</t>
  </si>
  <si>
    <t xml:space="preserve">Dlhodobé záväzky </t>
  </si>
  <si>
    <t xml:space="preserve">Dlhodobé záväzky v rámci konsolidovaného celku </t>
  </si>
  <si>
    <t>472</t>
  </si>
  <si>
    <t xml:space="preserve">Záväzky zo sociálneho fondu </t>
  </si>
  <si>
    <t xml:space="preserve">Vydané dlhopisy </t>
  </si>
  <si>
    <t xml:space="preserve">Záväzky z nájmu </t>
  </si>
  <si>
    <t xml:space="preserve">Dlhodobé prijaté preddavky </t>
  </si>
  <si>
    <t xml:space="preserve">Dlhodobé nevyfaktúrované dodávky </t>
  </si>
  <si>
    <t xml:space="preserve">Dlhodobé zmenky na úhradu </t>
  </si>
  <si>
    <t xml:space="preserve">Ostatné dlhodobé záväzky </t>
  </si>
  <si>
    <t>480</t>
  </si>
  <si>
    <t xml:space="preserve">Odložený daňový záväzok a odložená daňová pohľadávka </t>
  </si>
  <si>
    <t>490</t>
  </si>
  <si>
    <t xml:space="preserve">Fyzická osoba - podnikateľ </t>
  </si>
  <si>
    <t>491</t>
  </si>
  <si>
    <t xml:space="preserve">Vlastné imanie fyzickej osoby - podnikateľa </t>
  </si>
  <si>
    <t>5 - Náklady</t>
  </si>
  <si>
    <t xml:space="preserve">Spotrebované nákupy </t>
  </si>
  <si>
    <t xml:space="preserve">Nákladový </t>
  </si>
  <si>
    <t xml:space="preserve">Výsledkový </t>
  </si>
  <si>
    <t>501</t>
  </si>
  <si>
    <t xml:space="preserve">Spotreba materiálu </t>
  </si>
  <si>
    <t>502</t>
  </si>
  <si>
    <t xml:space="preserve">Spotreba energie </t>
  </si>
  <si>
    <t>503</t>
  </si>
  <si>
    <t xml:space="preserve">Spotreba ostatných neskladovateľných dodávok </t>
  </si>
  <si>
    <t>504</t>
  </si>
  <si>
    <t xml:space="preserve">Predaný tovar </t>
  </si>
  <si>
    <t xml:space="preserve">Tvorba a zúčtovanie opravných položiek k zásobám </t>
  </si>
  <si>
    <t xml:space="preserve">Predaná nehnuteľnosť </t>
  </si>
  <si>
    <t xml:space="preserve">Služby </t>
  </si>
  <si>
    <t>511</t>
  </si>
  <si>
    <t xml:space="preserve">Opravy a udržiavanie </t>
  </si>
  <si>
    <t>512</t>
  </si>
  <si>
    <t xml:space="preserve">Cestovné </t>
  </si>
  <si>
    <t>513</t>
  </si>
  <si>
    <t xml:space="preserve">Náklady na reprezentáciu </t>
  </si>
  <si>
    <t>518</t>
  </si>
  <si>
    <t xml:space="preserve">Ostatné služby </t>
  </si>
  <si>
    <t xml:space="preserve">Osobné náklady </t>
  </si>
  <si>
    <t>521</t>
  </si>
  <si>
    <t xml:space="preserve">Mzdové náklady </t>
  </si>
  <si>
    <t>522</t>
  </si>
  <si>
    <t xml:space="preserve">Príjmy spoločníkov a členov zo závislej činnosti </t>
  </si>
  <si>
    <t>523</t>
  </si>
  <si>
    <t xml:space="preserve">Odmeny členom orgánov spoločnosti a družstva </t>
  </si>
  <si>
    <t>524</t>
  </si>
  <si>
    <t xml:space="preserve">Zákonné sociálne poistenie </t>
  </si>
  <si>
    <t>525</t>
  </si>
  <si>
    <t xml:space="preserve">Ostatné sociálne zabezpečenie </t>
  </si>
  <si>
    <t>526</t>
  </si>
  <si>
    <t xml:space="preserve">Sociálne náklady fyzickej osoby - podnikateľa </t>
  </si>
  <si>
    <t>527</t>
  </si>
  <si>
    <t xml:space="preserve">Zákonné sociálne náklady </t>
  </si>
  <si>
    <t>528</t>
  </si>
  <si>
    <t xml:space="preserve">Ostatné sociálne náklady </t>
  </si>
  <si>
    <t xml:space="preserve">Dane a poplatky </t>
  </si>
  <si>
    <t>531</t>
  </si>
  <si>
    <t xml:space="preserve">Daň z motorových vozidiel </t>
  </si>
  <si>
    <t xml:space="preserve">Daň z nehnuteľností </t>
  </si>
  <si>
    <t>538</t>
  </si>
  <si>
    <t xml:space="preserve">Iné náklady na hospodársku činnosť </t>
  </si>
  <si>
    <t>541</t>
  </si>
  <si>
    <t xml:space="preserve">Zostatková cena predaného dlhodobého nehmotného majetku a dlhodobého hmotného majetku </t>
  </si>
  <si>
    <t>542</t>
  </si>
  <si>
    <t xml:space="preserve">Predaný materiál </t>
  </si>
  <si>
    <t>543</t>
  </si>
  <si>
    <t xml:space="preserve">Dary </t>
  </si>
  <si>
    <t>544</t>
  </si>
  <si>
    <t xml:space="preserve">Zmluvné pokuty, penále a úroky z omeškania </t>
  </si>
  <si>
    <t>545</t>
  </si>
  <si>
    <t xml:space="preserve">Ostatné pokuty, penále a úroky z omeškania </t>
  </si>
  <si>
    <t>546</t>
  </si>
  <si>
    <t xml:space="preserve">Odpis pohľadávky </t>
  </si>
  <si>
    <t>550</t>
  </si>
  <si>
    <t xml:space="preserve">Odpisy a opravné položky k dlhodobému majetku </t>
  </si>
  <si>
    <t>551</t>
  </si>
  <si>
    <t xml:space="preserve">Odpisy dlhodobého mehmotného majetku a dlhodobého hmotného majetku </t>
  </si>
  <si>
    <t xml:space="preserve">Tvorba a zúčtovanie opravných položiek k dlhodobému majetku </t>
  </si>
  <si>
    <t>555</t>
  </si>
  <si>
    <t xml:space="preserve">Zúčtovanie komplexných nákladov budúcich období </t>
  </si>
  <si>
    <t>557</t>
  </si>
  <si>
    <t xml:space="preserve">Zúčtovanie oprávky k opravnej položke k nadobudnutému majetku </t>
  </si>
  <si>
    <t xml:space="preserve">Finančné náklady </t>
  </si>
  <si>
    <t>561</t>
  </si>
  <si>
    <t xml:space="preserve">Predané cenné papiere a podiely </t>
  </si>
  <si>
    <t>562</t>
  </si>
  <si>
    <t xml:space="preserve">Úroky </t>
  </si>
  <si>
    <t>563</t>
  </si>
  <si>
    <t xml:space="preserve">Kurzové straty </t>
  </si>
  <si>
    <t>564</t>
  </si>
  <si>
    <t xml:space="preserve">Náklady na precenenie cenných papierov </t>
  </si>
  <si>
    <t xml:space="preserve">Tvorba a zúčtovanie opravných položiek k finančnému majetku </t>
  </si>
  <si>
    <t>566</t>
  </si>
  <si>
    <t xml:space="preserve">Náklady na krátkodobý finančný majetok </t>
  </si>
  <si>
    <t>567</t>
  </si>
  <si>
    <t xml:space="preserve">Náklady na derivátové operácie </t>
  </si>
  <si>
    <t>568</t>
  </si>
  <si>
    <t xml:space="preserve">Ostatné finančné náklady </t>
  </si>
  <si>
    <t>569</t>
  </si>
  <si>
    <t xml:space="preserve">Manká a škody na finančnom majetku </t>
  </si>
  <si>
    <t>574</t>
  </si>
  <si>
    <t xml:space="preserve">Tvorba a zúčtování finančních rezerv </t>
  </si>
  <si>
    <t>579</t>
  </si>
  <si>
    <t xml:space="preserve">Tvorba a zúčtování opravných položek ve finanční činnosti </t>
  </si>
  <si>
    <t xml:space="preserve">Mimoriadne náklady </t>
  </si>
  <si>
    <t>582</t>
  </si>
  <si>
    <t xml:space="preserve">Škody </t>
  </si>
  <si>
    <t>588</t>
  </si>
  <si>
    <t xml:space="preserve">Ostatné mimoriadne náklady </t>
  </si>
  <si>
    <t>590</t>
  </si>
  <si>
    <t xml:space="preserve">Dane z príjmov a prevodové účty </t>
  </si>
  <si>
    <t>591</t>
  </si>
  <si>
    <t xml:space="preserve">Splatná daň z príjmov bežnej činnosti </t>
  </si>
  <si>
    <t>592</t>
  </si>
  <si>
    <t xml:space="preserve">Odložená daň z príjmov z bežnej činnosti </t>
  </si>
  <si>
    <t>593</t>
  </si>
  <si>
    <t xml:space="preserve">Splatná daň z príjmov z mimoriadnej činnosti </t>
  </si>
  <si>
    <t>594</t>
  </si>
  <si>
    <t xml:space="preserve">Odložená daň z príjmov z mimoriadnej činnosti </t>
  </si>
  <si>
    <t>595</t>
  </si>
  <si>
    <t xml:space="preserve">Dodatočné odvody dane z príjmov </t>
  </si>
  <si>
    <t>596</t>
  </si>
  <si>
    <t xml:space="preserve">Prevod podielov na výsledku hospodárenia spoločníkom </t>
  </si>
  <si>
    <t>597</t>
  </si>
  <si>
    <t xml:space="preserve">Prevod nákladov na hospodársku činnosť </t>
  </si>
  <si>
    <t>598</t>
  </si>
  <si>
    <t xml:space="preserve">Prevod finančných nákladov </t>
  </si>
  <si>
    <t>6 - Výnosy</t>
  </si>
  <si>
    <t xml:space="preserve">Tržby za vlastné výkony a tovar </t>
  </si>
  <si>
    <t xml:space="preserve">Výnosový </t>
  </si>
  <si>
    <t>601</t>
  </si>
  <si>
    <t xml:space="preserve">Tržby za vlastné výrobky </t>
  </si>
  <si>
    <t>602</t>
  </si>
  <si>
    <t xml:space="preserve">Tržby z predaja služieb </t>
  </si>
  <si>
    <t>604</t>
  </si>
  <si>
    <t xml:space="preserve">Tržby za tovar </t>
  </si>
  <si>
    <t xml:space="preserve">Výnosy za zákazky </t>
  </si>
  <si>
    <t xml:space="preserve">Výnosy z nehnuťelnosti na predaj </t>
  </si>
  <si>
    <t xml:space="preserve">Zmena stavu vnútroorganizačných zásob </t>
  </si>
  <si>
    <t>611</t>
  </si>
  <si>
    <t xml:space="preserve">Zmena stavu nedokončenej výroby </t>
  </si>
  <si>
    <t>612</t>
  </si>
  <si>
    <t xml:space="preserve">Zmena stavu polotovarov </t>
  </si>
  <si>
    <t>613</t>
  </si>
  <si>
    <t xml:space="preserve">Zmena stavu výrobkov </t>
  </si>
  <si>
    <t>614</t>
  </si>
  <si>
    <t xml:space="preserve">Zmena stavu zvierat </t>
  </si>
  <si>
    <t xml:space="preserve">Aktivácia </t>
  </si>
  <si>
    <t>621</t>
  </si>
  <si>
    <t xml:space="preserve">Aktivácia materiálu a tovaru </t>
  </si>
  <si>
    <t>622</t>
  </si>
  <si>
    <t xml:space="preserve">Aktivácia vnútroorganizačných služieb </t>
  </si>
  <si>
    <t>623</t>
  </si>
  <si>
    <t xml:space="preserve">Aktivácia dlhodobého nehmotného majetku </t>
  </si>
  <si>
    <t>624</t>
  </si>
  <si>
    <t xml:space="preserve">Aktivácia dlhodobého hmotného majetku </t>
  </si>
  <si>
    <t xml:space="preserve">Iné výnosy z hospodárskej činnosti </t>
  </si>
  <si>
    <t>641</t>
  </si>
  <si>
    <t xml:space="preserve">Tržby z predaja dlhodobého nehmotného majetku a dlhodobého hmotného majetku </t>
  </si>
  <si>
    <t>642</t>
  </si>
  <si>
    <t xml:space="preserve">Tržby z predaja materiálu </t>
  </si>
  <si>
    <t>644</t>
  </si>
  <si>
    <t>645</t>
  </si>
  <si>
    <t>646</t>
  </si>
  <si>
    <t xml:space="preserve">Výnosy z odpísaných pohľadávok </t>
  </si>
  <si>
    <t>648</t>
  </si>
  <si>
    <t xml:space="preserve">Ostatné výnosy z hospodárskej činnosti </t>
  </si>
  <si>
    <t>650</t>
  </si>
  <si>
    <t xml:space="preserve">Zúčtovanie niektorých položiek z hospodárskej činnosti </t>
  </si>
  <si>
    <t>655</t>
  </si>
  <si>
    <t>657</t>
  </si>
  <si>
    <t xml:space="preserve">Zúčtovanie oprávky opravnej položke k nadobudnutému majetku </t>
  </si>
  <si>
    <t xml:space="preserve">Finančné výnosy </t>
  </si>
  <si>
    <t>661</t>
  </si>
  <si>
    <t xml:space="preserve">Tržby z predaja cenných papierov a podielov </t>
  </si>
  <si>
    <t>662</t>
  </si>
  <si>
    <t>663</t>
  </si>
  <si>
    <t xml:space="preserve">Kurzové zisky </t>
  </si>
  <si>
    <t>664</t>
  </si>
  <si>
    <t xml:space="preserve">Výnosy z precenenia cenných papierov </t>
  </si>
  <si>
    <t>665</t>
  </si>
  <si>
    <t xml:space="preserve">Výnosy z dlhodobého finančného majetku </t>
  </si>
  <si>
    <t>666</t>
  </si>
  <si>
    <t xml:space="preserve">Výnosy z krátkodobého finančného majetku </t>
  </si>
  <si>
    <t>667</t>
  </si>
  <si>
    <t xml:space="preserve">Výnosy z derivátových operácií </t>
  </si>
  <si>
    <t>668</t>
  </si>
  <si>
    <t xml:space="preserve">Ostatné finančné výnosy </t>
  </si>
  <si>
    <t xml:space="preserve">Mimoriadne výnosy </t>
  </si>
  <si>
    <t>682</t>
  </si>
  <si>
    <t xml:space="preserve">Náhrady škôd </t>
  </si>
  <si>
    <t>688</t>
  </si>
  <si>
    <t xml:space="preserve">Ostatné mimoriadne výnosy </t>
  </si>
  <si>
    <t>690</t>
  </si>
  <si>
    <t xml:space="preserve">Prevodové účty </t>
  </si>
  <si>
    <t>697</t>
  </si>
  <si>
    <t xml:space="preserve">Prevod výnosov z hospodárskej činnosti </t>
  </si>
  <si>
    <t>698</t>
  </si>
  <si>
    <t xml:space="preserve">Prevod finančných výnosov </t>
  </si>
  <si>
    <t>7 - Uzávierkové účty a podsúvahové účty</t>
  </si>
  <si>
    <t>700</t>
  </si>
  <si>
    <t xml:space="preserve">Súvahové uzávierkové </t>
  </si>
  <si>
    <t xml:space="preserve">účty </t>
  </si>
  <si>
    <t>Uzávierkový</t>
  </si>
  <si>
    <t>701</t>
  </si>
  <si>
    <t xml:space="preserve">Začiatočný účet </t>
  </si>
  <si>
    <t xml:space="preserve">Uzávierkový </t>
  </si>
  <si>
    <t>702</t>
  </si>
  <si>
    <t xml:space="preserve">Konečný účet </t>
  </si>
  <si>
    <t>710</t>
  </si>
  <si>
    <t xml:space="preserve">Účet ziskov a strát </t>
  </si>
  <si>
    <t>711</t>
  </si>
  <si>
    <t xml:space="preserve">Začiatočný účet nákladov a výnosov </t>
  </si>
  <si>
    <t>ROCNE OBRATY</t>
  </si>
  <si>
    <t>KONECNY STAV</t>
  </si>
  <si>
    <r>
      <rPr>
        <sz val="8"/>
        <color indexed="30"/>
        <rFont val="Arial CE"/>
        <charset val="238"/>
      </rPr>
      <t xml:space="preserve">1. PISETE  LEN SYNTETICKE UCTY / 3 ZNAKY / - UCTY MUSIA IST CHRONOLOGICKY ZASEBOU A NESMU SA OPAKOVAT </t>
    </r>
    <r>
      <rPr>
        <sz val="8"/>
        <rFont val="Arial CE"/>
        <family val="2"/>
        <charset val="238"/>
      </rPr>
      <t xml:space="preserve">   </t>
    </r>
    <r>
      <rPr>
        <sz val="8"/>
        <color indexed="10"/>
        <rFont val="Arial CE"/>
        <charset val="238"/>
      </rPr>
      <t xml:space="preserve"> 2. ZADATE POCIATOCNY STAV</t>
    </r>
    <r>
      <rPr>
        <sz val="8"/>
        <rFont val="Arial CE"/>
        <family val="2"/>
        <charset val="238"/>
      </rPr>
      <t xml:space="preserve">     3. NEVSTUJTE DO STLPCOV S OZNACENIM " SUM "  </t>
    </r>
    <r>
      <rPr>
        <sz val="8"/>
        <color indexed="10"/>
        <rFont val="Arial CE"/>
        <charset val="238"/>
      </rPr>
      <t xml:space="preserve"> 4. VSTUPITE DO ROCNYCH OBRATOV   </t>
    </r>
    <r>
      <rPr>
        <sz val="8"/>
        <rFont val="Arial CE"/>
        <family val="2"/>
        <charset val="238"/>
      </rPr>
      <t xml:space="preserve"> 5. ROCNE OBRATY SU DOLEZITE PRE PRIRASTY A UBYTKY V TABULKACH DNM. DHM, FN, ..... </t>
    </r>
    <r>
      <rPr>
        <sz val="8"/>
        <color indexed="10"/>
        <rFont val="Arial CE"/>
        <charset val="238"/>
      </rPr>
      <t xml:space="preserve">6. V HORNEJ CASTI LISTU MATE TABULKU - TRIEDY, ABY STE VEDELI IDENTIFIKOVAT CHYBU PRI OPISOVANí . </t>
    </r>
    <r>
      <rPr>
        <sz val="8"/>
        <rFont val="Arial CE"/>
        <charset val="238"/>
      </rPr>
      <t xml:space="preserve">7. CISLA UCTOV MUSIA MAT FORMAT TEXT( KVOLI MAJETKOVYM UCTOM   </t>
    </r>
    <r>
      <rPr>
        <sz val="8"/>
        <color indexed="10"/>
        <rFont val="Arial CE"/>
        <charset val="238"/>
      </rPr>
      <t>8. AK VAM SUHLASI HLAVNA KNIHA PREJDITE DO LISTU S NAZVOM HK 2010</t>
    </r>
  </si>
  <si>
    <t>ROK 2011</t>
  </si>
  <si>
    <t>ROK 2010</t>
  </si>
  <si>
    <t>UCET</t>
  </si>
  <si>
    <t xml:space="preserve">PORADIE </t>
  </si>
  <si>
    <t>NAZOV UCTU / SUVAH RIADKU</t>
  </si>
  <si>
    <t>RIADOK VYKAZU</t>
  </si>
  <si>
    <r>
      <t xml:space="preserve">1. TU ZADAVATE ANAL. UCTY  PRE SUVAHU A VYKAZY - PISETE LEN DO BIELYCH POLICIEK  </t>
    </r>
    <r>
      <rPr>
        <sz val="9"/>
        <color indexed="10"/>
        <rFont val="Arial CE"/>
        <charset val="238"/>
      </rPr>
      <t xml:space="preserve">  2. NAPR. UCET 391 SA V SUVAHE NACHADZA NA 13 MIESTACH </t>
    </r>
    <r>
      <rPr>
        <sz val="9"/>
        <rFont val="Arial CE"/>
        <charset val="238"/>
      </rPr>
      <t xml:space="preserve">3 . Z HK SU TU PREVZATE UCTY , KTORE SA MINIMALNE 2X NACHADZAJU VO VYKAZOCH </t>
    </r>
    <r>
      <rPr>
        <sz val="9"/>
        <color indexed="10"/>
        <rFont val="Arial CE"/>
        <charset val="238"/>
      </rPr>
      <t>4. TU BEZI VYPOCET PRE UCTY , KTORE SU AKTIVNE A ZAROVEN PASIVNE (336, 34x )</t>
    </r>
    <r>
      <rPr>
        <sz val="9"/>
        <rFont val="Arial CE"/>
        <charset val="238"/>
      </rPr>
      <t xml:space="preserve"> 5 . PRI KAZDOM RIADKU UCTU NAJDETE AJ RIADOK SUVAHY </t>
    </r>
    <r>
      <rPr>
        <sz val="9"/>
        <color indexed="10"/>
        <rFont val="Arial CE"/>
        <charset val="238"/>
      </rPr>
      <t xml:space="preserve">6. TERAZ MOZETE PREJST DO POZNAMOK - LIST A1 A POSTUPNE </t>
    </r>
    <r>
      <rPr>
        <sz val="9"/>
        <rFont val="Arial CE"/>
        <charset val="238"/>
      </rPr>
      <t>7. DO LISTOV OZNACENYCH CERVENOU FARBOU NIEJE VHODNE VSTUPOVAT RESP. MENIT A VYMAZAVAT VZORCE - NARUSITE INTEGRITU POZNAMOK</t>
    </r>
  </si>
  <si>
    <t>TU NEMATE POVOLENY VSTUP - TU SU PRENESENE VSTUPNE UDAJE HK 2011 A 2010 A Z TEJTO TAB VYTVARAM SUVAHU  A DO POZNAMOK UKLADAM UDAJE</t>
  </si>
  <si>
    <t>TATO TABULKA JE ZAMKNUTA - TU UZ JE VYRATANA SUVAHA - UDAJE POTREBUJEM PRE HLAVNE POZNAMKY "D" A "F " POHLADAVKY A ZAVAZKY ......</t>
  </si>
  <si>
    <t>1. PISETE  LEN SYNTETICKE UCTY / 3 ZNAKY / - UCTY MUSIA IST CHRONOLOGICKY ZASEBOU A NESMU SA OPAKOVAT     2. ZADATE POCIATOCNY STAV     3. NEVSTUJTE DO STLPCOV S OZNACENIM " SUM "   4. VSTUPITE DO ROCNYCH OBRATOV    5. ROCNE OBRATY SU DOLEZITE PRE PRIRASTY A UBYTKY V TABULKACH DNM. DHM, FN, ..... 6. V HORNEJ CASTI LISTU MATE TABULKU - TRIEDY, ABY STE VEDELI IDENTIFIKOVAT CHYBU PRI OPISOVANí . 7. CISLA UCTOV MUSIA MAT FORMAT TEXT( KVOLI MAJETKOVYM UCTOM   8. AK VAM SUHLASI HLAVNA KNIHA PREJDITE DO LISTU S NAZVOM HK 2010</t>
  </si>
  <si>
    <t>532</t>
  </si>
  <si>
    <t>Predpokl. rok využitia</t>
  </si>
  <si>
    <t>31.12</t>
  </si>
  <si>
    <t>Označe        nie</t>
  </si>
  <si>
    <t>T  E  X  T</t>
  </si>
  <si>
    <t>Čís. riad.</t>
  </si>
  <si>
    <t>Skutočnosť</t>
  </si>
  <si>
    <t>bežné účtovné obdobie</t>
  </si>
  <si>
    <t>A.</t>
  </si>
  <si>
    <t>Z.</t>
  </si>
  <si>
    <t>Zisk ( + )</t>
  </si>
  <si>
    <t>S.</t>
  </si>
  <si>
    <t>Strata ( - )</t>
  </si>
  <si>
    <t>A.1.</t>
  </si>
  <si>
    <t>Nepeňažné operácie ovplyvňujúce hospodársky výsledok z bežnej činnosti</t>
  </si>
  <si>
    <t>A.1.1</t>
  </si>
  <si>
    <t>0401</t>
  </si>
  <si>
    <t>A.1.2</t>
  </si>
  <si>
    <t>0501</t>
  </si>
  <si>
    <t>A.1.3</t>
  </si>
  <si>
    <t>Odpis opravnej k nadobudnutému majetku (+/- )</t>
  </si>
  <si>
    <t>0601</t>
  </si>
  <si>
    <t>0602</t>
  </si>
  <si>
    <t>A.1.4</t>
  </si>
  <si>
    <t>0701</t>
  </si>
  <si>
    <t>0702</t>
  </si>
  <si>
    <t>0703</t>
  </si>
  <si>
    <t>0704</t>
  </si>
  <si>
    <t>A.1.5</t>
  </si>
  <si>
    <t>Zmena stavu opravných položiek ( +/-)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</si>
  <si>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</si>
  <si>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</si>
  <si>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</si>
  <si>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</si>
  <si>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</si>
  <si>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</si>
  <si>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</si>
  <si>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</si>
  <si>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</si>
  <si>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</si>
  <si>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</si>
  <si>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</si>
  <si>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</si>
  <si>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0816</t>
  </si>
  <si>
    <t>A.1.6</t>
  </si>
  <si>
    <t>Zmena stavu prechod.účtov aktív ( okrem prechod.polož.týkajúcich sa úrokov, kurz.rozd.aktívn. pri pohľad.a záväz.z predaja a obstarania inv.majetku v cudzej mene a mim. nákladov a výnosov (+/-)</t>
  </si>
  <si>
    <t>0901</t>
  </si>
  <si>
    <t>0902</t>
  </si>
  <si>
    <t>0903</t>
  </si>
  <si>
    <t>0904</t>
  </si>
  <si>
    <t>A.1.7</t>
  </si>
  <si>
    <t>Zmena stavu prechod.účtov pasív ( okrem prechod.polož.týkajúcich sa úrokov, kurzov.rozd.pasív .pri pohľad.a záväz.z predaja a obstarania inv. majetku v cudzej mene a mim.nákladov a výnosov(+/-)</t>
  </si>
  <si>
    <t>1001</t>
  </si>
  <si>
    <t>1002</t>
  </si>
  <si>
    <t>1003</t>
  </si>
  <si>
    <t>A.1.8</t>
  </si>
  <si>
    <t>Zmena stavu opravných položiek k stálym aktívam (+/-)</t>
  </si>
  <si>
    <t>1101</t>
  </si>
  <si>
    <t>1102</t>
  </si>
  <si>
    <t>1103</t>
  </si>
  <si>
    <t>A.1.9</t>
  </si>
  <si>
    <t>Zmena stavu oceňovacích rozdielov z kapitálových účastín (+/-)</t>
  </si>
  <si>
    <t>1201</t>
  </si>
  <si>
    <t>1202</t>
  </si>
  <si>
    <t>1203</t>
  </si>
  <si>
    <t>A.1.10</t>
  </si>
  <si>
    <t>1301</t>
  </si>
  <si>
    <t>1302</t>
  </si>
  <si>
    <t>1303</t>
  </si>
  <si>
    <t>A.1.11</t>
  </si>
  <si>
    <t>Ostatné nepeňažné operácie ovplyvňujúce HV z bežnej činnosti ( v prípade, ak sa nevyžaduje ich vykazovanie v ďalších častiach prehľadu peňažných tokov (+/-)</t>
  </si>
  <si>
    <t>A.2</t>
  </si>
  <si>
    <t>Zmeny stavu pracovného kapitálu</t>
  </si>
  <si>
    <t>A.2.1</t>
  </si>
  <si>
    <t>Zmena stavu pohľadávok zo základných podnikateľských činnosti (+/-)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</si>
  <si>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</si>
  <si>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</si>
  <si>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</si>
  <si>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</si>
  <si>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</si>
  <si>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</si>
  <si>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</si>
  <si>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</si>
  <si>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</si>
  <si>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</si>
  <si>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</si>
  <si>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</si>
  <si>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</si>
  <si>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</si>
  <si>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</si>
  <si>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</si>
  <si>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</si>
  <si>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</si>
  <si>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</si>
  <si>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</si>
  <si>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</si>
  <si>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</si>
  <si>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</si>
  <si>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A.2.2</t>
  </si>
  <si>
    <t>Zmena stavu krátkodobých záväzkov zo základných podnikateľských činností(+/-)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</si>
  <si>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</si>
  <si>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</si>
  <si>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</si>
  <si>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</si>
  <si>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</si>
  <si>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</si>
  <si>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</si>
  <si>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</si>
  <si>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</si>
  <si>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</si>
  <si>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</si>
  <si>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</si>
  <si>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</si>
  <si>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</si>
  <si>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</si>
  <si>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</si>
  <si>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</si>
  <si>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</si>
  <si>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</si>
  <si>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</si>
  <si>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</si>
  <si>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</si>
  <si>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</si>
  <si>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</si>
  <si>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</si>
  <si>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</si>
  <si>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</si>
  <si>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</si>
  <si>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</si>
  <si>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</si>
  <si>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</si>
  <si>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</si>
  <si>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A.2.3</t>
  </si>
  <si>
    <t>Zmena stavu zásob (+/-)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</si>
  <si>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</si>
  <si>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</si>
  <si>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</si>
  <si>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</si>
  <si>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</si>
  <si>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</si>
  <si>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</si>
  <si>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</si>
  <si>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</si>
  <si>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</si>
  <si>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</si>
  <si>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</si>
  <si>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</si>
  <si>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</si>
  <si>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</si>
  <si>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</si>
  <si>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</si>
  <si>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</si>
  <si>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</si>
  <si>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</si>
  <si>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A.2.4</t>
  </si>
  <si>
    <t>Zmena stavu krátkodobého finan.majetku (len toho, ktorý nie je súčasťou peňaž.ekvivalentov (+/-)</t>
  </si>
  <si>
    <t>1901</t>
  </si>
  <si>
    <t>1902</t>
  </si>
  <si>
    <t>1903</t>
  </si>
  <si>
    <t>1904</t>
  </si>
  <si>
    <t>A.3</t>
  </si>
  <si>
    <t>2001</t>
  </si>
  <si>
    <t>2002</t>
  </si>
  <si>
    <t>2003</t>
  </si>
  <si>
    <t>A.4</t>
  </si>
  <si>
    <t>Úroky účtované do výnosov (-)</t>
  </si>
  <si>
    <t>2201</t>
  </si>
  <si>
    <t>2202</t>
  </si>
  <si>
    <t>2203</t>
  </si>
  <si>
    <t>A*</t>
  </si>
  <si>
    <t>HV z bežnej činnosti pred zdanením daňou z príjmov práv. osôb upravený o vplyv.  nepežň operácií, zmien pracov.kapitálu a úrokov ( súčet Z alebo S + A.1+A.2+A.3+A4</t>
  </si>
  <si>
    <t>A.5</t>
  </si>
  <si>
    <t>Položky vylúčené zo základ. Podnikateľ.činn. preto, že patria do invest. alebo finan.čin.</t>
  </si>
  <si>
    <t>A.5.1</t>
  </si>
  <si>
    <t>2501</t>
  </si>
  <si>
    <t>2502</t>
  </si>
  <si>
    <t>2504</t>
  </si>
  <si>
    <t>2505</t>
  </si>
  <si>
    <t>A.5.2</t>
  </si>
  <si>
    <t>2601</t>
  </si>
  <si>
    <t>2602</t>
  </si>
  <si>
    <t>2603</t>
  </si>
  <si>
    <t>2604</t>
  </si>
  <si>
    <t>2605</t>
  </si>
  <si>
    <t>A.5.3</t>
  </si>
  <si>
    <t>Ostatné položky vylúčené zo základných podnikateľských činností (+/-)</t>
  </si>
  <si>
    <t>2701</t>
  </si>
  <si>
    <t>2702</t>
  </si>
  <si>
    <t>2703</t>
  </si>
  <si>
    <t>A.6</t>
  </si>
  <si>
    <t>Špecifické položky</t>
  </si>
  <si>
    <t>A.6.1</t>
  </si>
  <si>
    <t>Zaplatená daň z príjmov pávn.osôb z bež.činn.( vrátane zaplatených dodat. Vyrubení  a vratených preplatkov vzťahujúce sa k základných podnikateľským činnostiam (+/-)</t>
  </si>
  <si>
    <t>2901</t>
  </si>
  <si>
    <t>2902</t>
  </si>
  <si>
    <t>2903</t>
  </si>
  <si>
    <t>A.6.2</t>
  </si>
  <si>
    <t>Zaplat.daň z príjmov pávn.osôb z mimor.činnosti (vrátane zaplat.dodat.vyrúbení a vrát.preplat. (+/-)</t>
  </si>
  <si>
    <t>30</t>
  </si>
  <si>
    <t>3001</t>
  </si>
  <si>
    <t>3002</t>
  </si>
  <si>
    <t>3003</t>
  </si>
  <si>
    <t>A.6.3</t>
  </si>
  <si>
    <t>3101</t>
  </si>
  <si>
    <t>3102</t>
  </si>
  <si>
    <t>3103</t>
  </si>
  <si>
    <t>A.6.4</t>
  </si>
  <si>
    <t>3201</t>
  </si>
  <si>
    <t>3202</t>
  </si>
  <si>
    <t>3203</t>
  </si>
  <si>
    <t>A.6.5</t>
  </si>
  <si>
    <t>3301</t>
  </si>
  <si>
    <t>3302</t>
  </si>
  <si>
    <t>A.6.6</t>
  </si>
  <si>
    <t>3401</t>
  </si>
  <si>
    <t>3402</t>
  </si>
  <si>
    <t>A.6.7</t>
  </si>
  <si>
    <t>Príjmy a výdavky vznikajúce z kúpy a predaja cenných papierov určených na predaj alebo obchodov. s nimi (ak účtovná jednotka využije možnosť kompenz. príjmov a výdavkov, uvedie to v prílohe (+/-)</t>
  </si>
  <si>
    <t>3501</t>
  </si>
  <si>
    <t>3502</t>
  </si>
  <si>
    <t>3503</t>
  </si>
  <si>
    <t>3504</t>
  </si>
  <si>
    <t>A.6.8</t>
  </si>
  <si>
    <t>3601</t>
  </si>
  <si>
    <t>3602</t>
  </si>
  <si>
    <t>3603</t>
  </si>
  <si>
    <t>A.6.9</t>
  </si>
  <si>
    <t>3701</t>
  </si>
  <si>
    <t>3702</t>
  </si>
  <si>
    <t>3703</t>
  </si>
  <si>
    <t>A.6.10</t>
  </si>
  <si>
    <t>Ostatné špecifické položky ovplyvňujúce peňažné toky zo základných podnikateľských činností (+/-)</t>
  </si>
  <si>
    <t>3801</t>
  </si>
  <si>
    <t>3802</t>
  </si>
  <si>
    <t>3803</t>
  </si>
  <si>
    <t>3804</t>
  </si>
  <si>
    <t>3805</t>
  </si>
  <si>
    <t>A**</t>
  </si>
  <si>
    <t>Peňažné toky pred alternátívne vykazovanými a ostatnými položkami patriacimi do základných podnikateľských činností ( súčet A* + A5 + A6. )</t>
  </si>
  <si>
    <t>A.7.</t>
  </si>
  <si>
    <t>Alternatívne vykazované položky</t>
  </si>
  <si>
    <t>40</t>
  </si>
  <si>
    <t>A.7.1</t>
  </si>
  <si>
    <t>4101</t>
  </si>
  <si>
    <t>4102</t>
  </si>
  <si>
    <t>A.7.2</t>
  </si>
  <si>
    <t>4201</t>
  </si>
  <si>
    <t>4202</t>
  </si>
  <si>
    <t>A.7.3</t>
  </si>
  <si>
    <t>4301</t>
  </si>
  <si>
    <t>4302</t>
  </si>
  <si>
    <t>4303</t>
  </si>
  <si>
    <t>A.7.4</t>
  </si>
  <si>
    <t>44</t>
  </si>
  <si>
    <t>4401</t>
  </si>
  <si>
    <t>4402</t>
  </si>
  <si>
    <t>4403</t>
  </si>
  <si>
    <t>A.8.</t>
  </si>
  <si>
    <t xml:space="preserve">Ost. položky patriace do peň. tokov zo zákl. podnik. Činností </t>
  </si>
  <si>
    <t>4501</t>
  </si>
  <si>
    <t>4502</t>
  </si>
  <si>
    <t>4503</t>
  </si>
  <si>
    <t>4504</t>
  </si>
  <si>
    <t>4505</t>
  </si>
  <si>
    <t>A***</t>
  </si>
  <si>
    <t>Čistý peňažný tok zo základných podnikateľkých činností</t>
  </si>
  <si>
    <t>Označe- nie</t>
  </si>
  <si>
    <t>Peňažné toky z investičných činností</t>
  </si>
  <si>
    <t>B.1</t>
  </si>
  <si>
    <t>Výdavky spojené s obstaraním stálych aktív ( súčet B.1.1 až B.1.3 resp. B.1.4 )</t>
  </si>
  <si>
    <t>Pri použití netto spôsobu vykazovania peňažných tokov:</t>
  </si>
  <si>
    <t>B.1.1</t>
  </si>
  <si>
    <t>Výdavky na obstaranie nehmotného investičného majetku (NIM)( - )</t>
  </si>
  <si>
    <t>B.1.2</t>
  </si>
  <si>
    <t>Výdavky na obstaranie hmotného investičného majetku (HIM) ( - )</t>
  </si>
  <si>
    <t>B.1.3</t>
  </si>
  <si>
    <t>Výdavky na obstaranie finančných investícií (FI),ktoré účtovná jednotka nepovažuje za peňažné ekvivalenty alebo ich nevlastní za účelom obchodovania s nimi (-)</t>
  </si>
  <si>
    <t>Pri použití brutto spôsobu vykazovania peňažných tokov:</t>
  </si>
  <si>
    <t>Obstaranie dlhodobého nehmotného majetku ( - )</t>
  </si>
  <si>
    <t>Obstaranie dlhodobého hmotného majetku (HIM) ( - )</t>
  </si>
  <si>
    <t>Obstaranie finančných investícií (FI),ktoré účtovná jednotka nepovažuje za peňažné ekvivalenty alebo ich nevlastní za účelom obchodovania s nimi (-)</t>
  </si>
  <si>
    <t>B.1.4</t>
  </si>
  <si>
    <t>Zmena stavu záväzkov  vznikn. v súvislosti s obstaraním dlhodobého. majetku ( +/- )</t>
  </si>
  <si>
    <t>B.2</t>
  </si>
  <si>
    <t>Príjmy z predaja stálych aktív ( súčet  B.2.1 až B.2.3. )</t>
  </si>
  <si>
    <t>B.2.1.</t>
  </si>
  <si>
    <t>Príjmy z predaja dlhodobého nehmotného majetku ( + )</t>
  </si>
  <si>
    <t>5301</t>
  </si>
  <si>
    <t>5302</t>
  </si>
  <si>
    <t>B.2.2.</t>
  </si>
  <si>
    <t>Príjmy z predaja dlhodobého hmotného majetku ( + )</t>
  </si>
  <si>
    <t>B.2.3.</t>
  </si>
  <si>
    <t>Príjmy z predaja dlhodobého finančného majetku, ktoré účtovná jednotka nepovažuje za peňažné ekvivalenty alebo ich nevlastní za účelom obchodovania s nimi ( + )</t>
  </si>
  <si>
    <t>5501</t>
  </si>
  <si>
    <t>5502</t>
  </si>
  <si>
    <t>B.3.</t>
  </si>
  <si>
    <t>Peňažné toky z prenájmu hmot. a nehmotn. vecí prenaj. ako celok ( súčet B.3.1. a B.3.2.)</t>
  </si>
  <si>
    <t>B.3.1.</t>
  </si>
  <si>
    <t>Príjmy z prenájmu súboru hmot. a nehmotn. vecí prenaj. ako celku  ( + )</t>
  </si>
  <si>
    <t>B.3.2.</t>
  </si>
  <si>
    <t>Výdavky spojené s prenájmom súboru hmot. a nehmotn. vecí  pren. ako celok ( - )</t>
  </si>
  <si>
    <t>B.4</t>
  </si>
  <si>
    <t>Peňažné toky z úverov a pôžiciek poskytovaných s priazn. osobám</t>
  </si>
  <si>
    <t>B.4.1.</t>
  </si>
  <si>
    <t>Príjmy zo splácania úverov a pôžičiek spriazneným osobám  ( + )</t>
  </si>
  <si>
    <t>B.4.2.</t>
  </si>
  <si>
    <t>Výdavky na splácanie úverov a pôžičiek prijatých od spriaz. osôb ( - )</t>
  </si>
  <si>
    <t>B.5</t>
  </si>
  <si>
    <t>B.5.1.</t>
  </si>
  <si>
    <t>Príjmy mimor. charakteru vzťahujúce sa k investičným činnostiam ( + )</t>
  </si>
  <si>
    <t>63</t>
  </si>
  <si>
    <t>B.5.2.</t>
  </si>
  <si>
    <t>Výdavky mimor. charakteru vzťahujúce sa k investičným činnostiam ( - )</t>
  </si>
  <si>
    <t>B.6</t>
  </si>
  <si>
    <t>Alternatívne vykazované položky ( súčet B.6.1 až B.6.6 )</t>
  </si>
  <si>
    <t>B.6.1</t>
  </si>
  <si>
    <t>Prijaté úroky ( + )</t>
  </si>
  <si>
    <t>B.6.2</t>
  </si>
  <si>
    <t>Zaplatené úroky okrem kapitalizovaných ( - )</t>
  </si>
  <si>
    <t>B.6.3</t>
  </si>
  <si>
    <t>Prijaté dividendy a iné podiely na zisku ( + )</t>
  </si>
  <si>
    <t>B.6.4</t>
  </si>
  <si>
    <t>Vyplatené dividendy a iné podiely na zisku ( - )</t>
  </si>
  <si>
    <t>B.6.5</t>
  </si>
  <si>
    <t>Príjmy vyplývajúce z future zmlúv, forward zmlúv, opčných  a swap zmlúv  ( ak nie sú vlastnené za účelom obchovania s nimi )  ( + )</t>
  </si>
  <si>
    <t>B.6.6</t>
  </si>
  <si>
    <t>Výdavky vyplývajúce  z future zmlúv, forward zmlúv, opčných  a swap zmlúv ( ak nie sú vlastnené za účelom obchovania s nimi )  ( - )</t>
  </si>
  <si>
    <t>B.7</t>
  </si>
  <si>
    <t>Ost. Položky, ktoré ovplyvňujú peňažné toky  z investičných činností a nebola pre ne náplň v predchádzajúcich riadkoch</t>
  </si>
  <si>
    <t>72</t>
  </si>
  <si>
    <t>B***</t>
  </si>
  <si>
    <t>Čistý peňažný tok z investičných činností ( súčet B.1 až B.7 )</t>
  </si>
  <si>
    <t>C.</t>
  </si>
  <si>
    <t>Peňažné toky z finančných činností</t>
  </si>
  <si>
    <t>C.1</t>
  </si>
  <si>
    <t>Zmeny stavu dlhodobých prípadne krátkodobých záväzkov (súčet D.1.1 - D.1.7 )</t>
  </si>
  <si>
    <t>C.1.1</t>
  </si>
  <si>
    <t>Príjmy z prijatých úverov a pôžičiek od fin. inštitúcií (bank. úvery) ( + )</t>
  </si>
  <si>
    <t>C.1.2</t>
  </si>
  <si>
    <t>Výdavky na splácanie úverov a pôžičiek prij. od fin. inštitúcií (bank. úvery) ( - )</t>
  </si>
  <si>
    <t>C.1.3</t>
  </si>
  <si>
    <t>Príjmy z emitovaných dlhopisov ( + )</t>
  </si>
  <si>
    <t>C.1.4</t>
  </si>
  <si>
    <t>Výdavky na splácanie emitovaných dlhopisov ( - )</t>
  </si>
  <si>
    <t>C.1.5</t>
  </si>
  <si>
    <t>Príjmy z ost. dlhodobých a krátkodobých záväzkov (fin. čin.) ( + )</t>
  </si>
  <si>
    <t>C.1.6</t>
  </si>
  <si>
    <t>Výdavky na splácanie ost. dlhod. a krátkod. záväzkov (fin. čin.) ( - )</t>
  </si>
  <si>
    <t>C.1.7</t>
  </si>
  <si>
    <t>Výdavky nájomcu vzťahujúce sa na fin. prenájom (lízing) majetku ( - )</t>
  </si>
  <si>
    <t>C.2</t>
  </si>
  <si>
    <t>Peňažné toky v oblasti vlastného imania</t>
  </si>
  <si>
    <t>C.2.1</t>
  </si>
  <si>
    <t>Príjmy z upísaných cenných papierov a vkladov (zákl. imanie) ( + )</t>
  </si>
  <si>
    <t>C.2.2</t>
  </si>
  <si>
    <t>Príjmy z ďalších vkladov do vl. imania od majiteľov (kap. fondy) ( + )</t>
  </si>
  <si>
    <t>C.2.3</t>
  </si>
  <si>
    <t>Prijaté peň. dary a dotácie do vlastného imania (fody zo zisku) ( + )</t>
  </si>
  <si>
    <t>C.2.4</t>
  </si>
  <si>
    <t>Príjmy z úhrady straty spoločníkmi ( + )</t>
  </si>
  <si>
    <t>C.2.5</t>
  </si>
  <si>
    <t>Výdavky na vyplatenie podielu na vlastnom imaní ( - )</t>
  </si>
  <si>
    <t>C.2.6</t>
  </si>
  <si>
    <t>Výdavky spojené so znižovaním fondov, ktoré sú súčasťou vl. imania ( - )</t>
  </si>
  <si>
    <t>C.3</t>
  </si>
  <si>
    <t>C.3.1</t>
  </si>
  <si>
    <t>Príjmy mimoriadneho charakteru vzťahujúce sa k fin. činnosti ( + )</t>
  </si>
  <si>
    <t>C.3.2</t>
  </si>
  <si>
    <t>Výdavky mimoriadneho charakteru vzťahujúce sa k fin. činnosti ( - )</t>
  </si>
  <si>
    <t>C.4</t>
  </si>
  <si>
    <t>C.4.1</t>
  </si>
  <si>
    <t>C.4.2</t>
  </si>
  <si>
    <t>C.4.3</t>
  </si>
  <si>
    <t>C.4.4</t>
  </si>
  <si>
    <t>C.4.5</t>
  </si>
  <si>
    <t>Príjmy vyplývajúce z future zmlúv, forward, opčné a swap zmluvy ( + )</t>
  </si>
  <si>
    <t>C.4.6</t>
  </si>
  <si>
    <t>Výdavky vyplývajúce z future zmlúv, forward, opčné a swap zmluvy ( - )</t>
  </si>
  <si>
    <t>C.5</t>
  </si>
  <si>
    <t>Ost. položky patriace do peň. tokov z finančných činností</t>
  </si>
  <si>
    <t>C***</t>
  </si>
  <si>
    <t>Čistý peňažný tok z finančných činností</t>
  </si>
  <si>
    <t>Skutočnosť EUR</t>
  </si>
  <si>
    <t xml:space="preserve">Peňažné toky zo základných podnikateľských činnosti </t>
  </si>
  <si>
    <t>Úroky účtované do nákladov (+)</t>
  </si>
  <si>
    <t>H V z bežnej činnosti pred zdanením daňou z príjmov právnickych osôb upravený</t>
  </si>
  <si>
    <t xml:space="preserve"> o vplyv nepežňažných operácií, zmien pracovného kapitálu a úrokov </t>
  </si>
  <si>
    <t xml:space="preserve">Položky vylúčené zo základných podnikateľských činností </t>
  </si>
  <si>
    <t>Peňažné toky pred alternátívne vykazovanými a ostatnými položkami</t>
  </si>
  <si>
    <t>Ost. položky patriace do peň. tokov zo zákl. podnik. činností</t>
  </si>
  <si>
    <t>Peňažné toky z prenájmu hnut. a nehnut. vecí prenaj. ako celok</t>
  </si>
  <si>
    <t>Ost.položky patriace do peňažných tokov z investičných činnosti</t>
  </si>
  <si>
    <t>Čistý peňažný tok po financovaní investícií</t>
  </si>
  <si>
    <t>E.</t>
  </si>
  <si>
    <t>Výsledkové kurzové rozdiely vyčíslené na konci účtovného obdobia k 31.12 /E.1+E.2</t>
  </si>
  <si>
    <t>E.1</t>
  </si>
  <si>
    <r>
      <t xml:space="preserve">Kurzové straty ( účet 563 ) </t>
    </r>
    <r>
      <rPr>
        <b/>
        <sz val="9"/>
        <color indexed="10"/>
        <rFont val="Arial CE"/>
        <family val="2"/>
        <charset val="238"/>
      </rPr>
      <t>( - )</t>
    </r>
  </si>
  <si>
    <t>E.2</t>
  </si>
  <si>
    <r>
      <t xml:space="preserve">Kurzové zisky ( účet 663 ) </t>
    </r>
    <r>
      <rPr>
        <b/>
        <sz val="9"/>
        <color indexed="12"/>
        <rFont val="Arial CE"/>
        <family val="2"/>
        <charset val="238"/>
      </rPr>
      <t>( + )</t>
    </r>
  </si>
  <si>
    <t>F.</t>
  </si>
  <si>
    <r>
      <t>Zmena stavu peňaž.prostried.a peňaž.ekvival.(+/-)(</t>
    </r>
    <r>
      <rPr>
        <b/>
        <sz val="9"/>
        <rFont val="Arial CE"/>
        <charset val="238"/>
      </rPr>
      <t xml:space="preserve"> súčet A***+B***+D***+E</t>
    </r>
    <r>
      <rPr>
        <sz val="9"/>
        <rFont val="Arial CE"/>
        <family val="2"/>
        <charset val="238"/>
      </rPr>
      <t>)=(H.- G.)</t>
    </r>
  </si>
  <si>
    <t>G.</t>
  </si>
  <si>
    <t xml:space="preserve">Stav peňaž.prostried.a peňaž.ekvivalent.na začiatku účtovného obdobia ( k 1.1.) </t>
  </si>
  <si>
    <t>H.</t>
  </si>
  <si>
    <t xml:space="preserve">Stav peňaž.prostried.a peňaž.ekvivalent.na konci účtovného obdobia ( k 31.12.) </t>
  </si>
  <si>
    <t>(súčet G. + A***+B***+D***+E )</t>
  </si>
  <si>
    <r>
      <t>Zmena stavu peňaž.prostried.a peňaž.ekvival.(+/-)( súčet A***+B***+D***+E)=</t>
    </r>
    <r>
      <rPr>
        <b/>
        <sz val="9"/>
        <rFont val="Arial CE"/>
        <charset val="238"/>
      </rPr>
      <t>(H.- G.)</t>
    </r>
  </si>
  <si>
    <t>A.8</t>
  </si>
  <si>
    <t>D.5</t>
  </si>
  <si>
    <t>D.  Údaje vykázané ...</t>
  </si>
  <si>
    <t xml:space="preserve">E.  Informácie o účtovných zásadách a účtovných metódach </t>
  </si>
  <si>
    <t>F.  Informácie, ktoré dopĺňajú a vysvetľujú údaje v súvahe</t>
  </si>
  <si>
    <t>Tab. 2  Informácie o zmenách vlastného imania - Bezprostredne predchádzajúce účtovné obdobie</t>
  </si>
  <si>
    <t>Tab. 1  Informácie o zmenách vlastného imania - Bežné účtovné obdobie</t>
  </si>
  <si>
    <t>K.  Informácie o podsúvahových položkách</t>
  </si>
  <si>
    <r>
      <t xml:space="preserve">(c) </t>
    </r>
    <r>
      <rPr>
        <sz val="10"/>
        <rFont val="Times New Roman"/>
        <family val="1"/>
      </rPr>
      <t xml:space="preserve"> Informácie o záväzkoch</t>
    </r>
  </si>
  <si>
    <t>CASH FLOW</t>
  </si>
  <si>
    <t>Peňažné toky zo základných podnikateľských činnosti (hospodársky výsledok z bežnej činnosti pred zdanením daňou z príjmov právnických osôb )</t>
  </si>
  <si>
    <r>
      <t>CASH</t>
    </r>
    <r>
      <rPr>
        <sz val="10"/>
        <color indexed="30"/>
        <rFont val="Arial CE"/>
        <charset val="238"/>
      </rPr>
      <t xml:space="preserve"> A</t>
    </r>
  </si>
  <si>
    <r>
      <t xml:space="preserve">CASH </t>
    </r>
    <r>
      <rPr>
        <sz val="10"/>
        <color indexed="30"/>
        <rFont val="Arial CE"/>
        <charset val="238"/>
      </rPr>
      <t>B</t>
    </r>
  </si>
  <si>
    <r>
      <t xml:space="preserve">CASH </t>
    </r>
    <r>
      <rPr>
        <sz val="10"/>
        <color indexed="30"/>
        <rFont val="Arial CE"/>
        <charset val="238"/>
      </rPr>
      <t>C</t>
    </r>
  </si>
  <si>
    <r>
      <t xml:space="preserve">CASH </t>
    </r>
    <r>
      <rPr>
        <sz val="10"/>
        <color indexed="30"/>
        <rFont val="Arial CE"/>
        <charset val="238"/>
      </rPr>
      <t>A_B_C</t>
    </r>
  </si>
  <si>
    <t>A1'!A1</t>
  </si>
  <si>
    <t>B2'!Oblast_tisku</t>
  </si>
  <si>
    <t>C1'!A1</t>
  </si>
  <si>
    <t>D1'!A1</t>
  </si>
  <si>
    <t>E1'!A1</t>
  </si>
  <si>
    <t>F1'!A1</t>
  </si>
  <si>
    <t>F2'!A1</t>
  </si>
  <si>
    <t>F3'!A1</t>
  </si>
  <si>
    <t>F4'!A1</t>
  </si>
  <si>
    <t>F7'!A1</t>
  </si>
  <si>
    <t>F8'!A1</t>
  </si>
  <si>
    <t>F11'!A11</t>
  </si>
  <si>
    <t>F11'!A33</t>
  </si>
  <si>
    <t>F12'!A10</t>
  </si>
  <si>
    <t>F13'!A19</t>
  </si>
  <si>
    <t>G1'!A1</t>
  </si>
  <si>
    <t>G1'!A27</t>
  </si>
  <si>
    <t>G3'!A2</t>
  </si>
  <si>
    <t>G4'!A14</t>
  </si>
  <si>
    <t>G4'!A2</t>
  </si>
  <si>
    <t>G6'!A24</t>
  </si>
  <si>
    <t>H1'!A1</t>
  </si>
  <si>
    <t>H1'!A33</t>
  </si>
  <si>
    <t>H2'!A2</t>
  </si>
  <si>
    <t>I1'!A1</t>
  </si>
  <si>
    <t>I1'!A21</t>
  </si>
  <si>
    <t>J1'!A1</t>
  </si>
  <si>
    <t>K1'!A1</t>
  </si>
  <si>
    <t>L1'!A1</t>
  </si>
  <si>
    <t>N1'!A1</t>
  </si>
  <si>
    <t>O1'!A1</t>
  </si>
  <si>
    <t>P1'!A1</t>
  </si>
  <si>
    <t>P2'!A1</t>
  </si>
  <si>
    <t>TLAČÍTKO</t>
  </si>
  <si>
    <t>cash A'!A1</t>
  </si>
  <si>
    <t>cash B'!A1</t>
  </si>
  <si>
    <t>Cash C'!A1</t>
  </si>
  <si>
    <t>cash A_B_C'!A1</t>
  </si>
  <si>
    <t>bbbb</t>
  </si>
  <si>
    <t>Material</t>
  </si>
  <si>
    <r>
      <t xml:space="preserve">Odpisy dlhodobého nehmotného majetku a dlhodobého hmotného majetku </t>
    </r>
    <r>
      <rPr>
        <b/>
        <sz val="8"/>
        <color indexed="12"/>
        <rFont val="Arial"/>
        <family val="2"/>
      </rPr>
      <t>( + )</t>
    </r>
  </si>
  <si>
    <r>
      <t xml:space="preserve">Zostatková hodnota dlhodobého nehmotného majetku a dlhodobého hmotného majetku účto- vaná pri vyradení tohto majetku do nákladov na bežnú činnosť s výnimkou jeho predaja </t>
    </r>
    <r>
      <rPr>
        <sz val="8"/>
        <color indexed="56"/>
        <rFont val="Arial"/>
        <family val="2"/>
        <charset val="238"/>
      </rPr>
      <t xml:space="preserve">( + </t>
    </r>
    <r>
      <rPr>
        <sz val="8"/>
        <rFont val="Arial"/>
        <family val="2"/>
      </rPr>
      <t xml:space="preserve">) </t>
    </r>
  </si>
  <si>
    <r>
      <t xml:space="preserve">Zmena stavu dlhodobých rezerv </t>
    </r>
    <r>
      <rPr>
        <b/>
        <sz val="8"/>
        <color indexed="12"/>
        <rFont val="Arial"/>
        <family val="2"/>
      </rPr>
      <t>( +/- )</t>
    </r>
  </si>
  <si>
    <r>
      <t xml:space="preserve">Nárok na dividendy a iné podiely zo zisku </t>
    </r>
    <r>
      <rPr>
        <b/>
        <sz val="8"/>
        <color indexed="10"/>
        <rFont val="Arial"/>
        <family val="2"/>
      </rPr>
      <t>(-)</t>
    </r>
  </si>
  <si>
    <r>
      <t xml:space="preserve">Úroky účtované do nákladov </t>
    </r>
    <r>
      <rPr>
        <b/>
        <sz val="8"/>
        <color indexed="12"/>
        <rFont val="Arial"/>
        <family val="2"/>
      </rPr>
      <t>(+)</t>
    </r>
  </si>
  <si>
    <r>
      <t xml:space="preserve">Zisk z predaja stálych aktív </t>
    </r>
    <r>
      <rPr>
        <b/>
        <sz val="8"/>
        <color indexed="10"/>
        <rFont val="Arial"/>
        <family val="2"/>
      </rPr>
      <t>(-)</t>
    </r>
  </si>
  <si>
    <t>Strata z predaja stálych aktív (+)</t>
  </si>
  <si>
    <t>Príjmy mimoriadneho charakteru (+)</t>
  </si>
  <si>
    <r>
      <t xml:space="preserve">Výdavky mimiriadného charakteru vzťahujúce sa základ. podnikateľským činnostiam </t>
    </r>
    <r>
      <rPr>
        <b/>
        <sz val="8"/>
        <color indexed="10"/>
        <rFont val="Arial"/>
        <family val="2"/>
      </rPr>
      <t>(-)</t>
    </r>
  </si>
  <si>
    <t>Príjem prenájimateľa vzťahujúci sa na finančný prenájom / leasing majetku (+)</t>
  </si>
  <si>
    <r>
      <t xml:space="preserve">Výdavky spojené so znížením socialného fondu v prípade ak bol tvorený zo zisku </t>
    </r>
    <r>
      <rPr>
        <b/>
        <sz val="8"/>
        <color indexed="10"/>
        <rFont val="Arial"/>
        <family val="2"/>
      </rPr>
      <t>(-)</t>
    </r>
  </si>
  <si>
    <r>
      <t xml:space="preserve">Príjmy zo splác.úverov a pôžičiek, ktoré účt.jedn.poskytla iným subjektom ako sú spriaz. osoby </t>
    </r>
    <r>
      <rPr>
        <b/>
        <sz val="8"/>
        <color indexed="12"/>
        <rFont val="Arial"/>
        <family val="2"/>
      </rPr>
      <t>(+)</t>
    </r>
  </si>
  <si>
    <r>
      <t xml:space="preserve">Výdavky súvisiace s poskytnutím úverov a pôžičiek iným subjektom ako sú spriaznené osoby      </t>
    </r>
    <r>
      <rPr>
        <b/>
        <sz val="8"/>
        <color indexed="10"/>
        <rFont val="Arial"/>
        <family val="2"/>
      </rPr>
      <t>(-)</t>
    </r>
  </si>
  <si>
    <r>
      <t xml:space="preserve">Prijaté úroky </t>
    </r>
    <r>
      <rPr>
        <b/>
        <sz val="8"/>
        <color indexed="12"/>
        <rFont val="Arial"/>
        <family val="2"/>
      </rPr>
      <t>(+)</t>
    </r>
  </si>
  <si>
    <r>
      <t xml:space="preserve">Zaplatené úroky okrem kapitalizovaných </t>
    </r>
    <r>
      <rPr>
        <b/>
        <sz val="8"/>
        <color indexed="10"/>
        <rFont val="Arial"/>
        <family val="2"/>
      </rPr>
      <t>(-)</t>
    </r>
  </si>
  <si>
    <r>
      <t xml:space="preserve">Prijaté dividendy a iné podiely na zisku </t>
    </r>
    <r>
      <rPr>
        <b/>
        <sz val="8"/>
        <color indexed="12"/>
        <rFont val="Arial"/>
        <family val="2"/>
      </rPr>
      <t>(+)</t>
    </r>
  </si>
  <si>
    <r>
      <t xml:space="preserve">Vyplatené dividendy a iné podiely na zisku </t>
    </r>
    <r>
      <rPr>
        <b/>
        <sz val="8"/>
        <color indexed="10"/>
        <rFont val="Arial"/>
        <family val="2"/>
      </rPr>
      <t>(-)</t>
    </r>
  </si>
  <si>
    <t>MBO</t>
  </si>
  <si>
    <t>BUO</t>
  </si>
  <si>
    <t>B U O</t>
  </si>
  <si>
    <t>M U O</t>
  </si>
  <si>
    <t>Emisné kvoty</t>
  </si>
  <si>
    <t>254</t>
  </si>
  <si>
    <t>Kurzové straty ( účet 563 ) ( - )</t>
  </si>
  <si>
    <t>Kurzové zisky ( účet 663 ) ( + )</t>
  </si>
  <si>
    <t>LASER CUT SLOVENSKO spol. s r.o.</t>
  </si>
  <si>
    <t>95603</t>
  </si>
  <si>
    <t>Horné Štitáre</t>
  </si>
  <si>
    <t>noskonosko@gmail.com</t>
  </si>
  <si>
    <t>30.</t>
  </si>
  <si>
    <t>KB-1032/11</t>
  </si>
  <si>
    <t>Sro</t>
  </si>
  <si>
    <t>17584/N</t>
  </si>
  <si>
    <t>nástrojárstvo a kovoobrábanie</t>
  </si>
  <si>
    <t>výroba dreva a drevárskych výrobkov</t>
  </si>
  <si>
    <t>kúpa tovar na účely jeho predaja konečnému spotrebiteľovi v rozsahu voľných živností</t>
  </si>
  <si>
    <t>kúpa tovar na účely jeho predaja iným prevádzkovateľom živností v rozsahu voľných živností</t>
  </si>
  <si>
    <t>sprostredkovateľská činosť v rozsahu voľných živností</t>
  </si>
  <si>
    <t>spracovaie drevenej gľatiny</t>
  </si>
  <si>
    <t>vedenie účtovníctva</t>
  </si>
  <si>
    <t>konateľ</t>
  </si>
  <si>
    <t>Ján Nosko</t>
  </si>
  <si>
    <t>Fulka Martin Mgr.</t>
  </si>
  <si>
    <t>Wágnerová Mária</t>
  </si>
  <si>
    <t>Inventúrny prebytok</t>
  </si>
  <si>
    <t>2013</t>
  </si>
  <si>
    <t>ROK 2012</t>
  </si>
  <si>
    <t xml:space="preserve">V TOMTO LISTE VKLADATE ROK 2012 - </t>
  </si>
  <si>
    <t>1. PRE ROK 2011 ROBITE TIE ISTE UKONY AKO PRE ROK 2012  2 . TAK ISTO POTREBUJETE PRE ROK 2010 POCIATOCNE STAVY A ROCNE OBRATY- PRETOZE MAME VELA TABULIEK ZA DVE OBDOBIA 3. TREBA SKONTROLOVAT TABULKU - TRIEDY  4 . POCIATOCNE STAVY SUCET MUSI BYT NULOVY  A ROCNE OBRATY MUSIA BYT ROVNAKE 5 . AK TRIEDY VAM SUHLASIA  VSTUPTE DO LISTU ANAL UCTY</t>
  </si>
  <si>
    <t>Aktuálny rok 2012</t>
  </si>
  <si>
    <t>Predošlý rok 2011</t>
  </si>
  <si>
    <t>2014</t>
  </si>
  <si>
    <t>valné zhromaždenie dňa 30. 3. 2013</t>
  </si>
</sst>
</file>

<file path=xl/styles.xml><?xml version="1.0" encoding="utf-8"?>
<styleSheet xmlns="http://schemas.openxmlformats.org/spreadsheetml/2006/main">
  <numFmts count="5">
    <numFmt numFmtId="164" formatCode="0.00_ ;[Red]\-0.00\ "/>
    <numFmt numFmtId="165" formatCode="#,##0.0"/>
    <numFmt numFmtId="166" formatCode="#,##0.00;[Red]#,##0.00"/>
    <numFmt numFmtId="167" formatCode="0.0"/>
    <numFmt numFmtId="168" formatCode="#\ ##0.00"/>
  </numFmts>
  <fonts count="13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8"/>
      <color indexed="57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name val="Arial CE"/>
      <family val="2"/>
      <charset val="238"/>
    </font>
    <font>
      <b/>
      <sz val="8"/>
      <color indexed="10"/>
      <name val="Arial CE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8"/>
      <color indexed="12"/>
      <name val="Arial CE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b/>
      <sz val="8"/>
      <color indexed="12"/>
      <name val="Arial"/>
      <family val="2"/>
      <charset val="238"/>
    </font>
    <font>
      <b/>
      <sz val="8"/>
      <name val="Arial CE"/>
      <charset val="238"/>
    </font>
    <font>
      <b/>
      <sz val="8"/>
      <color indexed="17"/>
      <name val="Arial CE"/>
      <charset val="238"/>
    </font>
    <font>
      <sz val="8"/>
      <name val="Arial"/>
      <family val="2"/>
      <charset val="238"/>
    </font>
    <font>
      <sz val="9"/>
      <name val="Arial CE"/>
      <family val="2"/>
      <charset val="238"/>
    </font>
    <font>
      <b/>
      <sz val="8"/>
      <color indexed="12"/>
      <name val="Arial"/>
      <family val="2"/>
      <charset val="238"/>
    </font>
    <font>
      <sz val="10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color indexed="57"/>
      <name val="Arial CE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</font>
    <font>
      <sz val="9"/>
      <name val="Arial"/>
      <family val="2"/>
    </font>
    <font>
      <b/>
      <sz val="10"/>
      <name val="Arial CE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b/>
      <sz val="8"/>
      <color indexed="10"/>
      <name val="Arial CE"/>
      <family val="2"/>
      <charset val="238"/>
    </font>
    <font>
      <b/>
      <sz val="8.5"/>
      <color indexed="10"/>
      <name val="MS Sans Serif"/>
      <family val="2"/>
      <charset val="238"/>
    </font>
    <font>
      <sz val="8.5"/>
      <color indexed="12"/>
      <name val="MS Sans Serif"/>
      <family val="2"/>
      <charset val="238"/>
    </font>
    <font>
      <b/>
      <sz val="8.5"/>
      <color indexed="12"/>
      <name val="MS Sans Serif"/>
      <family val="2"/>
      <charset val="238"/>
    </font>
    <font>
      <sz val="8.5"/>
      <color indexed="10"/>
      <name val="MS Sans Serif"/>
      <family val="2"/>
      <charset val="238"/>
    </font>
    <font>
      <sz val="8.5"/>
      <color indexed="12"/>
      <name val="MS Sans Serif"/>
      <family val="2"/>
    </font>
    <font>
      <b/>
      <sz val="8.5"/>
      <name val="MS Sans Serif"/>
      <family val="2"/>
      <charset val="238"/>
    </font>
    <font>
      <sz val="8"/>
      <color indexed="12"/>
      <name val="Arial"/>
      <family val="2"/>
      <charset val="238"/>
    </font>
    <font>
      <sz val="8"/>
      <color indexed="12"/>
      <name val="Arial CE"/>
      <charset val="238"/>
    </font>
    <font>
      <sz val="10"/>
      <name val="Arial"/>
      <family val="2"/>
      <charset val="238"/>
    </font>
    <font>
      <b/>
      <sz val="8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charset val="238"/>
    </font>
    <font>
      <sz val="8"/>
      <name val="Arial"/>
      <family val="2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b/>
      <sz val="12"/>
      <name val="Arial CE"/>
      <family val="2"/>
      <charset val="238"/>
    </font>
    <font>
      <b/>
      <sz val="9.5"/>
      <name val="Arial CE"/>
      <family val="2"/>
      <charset val="238"/>
    </font>
    <font>
      <sz val="10"/>
      <name val="Arial CE"/>
      <family val="2"/>
    </font>
    <font>
      <sz val="9"/>
      <name val="Arial CE"/>
      <charset val="238"/>
    </font>
    <font>
      <b/>
      <sz val="9"/>
      <name val="Arial CE"/>
      <charset val="238"/>
    </font>
    <font>
      <b/>
      <sz val="8"/>
      <name val="Times New Roman"/>
      <family val="1"/>
    </font>
    <font>
      <sz val="8"/>
      <color indexed="9"/>
      <name val="Arial CE"/>
      <family val="2"/>
      <charset val="238"/>
    </font>
    <font>
      <sz val="8"/>
      <name val="Times New Roman"/>
      <family val="1"/>
    </font>
    <font>
      <sz val="9"/>
      <color indexed="0"/>
      <name val="Arial"/>
      <family val="2"/>
      <charset val="238"/>
    </font>
    <font>
      <sz val="8"/>
      <name val="MS Sans Serif"/>
      <family val="2"/>
      <charset val="238"/>
    </font>
    <font>
      <sz val="8"/>
      <color indexed="10"/>
      <name val="Arial CE"/>
      <charset val="238"/>
    </font>
    <font>
      <sz val="11"/>
      <name val="Arial"/>
      <family val="2"/>
      <charset val="238"/>
    </font>
    <font>
      <sz val="9"/>
      <color indexed="10"/>
      <name val="Arial CE"/>
      <charset val="238"/>
    </font>
    <font>
      <sz val="8"/>
      <color indexed="30"/>
      <name val="Arial CE"/>
      <charset val="238"/>
    </font>
    <font>
      <sz val="11"/>
      <name val="Arial CE"/>
      <family val="2"/>
      <charset val="238"/>
    </font>
    <font>
      <sz val="7"/>
      <color indexed="10"/>
      <name val="Arial CE"/>
      <charset val="238"/>
    </font>
    <font>
      <sz val="8.5"/>
      <color indexed="10"/>
      <name val="MS Sans Serif"/>
      <family val="2"/>
      <charset val="238"/>
    </font>
    <font>
      <b/>
      <sz val="8"/>
      <color indexed="10"/>
      <name val="Arial CE"/>
      <family val="2"/>
      <charset val="238"/>
    </font>
    <font>
      <sz val="8"/>
      <color indexed="10"/>
      <name val="Arial CE"/>
      <family val="2"/>
      <charset val="238"/>
    </font>
    <font>
      <b/>
      <sz val="8"/>
      <color indexed="62"/>
      <name val="Arial CE"/>
      <family val="2"/>
      <charset val="238"/>
    </font>
    <font>
      <sz val="9"/>
      <color indexed="10"/>
      <name val="Arial CE"/>
      <family val="2"/>
      <charset val="238"/>
    </font>
    <font>
      <b/>
      <sz val="9"/>
      <color indexed="49"/>
      <name val="Arial CE"/>
      <charset val="238"/>
    </font>
    <font>
      <b/>
      <sz val="8"/>
      <color indexed="12"/>
      <name val="Arial CE"/>
      <charset val="238"/>
    </font>
    <font>
      <sz val="8"/>
      <color indexed="12"/>
      <name val="Arial CE"/>
      <charset val="238"/>
    </font>
    <font>
      <b/>
      <sz val="8"/>
      <color indexed="10"/>
      <name val="Arial CE"/>
      <charset val="238"/>
    </font>
    <font>
      <sz val="8"/>
      <color indexed="10"/>
      <name val="Arial CE"/>
      <charset val="238"/>
    </font>
    <font>
      <sz val="8.5"/>
      <color indexed="10"/>
      <name val="Arial"/>
      <family val="2"/>
      <charset val="238"/>
    </font>
    <font>
      <b/>
      <sz val="8.5"/>
      <color indexed="10"/>
      <name val="Arial"/>
      <family val="2"/>
      <charset val="238"/>
    </font>
    <font>
      <b/>
      <sz val="8.5"/>
      <color indexed="30"/>
      <name val="MS Sans Serif"/>
      <family val="2"/>
      <charset val="238"/>
    </font>
    <font>
      <b/>
      <sz val="8"/>
      <color indexed="17"/>
      <name val="Arial CE"/>
      <charset val="238"/>
    </font>
    <font>
      <b/>
      <sz val="8"/>
      <color indexed="62"/>
      <name val="Times New Roman"/>
      <family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indexed="10"/>
      <name val="MS Sans Serif"/>
      <family val="2"/>
      <charset val="238"/>
    </font>
    <font>
      <sz val="8"/>
      <color indexed="9"/>
      <name val="Arial"/>
      <family val="2"/>
      <charset val="238"/>
    </font>
    <font>
      <sz val="9"/>
      <color indexed="18"/>
      <name val="Arial CE"/>
      <family val="2"/>
      <charset val="238"/>
    </font>
    <font>
      <b/>
      <sz val="9"/>
      <color indexed="18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b/>
      <sz val="8"/>
      <color indexed="81"/>
      <name val="Tahoma"/>
      <family val="2"/>
      <charset val="238"/>
    </font>
    <font>
      <b/>
      <sz val="8"/>
      <color indexed="10"/>
      <name val="Tahoma"/>
      <family val="2"/>
    </font>
    <font>
      <sz val="8"/>
      <color indexed="81"/>
      <name val="Tahoma"/>
      <family val="2"/>
      <charset val="238"/>
    </font>
    <font>
      <b/>
      <sz val="8"/>
      <name val="Arial"/>
      <family val="2"/>
    </font>
    <font>
      <b/>
      <sz val="8"/>
      <color indexed="18"/>
      <name val="Arial"/>
      <family val="2"/>
      <charset val="238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sz val="12"/>
      <name val="Arial"/>
      <family val="2"/>
      <charset val="238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indexed="10"/>
      <name val="Arial CE"/>
      <family val="2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b/>
      <sz val="9"/>
      <color indexed="12"/>
      <name val="Arial CE"/>
      <family val="2"/>
      <charset val="238"/>
    </font>
    <font>
      <b/>
      <sz val="10"/>
      <color indexed="14"/>
      <name val="Arial"/>
      <family val="2"/>
    </font>
    <font>
      <sz val="10"/>
      <name val="Times New Roman"/>
      <family val="1"/>
    </font>
    <font>
      <b/>
      <sz val="10"/>
      <color indexed="30"/>
      <name val="Arial CE"/>
      <charset val="238"/>
    </font>
    <font>
      <sz val="10"/>
      <color indexed="30"/>
      <name val="Arial CE"/>
      <charset val="238"/>
    </font>
    <font>
      <u/>
      <sz val="9"/>
      <color indexed="9"/>
      <name val="Arial CE"/>
      <charset val="238"/>
    </font>
    <font>
      <sz val="9"/>
      <color indexed="9"/>
      <name val="Arial CE"/>
      <charset val="238"/>
    </font>
    <font>
      <b/>
      <sz val="8"/>
      <color indexed="12"/>
      <name val="Arial CE"/>
      <family val="2"/>
      <charset val="238"/>
    </font>
    <font>
      <sz val="8"/>
      <color indexed="12"/>
      <name val="Arial"/>
      <family val="2"/>
    </font>
    <font>
      <sz val="8"/>
      <color indexed="56"/>
      <name val="Arial"/>
      <family val="2"/>
      <charset val="238"/>
    </font>
    <font>
      <sz val="8"/>
      <color indexed="10"/>
      <name val="Arial"/>
      <family val="2"/>
    </font>
    <font>
      <b/>
      <sz val="8"/>
      <color indexed="17"/>
      <name val="Arial"/>
      <family val="2"/>
    </font>
    <font>
      <b/>
      <sz val="8"/>
      <color indexed="18"/>
      <name val="Arial CE"/>
      <family val="2"/>
      <charset val="238"/>
    </font>
    <font>
      <b/>
      <sz val="8"/>
      <color indexed="18"/>
      <name val="Arial"/>
      <family val="2"/>
    </font>
    <font>
      <b/>
      <sz val="8"/>
      <color indexed="36"/>
      <name val="Arial"/>
      <family val="2"/>
      <charset val="238"/>
    </font>
    <font>
      <sz val="11"/>
      <color indexed="8"/>
      <name val="Calibri"/>
      <family val="2"/>
      <charset val="238"/>
    </font>
    <font>
      <u/>
      <sz val="11.5"/>
      <color indexed="12"/>
      <name val="Arial CE"/>
      <charset val="238"/>
    </font>
    <font>
      <sz val="10"/>
      <color indexed="9"/>
      <name val="Arial CE"/>
      <charset val="238"/>
    </font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9"/>
      <color indexed="0"/>
      <name val="Arial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22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/>
      <right/>
      <top/>
      <bottom style="thin">
        <color indexed="2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64"/>
      </right>
      <top style="thin">
        <color indexed="55"/>
      </top>
      <bottom/>
      <diagonal/>
    </border>
    <border>
      <left style="thin">
        <color indexed="55"/>
      </left>
      <right style="thin">
        <color indexed="64"/>
      </right>
      <top/>
      <bottom style="thin">
        <color indexed="55"/>
      </bottom>
      <diagonal/>
    </border>
    <border>
      <left style="thin">
        <color indexed="55"/>
      </left>
      <right style="thin">
        <color indexed="64"/>
      </right>
      <top/>
      <bottom/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/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64"/>
      </bottom>
      <diagonal/>
    </border>
    <border>
      <left/>
      <right/>
      <top style="thin">
        <color indexed="55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12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12"/>
      </top>
      <bottom style="medium">
        <color indexed="12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 style="thin">
        <color indexed="64"/>
      </left>
      <right/>
      <top style="thick">
        <color indexed="17"/>
      </top>
      <bottom style="thick">
        <color indexed="17"/>
      </bottom>
      <diagonal/>
    </border>
    <border>
      <left/>
      <right/>
      <top style="thick">
        <color indexed="17"/>
      </top>
      <bottom style="thick">
        <color indexed="17"/>
      </bottom>
      <diagonal/>
    </border>
    <border>
      <left style="thin">
        <color indexed="64"/>
      </left>
      <right style="thin">
        <color indexed="64"/>
      </right>
      <top style="thick">
        <color indexed="17"/>
      </top>
      <bottom style="thick">
        <color indexed="17"/>
      </bottom>
      <diagonal/>
    </border>
    <border>
      <left/>
      <right style="thin">
        <color indexed="64"/>
      </right>
      <top style="thick">
        <color indexed="17"/>
      </top>
      <bottom style="thick">
        <color indexed="17"/>
      </bottom>
      <diagonal/>
    </border>
    <border>
      <left/>
      <right style="thin">
        <color indexed="64"/>
      </right>
      <top style="thick">
        <color indexed="17"/>
      </top>
      <bottom style="thin">
        <color indexed="64"/>
      </bottom>
      <diagonal/>
    </border>
    <border>
      <left style="thin">
        <color indexed="64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64"/>
      </right>
      <top style="thin">
        <color indexed="12"/>
      </top>
      <bottom/>
      <diagonal/>
    </border>
    <border>
      <left style="thin">
        <color indexed="64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64"/>
      </right>
      <top/>
      <bottom style="thin">
        <color indexed="12"/>
      </bottom>
      <diagonal/>
    </border>
    <border>
      <left style="thin">
        <color indexed="64"/>
      </left>
      <right/>
      <top style="thin">
        <color indexed="12"/>
      </top>
      <bottom style="thin">
        <color indexed="12"/>
      </bottom>
      <diagonal/>
    </border>
    <border>
      <left/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/>
      <right/>
      <top style="thin">
        <color indexed="12"/>
      </top>
      <bottom style="thin">
        <color indexed="64"/>
      </bottom>
      <diagonal/>
    </border>
    <border>
      <left/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64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64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64"/>
      </right>
      <top style="thin">
        <color indexed="1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double">
        <color indexed="12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64"/>
      </right>
      <top style="medium">
        <color indexed="12"/>
      </top>
      <bottom/>
      <diagonal/>
    </border>
    <border>
      <left style="medium">
        <color indexed="12"/>
      </left>
      <right style="thin">
        <color indexed="64"/>
      </right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12"/>
      </top>
      <bottom style="thin">
        <color indexed="64"/>
      </bottom>
      <diagonal/>
    </border>
    <border>
      <left style="medium">
        <color indexed="12"/>
      </left>
      <right style="thin">
        <color indexed="64"/>
      </right>
      <top style="medium">
        <color indexed="12"/>
      </top>
      <bottom style="medium">
        <color indexed="12"/>
      </bottom>
      <diagonal/>
    </border>
    <border>
      <left/>
      <right/>
      <top style="medium">
        <color indexed="12"/>
      </top>
      <bottom style="medium">
        <color indexed="12"/>
      </bottom>
      <diagonal/>
    </border>
    <border>
      <left/>
      <right style="thin">
        <color indexed="64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 style="medium">
        <color indexed="12"/>
      </top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12"/>
      </bottom>
      <diagonal/>
    </border>
    <border>
      <left style="thin">
        <color indexed="64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 style="medium">
        <color indexed="12"/>
      </bottom>
      <diagonal/>
    </border>
    <border>
      <left style="thin">
        <color indexed="64"/>
      </left>
      <right style="thin">
        <color indexed="64"/>
      </right>
      <top/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/>
      <top style="medium">
        <color indexed="10"/>
      </top>
      <bottom style="medium">
        <color indexed="10"/>
      </bottom>
      <diagonal/>
    </border>
    <border>
      <left style="thin">
        <color indexed="64"/>
      </left>
      <right style="thin">
        <color indexed="64"/>
      </right>
      <top style="thick">
        <color indexed="10"/>
      </top>
      <bottom style="thick">
        <color indexed="10"/>
      </bottom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/>
      <bottom style="thick">
        <color indexed="10"/>
      </bottom>
      <diagonal/>
    </border>
    <border>
      <left style="thick">
        <color indexed="10"/>
      </left>
      <right style="thin">
        <color indexed="64"/>
      </right>
      <top style="thick">
        <color indexed="10"/>
      </top>
      <bottom style="thick">
        <color indexed="10"/>
      </bottom>
      <diagonal/>
    </border>
    <border>
      <left/>
      <right style="thin">
        <color indexed="64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/>
      <top style="thick">
        <color indexed="10"/>
      </top>
      <bottom style="thick">
        <color indexed="10"/>
      </bottom>
      <diagonal/>
    </border>
    <border>
      <left style="medium">
        <color indexed="17"/>
      </left>
      <right style="thin">
        <color indexed="64"/>
      </right>
      <top style="medium">
        <color indexed="17"/>
      </top>
      <bottom style="medium">
        <color indexed="17"/>
      </bottom>
      <diagonal/>
    </border>
    <border>
      <left/>
      <right/>
      <top style="medium">
        <color indexed="17"/>
      </top>
      <bottom style="medium">
        <color indexed="17"/>
      </bottom>
      <diagonal/>
    </border>
    <border>
      <left/>
      <right style="thin">
        <color indexed="64"/>
      </right>
      <top style="medium">
        <color indexed="17"/>
      </top>
      <bottom style="medium">
        <color indexed="17"/>
      </bottom>
      <diagonal/>
    </border>
    <border>
      <left style="thin">
        <color indexed="64"/>
      </left>
      <right/>
      <top style="medium">
        <color indexed="17"/>
      </top>
      <bottom style="medium">
        <color indexed="17"/>
      </bottom>
      <diagonal/>
    </border>
    <border>
      <left style="thin">
        <color indexed="64"/>
      </left>
      <right style="thin">
        <color indexed="64"/>
      </right>
      <top style="medium">
        <color indexed="17"/>
      </top>
      <bottom style="medium">
        <color indexed="17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21"/>
      </right>
      <top style="thin">
        <color indexed="64"/>
      </top>
      <bottom style="thin">
        <color indexed="64"/>
      </bottom>
      <diagonal/>
    </border>
    <border>
      <left/>
      <right style="medium">
        <color indexed="21"/>
      </right>
      <top/>
      <bottom style="thin">
        <color indexed="64"/>
      </bottom>
      <diagonal/>
    </border>
    <border>
      <left/>
      <right style="medium">
        <color indexed="21"/>
      </right>
      <top style="thin">
        <color indexed="64"/>
      </top>
      <bottom/>
      <diagonal/>
    </border>
    <border>
      <left style="medium">
        <color indexed="12"/>
      </left>
      <right style="thin">
        <color indexed="64"/>
      </right>
      <top/>
      <bottom style="medium">
        <color indexed="12"/>
      </bottom>
      <diagonal/>
    </border>
    <border>
      <left/>
      <right style="thin">
        <color indexed="64"/>
      </right>
      <top/>
      <bottom style="medium">
        <color indexed="12"/>
      </bottom>
      <diagonal/>
    </border>
    <border>
      <left style="thin">
        <color indexed="64"/>
      </left>
      <right/>
      <top/>
      <bottom style="medium">
        <color indexed="12"/>
      </bottom>
      <diagonal/>
    </border>
    <border>
      <left style="thin">
        <color indexed="64"/>
      </left>
      <right style="medium">
        <color indexed="21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thin">
        <color indexed="64"/>
      </right>
      <top style="medium">
        <color indexed="12"/>
      </top>
      <bottom/>
      <diagonal/>
    </border>
    <border>
      <left style="thin">
        <color indexed="64"/>
      </left>
      <right/>
      <top style="medium">
        <color indexed="12"/>
      </top>
      <bottom/>
      <diagonal/>
    </border>
    <border>
      <left/>
      <right/>
      <top style="thin">
        <color indexed="64"/>
      </top>
      <bottom style="medium">
        <color indexed="12"/>
      </bottom>
      <diagonal/>
    </border>
    <border>
      <left/>
      <right style="thin">
        <color indexed="64"/>
      </right>
      <top style="thin">
        <color indexed="64"/>
      </top>
      <bottom style="medium">
        <color indexed="12"/>
      </bottom>
      <diagonal/>
    </border>
    <border>
      <left/>
      <right/>
      <top style="medium">
        <color indexed="12"/>
      </top>
      <bottom style="thin">
        <color indexed="64"/>
      </bottom>
      <diagonal/>
    </border>
    <border>
      <left/>
      <right style="medium">
        <color indexed="21"/>
      </right>
      <top/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 style="thin">
        <color indexed="64"/>
      </left>
      <right style="medium">
        <color indexed="21"/>
      </right>
      <top style="medium">
        <color indexed="12"/>
      </top>
      <bottom style="thin">
        <color indexed="64"/>
      </bottom>
      <diagonal/>
    </border>
    <border>
      <left style="thin">
        <color indexed="64"/>
      </left>
      <right style="medium">
        <color indexed="21"/>
      </right>
      <top style="thin">
        <color indexed="64"/>
      </top>
      <bottom style="medium">
        <color indexed="12"/>
      </bottom>
      <diagonal/>
    </border>
    <border>
      <left/>
      <right style="medium">
        <color indexed="21"/>
      </right>
      <top style="medium">
        <color indexed="12"/>
      </top>
      <bottom style="thin">
        <color indexed="64"/>
      </bottom>
      <diagonal/>
    </border>
    <border>
      <left/>
      <right style="medium">
        <color indexed="21"/>
      </right>
      <top style="thin">
        <color indexed="64"/>
      </top>
      <bottom style="medium">
        <color indexed="12"/>
      </bottom>
      <diagonal/>
    </border>
    <border>
      <left style="thick">
        <color indexed="21"/>
      </left>
      <right/>
      <top style="thick">
        <color indexed="21"/>
      </top>
      <bottom/>
      <diagonal/>
    </border>
    <border>
      <left/>
      <right/>
      <top style="thick">
        <color indexed="21"/>
      </top>
      <bottom/>
      <diagonal/>
    </border>
    <border>
      <left/>
      <right style="medium">
        <color indexed="21"/>
      </right>
      <top style="medium">
        <color indexed="21"/>
      </top>
      <bottom/>
      <diagonal/>
    </border>
    <border>
      <left style="thin">
        <color indexed="64"/>
      </left>
      <right/>
      <top style="thick">
        <color indexed="17"/>
      </top>
      <bottom style="thick">
        <color indexed="12"/>
      </bottom>
      <diagonal/>
    </border>
    <border>
      <left/>
      <right/>
      <top style="thick">
        <color indexed="17"/>
      </top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n">
        <color indexed="64"/>
      </right>
      <top/>
      <bottom style="thick">
        <color indexed="12"/>
      </bottom>
      <diagonal/>
    </border>
    <border>
      <left style="thin">
        <color indexed="64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n">
        <color indexed="64"/>
      </right>
      <top style="thick">
        <color indexed="12"/>
      </top>
      <bottom style="thick">
        <color indexed="12"/>
      </bottom>
      <diagonal/>
    </border>
    <border>
      <left style="thin">
        <color indexed="64"/>
      </left>
      <right/>
      <top style="thick">
        <color indexed="10"/>
      </top>
      <bottom style="thin">
        <color indexed="64"/>
      </bottom>
      <diagonal/>
    </border>
    <border>
      <left/>
      <right/>
      <top style="thick">
        <color indexed="10"/>
      </top>
      <bottom style="thin">
        <color indexed="64"/>
      </bottom>
      <diagonal/>
    </border>
    <border>
      <left/>
      <right style="thin">
        <color indexed="64"/>
      </right>
      <top style="thick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7"/>
      </top>
      <bottom style="thin">
        <color indexed="64"/>
      </bottom>
      <diagonal/>
    </border>
    <border>
      <left/>
      <right/>
      <top style="thin">
        <color indexed="17"/>
      </top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medium">
        <color indexed="12"/>
      </bottom>
      <diagonal/>
    </border>
    <border>
      <left/>
      <right style="thin">
        <color indexed="64"/>
      </right>
      <top style="thick">
        <color indexed="12"/>
      </top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medium">
        <color indexed="1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2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/>
      <top style="thin">
        <color indexed="55"/>
      </top>
      <bottom style="thin">
        <color indexed="64"/>
      </bottom>
      <diagonal/>
    </border>
    <border>
      <left/>
      <right/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27"/>
      </top>
      <bottom/>
      <diagonal/>
    </border>
    <border>
      <left/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7">
    <xf numFmtId="0" fontId="0" fillId="0" borderId="0"/>
    <xf numFmtId="0" fontId="119" fillId="0" borderId="0" applyNumberFormat="0" applyFill="0" applyBorder="0" applyAlignment="0" applyProtection="0">
      <alignment vertical="top"/>
      <protection locked="0"/>
    </xf>
    <xf numFmtId="0" fontId="123" fillId="0" borderId="223" applyNumberFormat="0" applyFill="0" applyAlignment="0" applyProtection="0"/>
    <xf numFmtId="0" fontId="124" fillId="0" borderId="224" applyNumberFormat="0" applyFill="0" applyAlignment="0" applyProtection="0"/>
    <xf numFmtId="0" fontId="125" fillId="0" borderId="225" applyNumberFormat="0" applyFill="0" applyAlignment="0" applyProtection="0"/>
    <xf numFmtId="0" fontId="125" fillId="0" borderId="0" applyNumberFormat="0" applyFill="0" applyBorder="0" applyAlignment="0" applyProtection="0"/>
    <xf numFmtId="0" fontId="19" fillId="0" borderId="0">
      <alignment vertical="center"/>
    </xf>
    <xf numFmtId="0" fontId="121" fillId="0" borderId="0" applyNumberFormat="0" applyFill="0" applyBorder="0" applyAlignment="0" applyProtection="0"/>
    <xf numFmtId="0" fontId="1" fillId="0" borderId="0"/>
    <xf numFmtId="0" fontId="31" fillId="0" borderId="0"/>
    <xf numFmtId="0" fontId="31" fillId="0" borderId="0"/>
    <xf numFmtId="0" fontId="101" fillId="0" borderId="0"/>
    <xf numFmtId="0" fontId="31" fillId="0" borderId="0"/>
    <xf numFmtId="0" fontId="86" fillId="0" borderId="0"/>
    <xf numFmtId="0" fontId="42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2" fillId="0" borderId="0"/>
    <xf numFmtId="0" fontId="47" fillId="0" borderId="0"/>
    <xf numFmtId="0" fontId="19" fillId="0" borderId="0"/>
    <xf numFmtId="0" fontId="2" fillId="0" borderId="0"/>
    <xf numFmtId="0" fontId="3" fillId="0" borderId="0"/>
    <xf numFmtId="0" fontId="118" fillId="16" borderId="226" applyNumberFormat="0" applyFont="0" applyAlignment="0" applyProtection="0"/>
    <xf numFmtId="0" fontId="126" fillId="0" borderId="0">
      <alignment horizontal="right" vertical="top"/>
    </xf>
    <xf numFmtId="0" fontId="127" fillId="17" borderId="227" applyNumberFormat="0" applyAlignment="0" applyProtection="0"/>
    <xf numFmtId="0" fontId="128" fillId="18" borderId="227" applyNumberFormat="0" applyAlignment="0" applyProtection="0"/>
    <xf numFmtId="0" fontId="129" fillId="18" borderId="228" applyNumberFormat="0" applyAlignment="0" applyProtection="0"/>
  </cellStyleXfs>
  <cellXfs count="3068">
    <xf numFmtId="0" fontId="0" fillId="0" borderId="0" xfId="0"/>
    <xf numFmtId="49" fontId="4" fillId="2" borderId="0" xfId="21" applyNumberFormat="1" applyFont="1" applyFill="1" applyProtection="1">
      <protection hidden="1"/>
    </xf>
    <xf numFmtId="1" fontId="4" fillId="2" borderId="0" xfId="21" applyNumberFormat="1" applyFont="1" applyFill="1" applyProtection="1">
      <protection hidden="1"/>
    </xf>
    <xf numFmtId="4" fontId="4" fillId="2" borderId="2" xfId="21" applyNumberFormat="1" applyFont="1" applyFill="1" applyBorder="1" applyAlignment="1" applyProtection="1">
      <alignment horizontal="center"/>
      <protection hidden="1"/>
    </xf>
    <xf numFmtId="4" fontId="4" fillId="2" borderId="2" xfId="21" applyNumberFormat="1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4" fontId="10" fillId="3" borderId="2" xfId="0" applyNumberFormat="1" applyFont="1" applyFill="1" applyBorder="1" applyProtection="1">
      <protection hidden="1"/>
    </xf>
    <xf numFmtId="1" fontId="6" fillId="2" borderId="2" xfId="21" applyNumberFormat="1" applyFont="1" applyFill="1" applyBorder="1" applyProtection="1">
      <protection hidden="1"/>
    </xf>
    <xf numFmtId="4" fontId="7" fillId="3" borderId="2" xfId="0" applyNumberFormat="1" applyFont="1" applyFill="1" applyBorder="1" applyProtection="1">
      <protection hidden="1"/>
    </xf>
    <xf numFmtId="49" fontId="0" fillId="0" borderId="0" xfId="0" applyNumberFormat="1" applyProtection="1">
      <protection hidden="1"/>
    </xf>
    <xf numFmtId="4" fontId="14" fillId="3" borderId="2" xfId="0" applyNumberFormat="1" applyFont="1" applyFill="1" applyBorder="1" applyProtection="1">
      <protection hidden="1"/>
    </xf>
    <xf numFmtId="4" fontId="15" fillId="3" borderId="2" xfId="0" applyNumberFormat="1" applyFont="1" applyFill="1" applyBorder="1" applyProtection="1">
      <protection hidden="1"/>
    </xf>
    <xf numFmtId="0" fontId="6" fillId="0" borderId="0" xfId="0" applyFont="1" applyProtection="1">
      <protection hidden="1"/>
    </xf>
    <xf numFmtId="49" fontId="6" fillId="0" borderId="0" xfId="0" applyNumberFormat="1" applyFont="1" applyProtection="1">
      <protection hidden="1"/>
    </xf>
    <xf numFmtId="4" fontId="6" fillId="0" borderId="0" xfId="0" applyNumberFormat="1" applyFont="1" applyProtection="1">
      <protection hidden="1"/>
    </xf>
    <xf numFmtId="4" fontId="3" fillId="0" borderId="0" xfId="0" applyNumberFormat="1" applyFont="1" applyProtection="1">
      <protection hidden="1"/>
    </xf>
    <xf numFmtId="4" fontId="18" fillId="0" borderId="2" xfId="20" applyNumberFormat="1" applyFont="1" applyFill="1" applyBorder="1" applyProtection="1">
      <protection hidden="1"/>
    </xf>
    <xf numFmtId="0" fontId="5" fillId="0" borderId="0" xfId="0" applyFont="1" applyFill="1" applyAlignment="1" applyProtection="1">
      <alignment horizontal="center"/>
      <protection hidden="1"/>
    </xf>
    <xf numFmtId="49" fontId="3" fillId="0" borderId="0" xfId="0" applyNumberFormat="1" applyFont="1" applyFill="1" applyBorder="1" applyAlignment="1" applyProtection="1">
      <alignment horizontal="right"/>
      <protection hidden="1"/>
    </xf>
    <xf numFmtId="49" fontId="6" fillId="0" borderId="0" xfId="0" applyNumberFormat="1" applyFont="1" applyFill="1" applyBorder="1" applyAlignment="1" applyProtection="1">
      <alignment horizontal="right"/>
      <protection hidden="1"/>
    </xf>
    <xf numFmtId="0" fontId="0" fillId="0" borderId="0" xfId="0" applyBorder="1" applyProtection="1">
      <protection hidden="1"/>
    </xf>
    <xf numFmtId="0" fontId="0" fillId="0" borderId="0" xfId="0" applyFill="1" applyBorder="1" applyProtection="1">
      <protection hidden="1"/>
    </xf>
    <xf numFmtId="49" fontId="17" fillId="0" borderId="0" xfId="0" applyNumberFormat="1" applyFont="1" applyFill="1" applyBorder="1" applyAlignment="1" applyProtection="1">
      <alignment horizontal="right"/>
      <protection hidden="1"/>
    </xf>
    <xf numFmtId="0" fontId="6" fillId="0" borderId="0" xfId="0" applyFont="1" applyFill="1" applyBorder="1" applyProtection="1">
      <protection hidden="1"/>
    </xf>
    <xf numFmtId="4" fontId="6" fillId="0" borderId="0" xfId="0" applyNumberFormat="1" applyFont="1" applyFill="1" applyBorder="1" applyProtection="1">
      <protection hidden="1"/>
    </xf>
    <xf numFmtId="4" fontId="3" fillId="0" borderId="0" xfId="0" applyNumberFormat="1" applyFont="1" applyFill="1" applyBorder="1" applyProtection="1">
      <protection hidden="1"/>
    </xf>
    <xf numFmtId="1" fontId="6" fillId="0" borderId="0" xfId="21" applyNumberFormat="1" applyFont="1" applyFill="1" applyBorder="1" applyProtection="1">
      <protection hidden="1"/>
    </xf>
    <xf numFmtId="4" fontId="13" fillId="0" borderId="0" xfId="20" applyNumberFormat="1" applyFont="1" applyFill="1" applyBorder="1" applyProtection="1">
      <protection hidden="1"/>
    </xf>
    <xf numFmtId="4" fontId="18" fillId="0" borderId="0" xfId="20" applyNumberFormat="1" applyFont="1" applyFill="1" applyBorder="1" applyProtection="1">
      <protection hidden="1"/>
    </xf>
    <xf numFmtId="4" fontId="10" fillId="0" borderId="0" xfId="21" applyNumberFormat="1" applyFont="1" applyFill="1" applyBorder="1" applyProtection="1">
      <protection hidden="1"/>
    </xf>
    <xf numFmtId="4" fontId="12" fillId="0" borderId="2" xfId="20" applyNumberFormat="1" applyFont="1" applyFill="1" applyBorder="1" applyProtection="1">
      <protection hidden="1"/>
    </xf>
    <xf numFmtId="4" fontId="12" fillId="0" borderId="0" xfId="20" applyNumberFormat="1" applyFont="1" applyFill="1" applyBorder="1" applyProtection="1">
      <protection hidden="1"/>
    </xf>
    <xf numFmtId="4" fontId="17" fillId="0" borderId="0" xfId="0" applyNumberFormat="1" applyFont="1" applyFill="1" applyBorder="1" applyProtection="1">
      <protection hidden="1"/>
    </xf>
    <xf numFmtId="49" fontId="20" fillId="0" borderId="2" xfId="8" applyNumberFormat="1" applyFont="1" applyBorder="1" applyAlignment="1" applyProtection="1">
      <alignment horizontal="center"/>
      <protection locked="0" hidden="1"/>
    </xf>
    <xf numFmtId="49" fontId="21" fillId="0" borderId="2" xfId="8" applyNumberFormat="1" applyFont="1" applyFill="1" applyBorder="1" applyAlignment="1" applyProtection="1">
      <alignment horizontal="left"/>
      <protection locked="0" hidden="1"/>
    </xf>
    <xf numFmtId="4" fontId="10" fillId="0" borderId="2" xfId="21" applyNumberFormat="1" applyFont="1" applyFill="1" applyBorder="1" applyProtection="1">
      <protection locked="0" hidden="1"/>
    </xf>
    <xf numFmtId="0" fontId="19" fillId="0" borderId="0" xfId="0" applyFont="1" applyProtection="1">
      <protection hidden="1"/>
    </xf>
    <xf numFmtId="4" fontId="19" fillId="0" borderId="0" xfId="0" applyNumberFormat="1" applyFont="1" applyProtection="1">
      <protection hidden="1"/>
    </xf>
    <xf numFmtId="4" fontId="30" fillId="0" borderId="0" xfId="0" applyNumberFormat="1" applyFont="1" applyProtection="1">
      <protection hidden="1"/>
    </xf>
    <xf numFmtId="49" fontId="19" fillId="0" borderId="0" xfId="0" applyNumberFormat="1" applyFont="1" applyFill="1" applyProtection="1">
      <protection hidden="1"/>
    </xf>
    <xf numFmtId="49" fontId="19" fillId="0" borderId="0" xfId="0" applyNumberFormat="1" applyFont="1" applyProtection="1">
      <protection hidden="1"/>
    </xf>
    <xf numFmtId="49" fontId="32" fillId="0" borderId="0" xfId="9" quotePrefix="1" applyNumberFormat="1" applyFont="1" applyProtection="1">
      <protection hidden="1"/>
    </xf>
    <xf numFmtId="0" fontId="32" fillId="0" borderId="0" xfId="9" quotePrefix="1" applyFont="1" applyProtection="1">
      <protection hidden="1"/>
    </xf>
    <xf numFmtId="2" fontId="9" fillId="2" borderId="2" xfId="21" applyNumberFormat="1" applyFont="1" applyFill="1" applyBorder="1" applyAlignment="1" applyProtection="1">
      <alignment horizontal="center"/>
      <protection hidden="1"/>
    </xf>
    <xf numFmtId="0" fontId="32" fillId="0" borderId="0" xfId="9" applyFont="1" applyFill="1" applyBorder="1" applyProtection="1">
      <protection hidden="1"/>
    </xf>
    <xf numFmtId="49" fontId="33" fillId="4" borderId="3" xfId="9" applyNumberFormat="1" applyFont="1" applyFill="1" applyBorder="1" applyAlignment="1" applyProtection="1">
      <alignment horizontal="left"/>
      <protection hidden="1"/>
    </xf>
    <xf numFmtId="0" fontId="33" fillId="4" borderId="4" xfId="9" applyFont="1" applyFill="1" applyBorder="1" applyProtection="1">
      <protection hidden="1"/>
    </xf>
    <xf numFmtId="2" fontId="34" fillId="4" borderId="2" xfId="9" applyNumberFormat="1" applyFont="1" applyFill="1" applyBorder="1" applyProtection="1">
      <protection hidden="1"/>
    </xf>
    <xf numFmtId="49" fontId="35" fillId="2" borderId="2" xfId="9" quotePrefix="1" applyNumberFormat="1" applyFont="1" applyFill="1" applyBorder="1" applyProtection="1">
      <protection hidden="1"/>
    </xf>
    <xf numFmtId="0" fontId="32" fillId="2" borderId="2" xfId="9" applyFont="1" applyFill="1" applyBorder="1" applyProtection="1">
      <protection hidden="1"/>
    </xf>
    <xf numFmtId="0" fontId="35" fillId="2" borderId="2" xfId="9" quotePrefix="1" applyFont="1" applyFill="1" applyBorder="1" applyProtection="1">
      <protection hidden="1"/>
    </xf>
    <xf numFmtId="2" fontId="36" fillId="2" borderId="5" xfId="9" applyNumberFormat="1" applyFont="1" applyFill="1" applyBorder="1" applyProtection="1">
      <protection hidden="1"/>
    </xf>
    <xf numFmtId="49" fontId="32" fillId="0" borderId="6" xfId="9" quotePrefix="1" applyNumberFormat="1" applyFont="1" applyBorder="1" applyProtection="1">
      <protection hidden="1"/>
    </xf>
    <xf numFmtId="0" fontId="32" fillId="0" borderId="0" xfId="9" quotePrefix="1" applyFont="1" applyBorder="1" applyProtection="1">
      <protection hidden="1"/>
    </xf>
    <xf numFmtId="0" fontId="37" fillId="0" borderId="0" xfId="12" quotePrefix="1" applyFont="1" applyProtection="1">
      <protection hidden="1"/>
    </xf>
    <xf numFmtId="2" fontId="37" fillId="0" borderId="0" xfId="9" applyNumberFormat="1" applyFont="1" applyBorder="1" applyProtection="1">
      <protection hidden="1"/>
    </xf>
    <xf numFmtId="2" fontId="32" fillId="0" borderId="0" xfId="9" applyNumberFormat="1" applyFont="1" applyBorder="1" applyProtection="1">
      <protection hidden="1"/>
    </xf>
    <xf numFmtId="49" fontId="32" fillId="0" borderId="6" xfId="9" applyNumberFormat="1" applyFont="1" applyBorder="1" applyProtection="1">
      <protection hidden="1"/>
    </xf>
    <xf numFmtId="2" fontId="32" fillId="0" borderId="7" xfId="9" applyNumberFormat="1" applyFont="1" applyBorder="1" applyProtection="1">
      <protection hidden="1"/>
    </xf>
    <xf numFmtId="49" fontId="32" fillId="0" borderId="8" xfId="9" quotePrefix="1" applyNumberFormat="1" applyFont="1" applyBorder="1" applyProtection="1">
      <protection hidden="1"/>
    </xf>
    <xf numFmtId="0" fontId="32" fillId="0" borderId="7" xfId="9" quotePrefix="1" applyFont="1" applyBorder="1" applyProtection="1">
      <protection hidden="1"/>
    </xf>
    <xf numFmtId="49" fontId="35" fillId="0" borderId="0" xfId="9" applyNumberFormat="1" applyFont="1" applyFill="1" applyBorder="1" applyProtection="1">
      <protection hidden="1"/>
    </xf>
    <xf numFmtId="0" fontId="37" fillId="0" borderId="0" xfId="12" quotePrefix="1" applyFont="1" applyFill="1" applyProtection="1">
      <protection hidden="1"/>
    </xf>
    <xf numFmtId="49" fontId="35" fillId="2" borderId="0" xfId="9" applyNumberFormat="1" applyFont="1" applyFill="1" applyBorder="1" applyProtection="1">
      <protection hidden="1"/>
    </xf>
    <xf numFmtId="0" fontId="32" fillId="2" borderId="0" xfId="9" applyFont="1" applyFill="1" applyBorder="1" applyProtection="1">
      <protection hidden="1"/>
    </xf>
    <xf numFmtId="49" fontId="32" fillId="0" borderId="0" xfId="12" applyNumberFormat="1" applyFont="1" applyProtection="1">
      <protection hidden="1"/>
    </xf>
    <xf numFmtId="2" fontId="32" fillId="0" borderId="0" xfId="9" applyNumberFormat="1" applyFont="1" applyFill="1" applyBorder="1" applyProtection="1">
      <protection hidden="1"/>
    </xf>
    <xf numFmtId="2" fontId="34" fillId="4" borderId="4" xfId="9" applyNumberFormat="1" applyFont="1" applyFill="1" applyBorder="1" applyProtection="1">
      <protection hidden="1"/>
    </xf>
    <xf numFmtId="49" fontId="35" fillId="2" borderId="9" xfId="9" quotePrefix="1" applyNumberFormat="1" applyFont="1" applyFill="1" applyBorder="1" applyProtection="1">
      <protection hidden="1"/>
    </xf>
    <xf numFmtId="0" fontId="32" fillId="2" borderId="5" xfId="9" applyFont="1" applyFill="1" applyBorder="1" applyProtection="1">
      <protection hidden="1"/>
    </xf>
    <xf numFmtId="0" fontId="35" fillId="2" borderId="5" xfId="9" quotePrefix="1" applyFont="1" applyFill="1" applyBorder="1" applyProtection="1">
      <protection hidden="1"/>
    </xf>
    <xf numFmtId="0" fontId="38" fillId="0" borderId="0" xfId="9" applyFont="1" applyFill="1" applyBorder="1" applyProtection="1">
      <protection hidden="1"/>
    </xf>
    <xf numFmtId="2" fontId="32" fillId="0" borderId="0" xfId="9" applyNumberFormat="1" applyFont="1" applyProtection="1">
      <protection hidden="1"/>
    </xf>
    <xf numFmtId="49" fontId="32" fillId="0" borderId="6" xfId="9" quotePrefix="1" applyNumberFormat="1" applyFont="1" applyFill="1" applyBorder="1" applyProtection="1">
      <protection hidden="1"/>
    </xf>
    <xf numFmtId="0" fontId="31" fillId="0" borderId="7" xfId="9" applyBorder="1" applyProtection="1">
      <protection hidden="1"/>
    </xf>
    <xf numFmtId="0" fontId="31" fillId="0" borderId="0" xfId="9" applyFont="1" applyFill="1" applyBorder="1" applyProtection="1">
      <protection hidden="1"/>
    </xf>
    <xf numFmtId="49" fontId="35" fillId="2" borderId="9" xfId="9" applyNumberFormat="1" applyFont="1" applyFill="1" applyBorder="1" applyProtection="1">
      <protection hidden="1"/>
    </xf>
    <xf numFmtId="49" fontId="32" fillId="0" borderId="0" xfId="9" applyNumberFormat="1" applyFont="1" applyProtection="1">
      <protection hidden="1"/>
    </xf>
    <xf numFmtId="0" fontId="39" fillId="0" borderId="0" xfId="9" applyFont="1" applyFill="1" applyBorder="1" applyProtection="1">
      <protection hidden="1"/>
    </xf>
    <xf numFmtId="49" fontId="32" fillId="0" borderId="0" xfId="9" quotePrefix="1" applyNumberFormat="1" applyFont="1" applyFill="1" applyBorder="1" applyProtection="1">
      <protection hidden="1"/>
    </xf>
    <xf numFmtId="0" fontId="32" fillId="0" borderId="0" xfId="9" quotePrefix="1" applyFont="1" applyFill="1" applyBorder="1" applyProtection="1">
      <protection hidden="1"/>
    </xf>
    <xf numFmtId="49" fontId="32" fillId="0" borderId="0" xfId="9" quotePrefix="1" applyNumberFormat="1" applyFont="1" applyFill="1" applyProtection="1">
      <protection hidden="1"/>
    </xf>
    <xf numFmtId="49" fontId="32" fillId="0" borderId="0" xfId="12" applyNumberFormat="1" applyFont="1" applyFill="1" applyProtection="1">
      <protection hidden="1"/>
    </xf>
    <xf numFmtId="49" fontId="32" fillId="0" borderId="0" xfId="9" applyNumberFormat="1" applyFont="1" applyFill="1" applyBorder="1" applyProtection="1">
      <protection hidden="1"/>
    </xf>
    <xf numFmtId="0" fontId="32" fillId="0" borderId="0" xfId="9" applyFont="1" applyProtection="1">
      <protection hidden="1"/>
    </xf>
    <xf numFmtId="4" fontId="40" fillId="2" borderId="2" xfId="20" applyNumberFormat="1" applyFont="1" applyFill="1" applyBorder="1" applyProtection="1">
      <protection hidden="1"/>
    </xf>
    <xf numFmtId="4" fontId="41" fillId="2" borderId="2" xfId="21" applyNumberFormat="1" applyFont="1" applyFill="1" applyBorder="1" applyProtection="1">
      <protection hidden="1"/>
    </xf>
    <xf numFmtId="4" fontId="16" fillId="0" borderId="2" xfId="20" applyNumberFormat="1" applyFont="1" applyFill="1" applyBorder="1" applyProtection="1">
      <protection locked="0" hidden="1"/>
    </xf>
    <xf numFmtId="4" fontId="6" fillId="0" borderId="2" xfId="0" applyNumberFormat="1" applyFont="1" applyFill="1" applyBorder="1" applyProtection="1">
      <protection locked="0" hidden="1"/>
    </xf>
    <xf numFmtId="49" fontId="32" fillId="0" borderId="0" xfId="9" quotePrefix="1" applyNumberFormat="1" applyFont="1" applyAlignment="1" applyProtection="1">
      <alignment wrapText="1"/>
      <protection hidden="1"/>
    </xf>
    <xf numFmtId="4" fontId="5" fillId="0" borderId="0" xfId="0" applyNumberFormat="1" applyFont="1" applyFill="1" applyAlignment="1" applyProtection="1">
      <alignment horizontal="center"/>
      <protection hidden="1"/>
    </xf>
    <xf numFmtId="49" fontId="32" fillId="5" borderId="6" xfId="9" applyNumberFormat="1" applyFont="1" applyFill="1" applyBorder="1" applyProtection="1">
      <protection hidden="1"/>
    </xf>
    <xf numFmtId="0" fontId="32" fillId="5" borderId="0" xfId="9" quotePrefix="1" applyFont="1" applyFill="1" applyBorder="1" applyProtection="1">
      <protection hidden="1"/>
    </xf>
    <xf numFmtId="49" fontId="48" fillId="5" borderId="8" xfId="9" applyNumberFormat="1" applyFont="1" applyFill="1" applyBorder="1" applyProtection="1">
      <protection hidden="1"/>
    </xf>
    <xf numFmtId="49" fontId="65" fillId="0" borderId="0" xfId="9" applyNumberFormat="1" applyFont="1" applyProtection="1">
      <protection hidden="1"/>
    </xf>
    <xf numFmtId="49" fontId="48" fillId="0" borderId="0" xfId="9" applyNumberFormat="1" applyFont="1" applyProtection="1">
      <protection hidden="1"/>
    </xf>
    <xf numFmtId="49" fontId="65" fillId="0" borderId="0" xfId="9" quotePrefix="1" applyNumberFormat="1" applyFont="1" applyProtection="1">
      <protection hidden="1"/>
    </xf>
    <xf numFmtId="1" fontId="4" fillId="0" borderId="0" xfId="21" applyNumberFormat="1" applyFont="1" applyFill="1" applyProtection="1">
      <protection hidden="1"/>
    </xf>
    <xf numFmtId="1" fontId="7" fillId="0" borderId="0" xfId="21" applyNumberFormat="1" applyFont="1" applyFill="1" applyProtection="1">
      <protection hidden="1"/>
    </xf>
    <xf numFmtId="1" fontId="6" fillId="0" borderId="2" xfId="21" applyNumberFormat="1" applyFont="1" applyFill="1" applyBorder="1" applyAlignment="1" applyProtection="1">
      <alignment wrapText="1"/>
      <protection hidden="1"/>
    </xf>
    <xf numFmtId="0" fontId="19" fillId="0" borderId="0" xfId="0" applyFont="1" applyFill="1" applyProtection="1">
      <protection hidden="1"/>
    </xf>
    <xf numFmtId="1" fontId="6" fillId="0" borderId="2" xfId="21" applyNumberFormat="1" applyFont="1" applyFill="1" applyBorder="1" applyAlignment="1" applyProtection="1">
      <protection hidden="1"/>
    </xf>
    <xf numFmtId="0" fontId="0" fillId="6" borderId="0" xfId="0" applyFill="1" applyAlignment="1" applyProtection="1">
      <alignment horizontal="center"/>
      <protection hidden="1"/>
    </xf>
    <xf numFmtId="49" fontId="0" fillId="6" borderId="0" xfId="0" applyNumberFormat="1" applyFont="1" applyFill="1" applyProtection="1">
      <protection hidden="1"/>
    </xf>
    <xf numFmtId="0" fontId="0" fillId="6" borderId="0" xfId="0" applyFont="1" applyFill="1" applyProtection="1">
      <protection hidden="1"/>
    </xf>
    <xf numFmtId="0" fontId="0" fillId="0" borderId="0" xfId="0" applyFont="1" applyProtection="1">
      <protection hidden="1"/>
    </xf>
    <xf numFmtId="0" fontId="45" fillId="6" borderId="0" xfId="0" applyFont="1" applyFill="1" applyAlignment="1" applyProtection="1">
      <alignment horizontal="left"/>
      <protection hidden="1"/>
    </xf>
    <xf numFmtId="49" fontId="0" fillId="6" borderId="0" xfId="0" applyNumberFormat="1" applyFill="1" applyAlignment="1" applyProtection="1">
      <alignment horizontal="left"/>
      <protection hidden="1"/>
    </xf>
    <xf numFmtId="0" fontId="0" fillId="6" borderId="0" xfId="0" applyFill="1" applyAlignment="1" applyProtection="1">
      <alignment horizontal="left"/>
      <protection hidden="1"/>
    </xf>
    <xf numFmtId="49" fontId="45" fillId="6" borderId="0" xfId="0" applyNumberFormat="1" applyFont="1" applyFill="1" applyProtection="1">
      <protection hidden="1"/>
    </xf>
    <xf numFmtId="49" fontId="3" fillId="6" borderId="0" xfId="0" applyNumberFormat="1" applyFont="1" applyFill="1" applyProtection="1">
      <protection hidden="1"/>
    </xf>
    <xf numFmtId="0" fontId="3" fillId="6" borderId="0" xfId="0" applyFont="1" applyFill="1" applyProtection="1">
      <protection hidden="1"/>
    </xf>
    <xf numFmtId="0" fontId="3" fillId="0" borderId="0" xfId="0" applyFont="1" applyProtection="1">
      <protection hidden="1"/>
    </xf>
    <xf numFmtId="0" fontId="0" fillId="0" borderId="0" xfId="0" applyFont="1" applyFill="1" applyBorder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4" borderId="10" xfId="0" applyFill="1" applyBorder="1" applyProtection="1">
      <protection hidden="1"/>
    </xf>
    <xf numFmtId="0" fontId="0" fillId="4" borderId="11" xfId="0" applyFill="1" applyBorder="1" applyProtection="1">
      <protection hidden="1"/>
    </xf>
    <xf numFmtId="0" fontId="0" fillId="4" borderId="4" xfId="0" applyFill="1" applyBorder="1" applyProtection="1">
      <protection hidden="1"/>
    </xf>
    <xf numFmtId="0" fontId="0" fillId="4" borderId="12" xfId="0" applyFill="1" applyBorder="1" applyProtection="1">
      <protection hidden="1"/>
    </xf>
    <xf numFmtId="0" fontId="0" fillId="4" borderId="13" xfId="0" applyFill="1" applyBorder="1" applyProtection="1">
      <protection hidden="1"/>
    </xf>
    <xf numFmtId="0" fontId="0" fillId="4" borderId="14" xfId="0" applyFill="1" applyBorder="1" applyProtection="1">
      <protection hidden="1"/>
    </xf>
    <xf numFmtId="0" fontId="0" fillId="4" borderId="15" xfId="0" applyFill="1" applyBorder="1" applyProtection="1">
      <protection hidden="1"/>
    </xf>
    <xf numFmtId="0" fontId="0" fillId="0" borderId="16" xfId="0" applyFill="1" applyBorder="1" applyAlignment="1" applyProtection="1">
      <alignment horizontal="center"/>
      <protection locked="0" hidden="1"/>
    </xf>
    <xf numFmtId="0" fontId="0" fillId="6" borderId="0" xfId="0" applyFill="1" applyProtection="1">
      <protection hidden="1"/>
    </xf>
    <xf numFmtId="0" fontId="0" fillId="0" borderId="0" xfId="0" applyFill="1" applyBorder="1" applyAlignment="1" applyProtection="1">
      <protection hidden="1"/>
    </xf>
    <xf numFmtId="0" fontId="19" fillId="6" borderId="0" xfId="0" applyFont="1" applyFill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0" fillId="0" borderId="0" xfId="0" applyProtection="1">
      <protection locked="0" hidden="1"/>
    </xf>
    <xf numFmtId="0" fontId="19" fillId="0" borderId="0" xfId="0" applyFont="1" applyFill="1" applyBorder="1" applyAlignment="1" applyProtection="1">
      <protection locked="0" hidden="1"/>
    </xf>
    <xf numFmtId="0" fontId="19" fillId="0" borderId="0" xfId="0" applyFont="1" applyFill="1" applyBorder="1" applyAlignment="1" applyProtection="1">
      <alignment horizontal="left"/>
      <protection locked="0" hidden="1"/>
    </xf>
    <xf numFmtId="0" fontId="19" fillId="6" borderId="0" xfId="0" applyFont="1" applyFill="1" applyBorder="1" applyAlignment="1" applyProtection="1">
      <alignment horizontal="left"/>
      <protection hidden="1"/>
    </xf>
    <xf numFmtId="0" fontId="19" fillId="0" borderId="0" xfId="0" applyFont="1" applyBorder="1" applyAlignment="1" applyProtection="1">
      <alignment horizontal="left"/>
      <protection hidden="1"/>
    </xf>
    <xf numFmtId="0" fontId="0" fillId="0" borderId="0" xfId="0" applyAlignment="1" applyProtection="1">
      <alignment wrapText="1"/>
      <protection hidden="1"/>
    </xf>
    <xf numFmtId="0" fontId="3" fillId="0" borderId="2" xfId="0" applyFont="1" applyFill="1" applyBorder="1" applyAlignment="1" applyProtection="1">
      <alignment horizontal="center"/>
      <protection locked="0" hidden="1"/>
    </xf>
    <xf numFmtId="0" fontId="3" fillId="0" borderId="0" xfId="0" applyFont="1" applyFill="1" applyProtection="1">
      <protection hidden="1"/>
    </xf>
    <xf numFmtId="0" fontId="3" fillId="0" borderId="0" xfId="0" applyFont="1"/>
    <xf numFmtId="3" fontId="43" fillId="0" borderId="0" xfId="14" applyNumberFormat="1" applyFont="1" applyFill="1" applyBorder="1" applyAlignment="1" applyProtection="1">
      <alignment horizontal="right" vertical="center"/>
      <protection hidden="1"/>
    </xf>
    <xf numFmtId="0" fontId="3" fillId="0" borderId="0" xfId="0" applyFont="1" applyAlignment="1">
      <alignment wrapText="1"/>
    </xf>
    <xf numFmtId="0" fontId="52" fillId="0" borderId="0" xfId="0" applyFont="1" applyFill="1" applyProtection="1">
      <protection hidden="1"/>
    </xf>
    <xf numFmtId="0" fontId="52" fillId="0" borderId="0" xfId="0" applyFont="1" applyFill="1" applyAlignment="1" applyProtection="1">
      <alignment horizontal="right"/>
      <protection hidden="1"/>
    </xf>
    <xf numFmtId="0" fontId="52" fillId="0" borderId="0" xfId="0" applyFont="1" applyFill="1" applyAlignment="1" applyProtection="1">
      <alignment horizontal="left"/>
      <protection hidden="1"/>
    </xf>
    <xf numFmtId="0" fontId="53" fillId="0" borderId="0" xfId="0" applyFont="1" applyFill="1" applyAlignment="1" applyProtection="1">
      <alignment horizontal="left" wrapText="1"/>
      <protection hidden="1"/>
    </xf>
    <xf numFmtId="0" fontId="52" fillId="0" borderId="16" xfId="0" applyFont="1" applyFill="1" applyBorder="1" applyAlignment="1" applyProtection="1">
      <alignment horizontal="center"/>
      <protection locked="0" hidden="1"/>
    </xf>
    <xf numFmtId="0" fontId="53" fillId="0" borderId="0" xfId="0" applyFont="1" applyFill="1" applyAlignment="1" applyProtection="1">
      <alignment horizontal="left"/>
      <protection hidden="1"/>
    </xf>
    <xf numFmtId="0" fontId="52" fillId="0" borderId="17" xfId="0" applyFont="1" applyFill="1" applyBorder="1" applyAlignment="1" applyProtection="1">
      <alignment horizontal="center"/>
      <protection locked="0" hidden="1"/>
    </xf>
    <xf numFmtId="0" fontId="52" fillId="0" borderId="0" xfId="0" applyFont="1" applyProtection="1">
      <protection hidden="1"/>
    </xf>
    <xf numFmtId="0" fontId="6" fillId="0" borderId="0" xfId="0" applyFont="1" applyFill="1" applyAlignment="1" applyProtection="1">
      <alignment horizontal="left"/>
      <protection hidden="1"/>
    </xf>
    <xf numFmtId="0" fontId="6" fillId="0" borderId="0" xfId="0" applyFont="1" applyFill="1" applyBorder="1" applyAlignment="1" applyProtection="1">
      <alignment horizontal="left"/>
      <protection hidden="1"/>
    </xf>
    <xf numFmtId="0" fontId="6" fillId="0" borderId="0" xfId="0" applyFont="1" applyFill="1" applyAlignment="1" applyProtection="1"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0" fontId="3" fillId="0" borderId="0" xfId="0" applyFont="1" applyFill="1" applyAlignment="1" applyProtection="1">
      <alignment horizontal="left"/>
      <protection hidden="1"/>
    </xf>
    <xf numFmtId="0" fontId="3" fillId="0" borderId="0" xfId="0" applyFont="1" applyFill="1" applyAlignment="1" applyProtection="1">
      <protection hidden="1"/>
    </xf>
    <xf numFmtId="0" fontId="3" fillId="0" borderId="0" xfId="0" applyFont="1" applyFill="1" applyBorder="1" applyAlignment="1" applyProtection="1">
      <alignment horizontal="left" wrapText="1"/>
      <protection hidden="1"/>
    </xf>
    <xf numFmtId="0" fontId="3" fillId="0" borderId="0" xfId="0" applyFont="1" applyFill="1" applyAlignment="1" applyProtection="1">
      <alignment horizontal="left" wrapText="1"/>
      <protection hidden="1"/>
    </xf>
    <xf numFmtId="0" fontId="3" fillId="0" borderId="0" xfId="0" applyFont="1" applyFill="1" applyAlignment="1" applyProtection="1">
      <alignment horizontal="right"/>
      <protection hidden="1"/>
    </xf>
    <xf numFmtId="0" fontId="3" fillId="0" borderId="18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Protection="1">
      <protection locked="0" hidden="1"/>
    </xf>
    <xf numFmtId="0" fontId="3" fillId="0" borderId="0" xfId="0" applyFont="1" applyFill="1" applyBorder="1" applyProtection="1">
      <protection hidden="1"/>
    </xf>
    <xf numFmtId="0" fontId="3" fillId="0" borderId="19" xfId="0" applyFont="1" applyFill="1" applyBorder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protection hidden="1"/>
    </xf>
    <xf numFmtId="49" fontId="3" fillId="0" borderId="0" xfId="0" applyNumberFormat="1" applyFont="1" applyProtection="1">
      <protection hidden="1"/>
    </xf>
    <xf numFmtId="0" fontId="3" fillId="4" borderId="2" xfId="0" applyFont="1" applyFill="1" applyBorder="1" applyProtection="1">
      <protection hidden="1"/>
    </xf>
    <xf numFmtId="0" fontId="3" fillId="4" borderId="20" xfId="0" applyFont="1" applyFill="1" applyBorder="1" applyAlignment="1" applyProtection="1">
      <alignment horizontal="center"/>
      <protection hidden="1"/>
    </xf>
    <xf numFmtId="0" fontId="6" fillId="6" borderId="0" xfId="0" applyFont="1" applyFill="1" applyBorder="1" applyAlignment="1" applyProtection="1">
      <alignment horizontal="left"/>
      <protection hidden="1"/>
    </xf>
    <xf numFmtId="0" fontId="14" fillId="0" borderId="0" xfId="0" applyFont="1" applyProtection="1">
      <protection hidden="1"/>
    </xf>
    <xf numFmtId="3" fontId="6" fillId="0" borderId="0" xfId="0" applyNumberFormat="1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Border="1" applyProtection="1">
      <protection hidden="1"/>
    </xf>
    <xf numFmtId="3" fontId="54" fillId="0" borderId="0" xfId="0" applyNumberFormat="1" applyFont="1" applyFill="1" applyBorder="1" applyAlignment="1" applyProtection="1">
      <alignment horizontal="right" vertical="top" wrapText="1"/>
      <protection hidden="1"/>
    </xf>
    <xf numFmtId="0" fontId="55" fillId="0" borderId="0" xfId="0" applyFont="1" applyProtection="1">
      <protection hidden="1"/>
    </xf>
    <xf numFmtId="1" fontId="54" fillId="0" borderId="0" xfId="0" applyNumberFormat="1" applyFont="1" applyFill="1" applyBorder="1" applyAlignment="1" applyProtection="1">
      <alignment horizontal="right" vertical="top" wrapText="1"/>
      <protection hidden="1"/>
    </xf>
    <xf numFmtId="49" fontId="3" fillId="0" borderId="21" xfId="0" applyNumberFormat="1" applyFont="1" applyFill="1" applyBorder="1" applyAlignment="1" applyProtection="1">
      <alignment horizontal="left" wrapText="1"/>
      <protection hidden="1"/>
    </xf>
    <xf numFmtId="49" fontId="3" fillId="0" borderId="17" xfId="0" applyNumberFormat="1" applyFont="1" applyFill="1" applyBorder="1" applyAlignment="1" applyProtection="1">
      <alignment horizontal="right"/>
      <protection hidden="1"/>
    </xf>
    <xf numFmtId="49" fontId="3" fillId="0" borderId="22" xfId="0" applyNumberFormat="1" applyFont="1" applyFill="1" applyBorder="1" applyAlignment="1" applyProtection="1">
      <protection hidden="1"/>
    </xf>
    <xf numFmtId="49" fontId="3" fillId="0" borderId="16" xfId="0" applyNumberFormat="1" applyFont="1" applyFill="1" applyBorder="1" applyAlignment="1" applyProtection="1">
      <protection hidden="1"/>
    </xf>
    <xf numFmtId="0" fontId="55" fillId="0" borderId="0" xfId="0" applyFont="1" applyAlignment="1" applyProtection="1">
      <protection hidden="1"/>
    </xf>
    <xf numFmtId="49" fontId="3" fillId="0" borderId="23" xfId="0" applyNumberFormat="1" applyFont="1" applyFill="1" applyBorder="1" applyAlignment="1" applyProtection="1">
      <protection hidden="1"/>
    </xf>
    <xf numFmtId="49" fontId="3" fillId="0" borderId="24" xfId="0" applyNumberFormat="1" applyFont="1" applyFill="1" applyBorder="1" applyAlignment="1" applyProtection="1">
      <protection hidden="1"/>
    </xf>
    <xf numFmtId="0" fontId="3" fillId="0" borderId="25" xfId="0" applyFont="1" applyBorder="1" applyProtection="1">
      <protection hidden="1"/>
    </xf>
    <xf numFmtId="49" fontId="3" fillId="0" borderId="26" xfId="0" applyNumberFormat="1" applyFont="1" applyFill="1" applyBorder="1" applyAlignment="1" applyProtection="1">
      <alignment horizontal="right"/>
      <protection hidden="1"/>
    </xf>
    <xf numFmtId="49" fontId="3" fillId="0" borderId="16" xfId="0" applyNumberFormat="1" applyFont="1" applyFill="1" applyBorder="1" applyAlignment="1" applyProtection="1">
      <alignment horizontal="right"/>
      <protection hidden="1"/>
    </xf>
    <xf numFmtId="49" fontId="3" fillId="0" borderId="24" xfId="0" applyNumberFormat="1" applyFont="1" applyFill="1" applyBorder="1" applyAlignment="1" applyProtection="1">
      <alignment horizontal="right"/>
      <protection hidden="1"/>
    </xf>
    <xf numFmtId="49" fontId="3" fillId="0" borderId="27" xfId="0" applyNumberFormat="1" applyFont="1" applyFill="1" applyBorder="1" applyAlignment="1" applyProtection="1">
      <alignment horizontal="right"/>
      <protection hidden="1"/>
    </xf>
    <xf numFmtId="49" fontId="3" fillId="0" borderId="28" xfId="0" applyNumberFormat="1" applyFont="1" applyFill="1" applyBorder="1" applyAlignment="1" applyProtection="1">
      <alignment horizontal="right"/>
      <protection hidden="1"/>
    </xf>
    <xf numFmtId="0" fontId="3" fillId="4" borderId="29" xfId="0" applyFont="1" applyFill="1" applyBorder="1" applyAlignment="1" applyProtection="1">
      <alignment wrapText="1"/>
      <protection hidden="1"/>
    </xf>
    <xf numFmtId="0" fontId="3" fillId="4" borderId="14" xfId="0" applyFont="1" applyFill="1" applyBorder="1" applyAlignment="1" applyProtection="1">
      <alignment wrapText="1"/>
      <protection hidden="1"/>
    </xf>
    <xf numFmtId="0" fontId="3" fillId="0" borderId="0" xfId="0" applyFont="1" applyFill="1" applyBorder="1" applyAlignment="1" applyProtection="1">
      <alignment wrapText="1"/>
      <protection hidden="1"/>
    </xf>
    <xf numFmtId="0" fontId="55" fillId="0" borderId="0" xfId="0" applyFont="1" applyBorder="1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Fill="1" applyBorder="1" applyAlignment="1" applyProtection="1">
      <alignment horizontal="center" wrapText="1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49" fontId="3" fillId="0" borderId="30" xfId="0" applyNumberFormat="1" applyFont="1" applyFill="1" applyBorder="1" applyAlignment="1" applyProtection="1">
      <alignment horizontal="left" wrapText="1"/>
      <protection hidden="1"/>
    </xf>
    <xf numFmtId="0" fontId="55" fillId="0" borderId="0" xfId="0" applyFont="1" applyFill="1" applyBorder="1" applyProtection="1">
      <protection hidden="1"/>
    </xf>
    <xf numFmtId="2" fontId="55" fillId="0" borderId="0" xfId="0" applyNumberFormat="1" applyFont="1" applyFill="1" applyBorder="1" applyProtection="1">
      <protection hidden="1"/>
    </xf>
    <xf numFmtId="0" fontId="14" fillId="0" borderId="0" xfId="0" applyFont="1" applyFill="1" applyBorder="1" applyAlignment="1" applyProtection="1">
      <alignment horizontal="left"/>
      <protection hidden="1"/>
    </xf>
    <xf numFmtId="49" fontId="3" fillId="0" borderId="0" xfId="0" applyNumberFormat="1" applyFont="1" applyFill="1" applyBorder="1" applyProtection="1">
      <protection hidden="1"/>
    </xf>
    <xf numFmtId="3" fontId="14" fillId="0" borderId="0" xfId="0" applyNumberFormat="1" applyFont="1" applyFill="1" applyBorder="1" applyAlignment="1" applyProtection="1">
      <alignment horizontal="right"/>
      <protection hidden="1"/>
    </xf>
    <xf numFmtId="0" fontId="3" fillId="2" borderId="10" xfId="0" applyFont="1" applyFill="1" applyBorder="1" applyAlignment="1" applyProtection="1">
      <alignment horizontal="center"/>
      <protection hidden="1"/>
    </xf>
    <xf numFmtId="0" fontId="14" fillId="0" borderId="0" xfId="0" applyFont="1" applyFill="1" applyBorder="1" applyAlignment="1" applyProtection="1">
      <protection hidden="1"/>
    </xf>
    <xf numFmtId="0" fontId="43" fillId="0" borderId="0" xfId="0" applyFont="1" applyFill="1" applyBorder="1" applyAlignment="1" applyProtection="1">
      <protection hidden="1"/>
    </xf>
    <xf numFmtId="0" fontId="54" fillId="0" borderId="0" xfId="0" applyFont="1" applyFill="1" applyBorder="1" applyAlignment="1" applyProtection="1">
      <alignment horizontal="left"/>
      <protection hidden="1"/>
    </xf>
    <xf numFmtId="0" fontId="3" fillId="4" borderId="2" xfId="0" applyFont="1" applyFill="1" applyBorder="1" applyAlignment="1" applyProtection="1">
      <alignment wrapText="1"/>
      <protection hidden="1"/>
    </xf>
    <xf numFmtId="0" fontId="3" fillId="4" borderId="2" xfId="0" applyFont="1" applyFill="1" applyBorder="1" applyAlignment="1" applyProtection="1">
      <protection hidden="1"/>
    </xf>
    <xf numFmtId="3" fontId="3" fillId="0" borderId="0" xfId="0" applyNumberFormat="1" applyFont="1" applyFill="1" applyBorder="1" applyAlignment="1" applyProtection="1">
      <protection hidden="1"/>
    </xf>
    <xf numFmtId="49" fontId="14" fillId="0" borderId="31" xfId="0" applyNumberFormat="1" applyFont="1" applyFill="1" applyBorder="1" applyAlignment="1" applyProtection="1">
      <alignment horizontal="left"/>
      <protection hidden="1"/>
    </xf>
    <xf numFmtId="49" fontId="3" fillId="0" borderId="32" xfId="0" applyNumberFormat="1" applyFont="1" applyFill="1" applyBorder="1" applyAlignment="1" applyProtection="1">
      <alignment horizontal="right"/>
      <protection hidden="1"/>
    </xf>
    <xf numFmtId="49" fontId="3" fillId="0" borderId="25" xfId="0" applyNumberFormat="1" applyFont="1" applyFill="1" applyBorder="1" applyAlignment="1" applyProtection="1">
      <alignment horizontal="left"/>
      <protection hidden="1"/>
    </xf>
    <xf numFmtId="49" fontId="3" fillId="0" borderId="2" xfId="0" applyNumberFormat="1" applyFont="1" applyFill="1" applyBorder="1" applyAlignment="1" applyProtection="1">
      <alignment horizontal="left"/>
      <protection hidden="1"/>
    </xf>
    <xf numFmtId="49" fontId="3" fillId="0" borderId="2" xfId="0" applyNumberFormat="1" applyFont="1" applyFill="1" applyBorder="1" applyAlignment="1" applyProtection="1">
      <alignment horizontal="right"/>
      <protection hidden="1"/>
    </xf>
    <xf numFmtId="0" fontId="14" fillId="0" borderId="0" xfId="0" applyFont="1" applyFill="1" applyBorder="1" applyProtection="1">
      <protection hidden="1"/>
    </xf>
    <xf numFmtId="0" fontId="43" fillId="0" borderId="0" xfId="0" applyFont="1" applyBorder="1" applyAlignment="1" applyProtection="1">
      <alignment wrapText="1"/>
      <protection hidden="1"/>
    </xf>
    <xf numFmtId="0" fontId="3" fillId="0" borderId="0" xfId="0" applyFont="1" applyAlignment="1" applyProtection="1">
      <alignment wrapText="1"/>
      <protection hidden="1"/>
    </xf>
    <xf numFmtId="0" fontId="14" fillId="0" borderId="0" xfId="0" applyFont="1" applyAlignment="1" applyProtection="1">
      <alignment wrapText="1"/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14" fillId="0" borderId="0" xfId="0" applyFont="1" applyFill="1" applyProtection="1">
      <protection hidden="1"/>
    </xf>
    <xf numFmtId="0" fontId="3" fillId="0" borderId="33" xfId="0" applyFont="1" applyFill="1" applyBorder="1" applyProtection="1">
      <protection hidden="1"/>
    </xf>
    <xf numFmtId="0" fontId="67" fillId="0" borderId="0" xfId="0" applyFont="1" applyProtection="1">
      <protection hidden="1"/>
    </xf>
    <xf numFmtId="0" fontId="14" fillId="0" borderId="0" xfId="0" applyFont="1" applyBorder="1" applyAlignment="1" applyProtection="1">
      <alignment horizontal="left" wrapText="1"/>
      <protection hidden="1"/>
    </xf>
    <xf numFmtId="0" fontId="3" fillId="0" borderId="2" xfId="0" applyFont="1" applyFill="1" applyBorder="1" applyAlignment="1" applyProtection="1">
      <alignment horizontal="center" wrapText="1"/>
      <protection hidden="1"/>
    </xf>
    <xf numFmtId="0" fontId="3" fillId="0" borderId="34" xfId="0" applyFont="1" applyFill="1" applyBorder="1" applyAlignment="1" applyProtection="1">
      <alignment horizontal="center" wrapText="1"/>
      <protection hidden="1"/>
    </xf>
    <xf numFmtId="0" fontId="68" fillId="0" borderId="0" xfId="0" applyFont="1" applyFill="1" applyBorder="1" applyAlignment="1" applyProtection="1">
      <protection hidden="1"/>
    </xf>
    <xf numFmtId="49" fontId="6" fillId="0" borderId="0" xfId="0" applyNumberFormat="1" applyFont="1" applyFill="1" applyBorder="1" applyAlignment="1" applyProtection="1">
      <protection hidden="1"/>
    </xf>
    <xf numFmtId="49" fontId="6" fillId="0" borderId="0" xfId="0" applyNumberFormat="1" applyFont="1" applyFill="1" applyBorder="1" applyAlignment="1" applyProtection="1">
      <alignment horizontal="center"/>
      <protection hidden="1"/>
    </xf>
    <xf numFmtId="3" fontId="56" fillId="0" borderId="0" xfId="0" applyNumberFormat="1" applyFont="1" applyFill="1" applyBorder="1" applyAlignment="1" applyProtection="1">
      <alignment vertical="top" wrapText="1"/>
      <protection hidden="1"/>
    </xf>
    <xf numFmtId="49" fontId="43" fillId="0" borderId="0" xfId="0" applyNumberFormat="1" applyFont="1" applyFill="1" applyBorder="1" applyAlignment="1" applyProtection="1">
      <alignment horizontal="right"/>
      <protection hidden="1"/>
    </xf>
    <xf numFmtId="0" fontId="43" fillId="0" borderId="0" xfId="0" applyFont="1" applyFill="1" applyBorder="1" applyAlignment="1" applyProtection="1">
      <alignment wrapText="1"/>
      <protection hidden="1"/>
    </xf>
    <xf numFmtId="0" fontId="67" fillId="0" borderId="0" xfId="0" applyFont="1" applyFill="1" applyBorder="1" applyProtection="1">
      <protection hidden="1"/>
    </xf>
    <xf numFmtId="0" fontId="3" fillId="0" borderId="35" xfId="0" applyFont="1" applyBorder="1" applyAlignment="1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4" fontId="3" fillId="0" borderId="0" xfId="0" applyNumberFormat="1" applyFont="1" applyFill="1" applyBorder="1" applyAlignment="1" applyProtection="1">
      <alignment horizontal="left"/>
      <protection hidden="1"/>
    </xf>
    <xf numFmtId="0" fontId="43" fillId="4" borderId="36" xfId="0" applyFont="1" applyFill="1" applyBorder="1" applyAlignment="1" applyProtection="1">
      <alignment wrapText="1"/>
      <protection hidden="1"/>
    </xf>
    <xf numFmtId="0" fontId="43" fillId="4" borderId="2" xfId="0" applyFont="1" applyFill="1" applyBorder="1" applyAlignment="1" applyProtection="1">
      <alignment wrapText="1"/>
      <protection hidden="1"/>
    </xf>
    <xf numFmtId="0" fontId="43" fillId="4" borderId="2" xfId="0" applyFont="1" applyFill="1" applyBorder="1" applyAlignment="1" applyProtection="1">
      <alignment horizontal="left" wrapText="1"/>
      <protection hidden="1"/>
    </xf>
    <xf numFmtId="0" fontId="43" fillId="0" borderId="37" xfId="0" applyFont="1" applyFill="1" applyBorder="1" applyAlignment="1" applyProtection="1">
      <alignment horizontal="left" wrapText="1"/>
      <protection hidden="1"/>
    </xf>
    <xf numFmtId="0" fontId="6" fillId="0" borderId="36" xfId="0" applyFont="1" applyFill="1" applyBorder="1" applyProtection="1">
      <protection hidden="1"/>
    </xf>
    <xf numFmtId="0" fontId="6" fillId="0" borderId="36" xfId="0" applyFont="1" applyFill="1" applyBorder="1" applyAlignment="1" applyProtection="1">
      <alignment horizontal="left"/>
      <protection hidden="1"/>
    </xf>
    <xf numFmtId="0" fontId="6" fillId="0" borderId="0" xfId="0" applyFont="1" applyFill="1" applyBorder="1" applyAlignment="1" applyProtection="1">
      <alignment horizontal="left" wrapText="1"/>
      <protection hidden="1"/>
    </xf>
    <xf numFmtId="0" fontId="43" fillId="0" borderId="0" xfId="0" applyFont="1" applyFill="1" applyBorder="1" applyAlignment="1" applyProtection="1">
      <alignment horizontal="left" wrapText="1"/>
      <protection hidden="1"/>
    </xf>
    <xf numFmtId="0" fontId="43" fillId="0" borderId="38" xfId="0" applyFont="1" applyFill="1" applyBorder="1" applyAlignment="1" applyProtection="1">
      <alignment horizontal="left" wrapText="1"/>
      <protection hidden="1"/>
    </xf>
    <xf numFmtId="0" fontId="6" fillId="0" borderId="38" xfId="0" applyFont="1" applyFill="1" applyBorder="1" applyAlignment="1" applyProtection="1">
      <alignment horizontal="left"/>
      <protection hidden="1"/>
    </xf>
    <xf numFmtId="0" fontId="54" fillId="0" borderId="0" xfId="0" applyFont="1" applyFill="1" applyBorder="1" applyAlignment="1" applyProtection="1">
      <protection hidden="1"/>
    </xf>
    <xf numFmtId="49" fontId="6" fillId="0" borderId="27" xfId="0" applyNumberFormat="1" applyFont="1" applyBorder="1" applyAlignment="1" applyProtection="1">
      <protection hidden="1"/>
    </xf>
    <xf numFmtId="49" fontId="6" fillId="0" borderId="16" xfId="0" applyNumberFormat="1" applyFont="1" applyBorder="1" applyAlignment="1" applyProtection="1">
      <protection hidden="1"/>
    </xf>
    <xf numFmtId="49" fontId="6" fillId="0" borderId="24" xfId="0" applyNumberFormat="1" applyFont="1" applyBorder="1" applyAlignment="1" applyProtection="1">
      <protection hidden="1"/>
    </xf>
    <xf numFmtId="0" fontId="14" fillId="0" borderId="38" xfId="0" applyFont="1" applyFill="1" applyBorder="1" applyAlignment="1" applyProtection="1">
      <protection hidden="1"/>
    </xf>
    <xf numFmtId="0" fontId="3" fillId="0" borderId="37" xfId="0" applyFont="1" applyBorder="1" applyProtection="1"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protection hidden="1"/>
    </xf>
    <xf numFmtId="0" fontId="3" fillId="4" borderId="34" xfId="0" applyFont="1" applyFill="1" applyBorder="1" applyAlignment="1" applyProtection="1">
      <alignment wrapText="1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0" fontId="6" fillId="4" borderId="2" xfId="0" applyFont="1" applyFill="1" applyBorder="1" applyProtection="1">
      <protection hidden="1"/>
    </xf>
    <xf numFmtId="0" fontId="6" fillId="0" borderId="0" xfId="0" applyFont="1" applyFill="1" applyBorder="1" applyAlignment="1" applyProtection="1"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 wrapText="1"/>
      <protection hidden="1"/>
    </xf>
    <xf numFmtId="0" fontId="6" fillId="0" borderId="0" xfId="0" applyFont="1" applyFill="1" applyBorder="1" applyAlignment="1" applyProtection="1">
      <alignment wrapText="1"/>
      <protection hidden="1"/>
    </xf>
    <xf numFmtId="0" fontId="0" fillId="0" borderId="0" xfId="0" applyFill="1" applyBorder="1" applyAlignment="1" applyProtection="1">
      <alignment horizontal="left"/>
      <protection hidden="1"/>
    </xf>
    <xf numFmtId="0" fontId="14" fillId="0" borderId="0" xfId="0" applyFont="1" applyFill="1" applyBorder="1" applyAlignment="1" applyProtection="1">
      <alignment horizontal="center" wrapText="1"/>
      <protection hidden="1"/>
    </xf>
    <xf numFmtId="0" fontId="52" fillId="0" borderId="0" xfId="0" applyFont="1"/>
    <xf numFmtId="2" fontId="3" fillId="0" borderId="0" xfId="0" applyNumberFormat="1" applyFont="1"/>
    <xf numFmtId="2" fontId="65" fillId="0" borderId="0" xfId="9" applyNumberFormat="1" applyFont="1" applyBorder="1" applyProtection="1">
      <protection hidden="1"/>
    </xf>
    <xf numFmtId="2" fontId="3" fillId="0" borderId="0" xfId="0" applyNumberFormat="1" applyFont="1" applyProtection="1">
      <protection hidden="1"/>
    </xf>
    <xf numFmtId="49" fontId="20" fillId="0" borderId="0" xfId="0" applyNumberFormat="1" applyFont="1" applyFill="1" applyBorder="1" applyAlignment="1" applyProtection="1">
      <alignment horizontal="left" vertical="center" wrapText="1"/>
      <protection hidden="1"/>
    </xf>
    <xf numFmtId="1" fontId="6" fillId="0" borderId="2" xfId="21" applyNumberFormat="1" applyFont="1" applyFill="1" applyBorder="1" applyProtection="1">
      <protection hidden="1"/>
    </xf>
    <xf numFmtId="4" fontId="13" fillId="0" borderId="2" xfId="20" applyNumberFormat="1" applyFont="1" applyFill="1" applyBorder="1" applyProtection="1">
      <protection hidden="1"/>
    </xf>
    <xf numFmtId="2" fontId="3" fillId="0" borderId="0" xfId="0" applyNumberFormat="1" applyFont="1" applyAlignment="1" applyProtection="1">
      <protection hidden="1"/>
    </xf>
    <xf numFmtId="0" fontId="3" fillId="0" borderId="34" xfId="0" applyFont="1" applyBorder="1" applyProtection="1">
      <protection hidden="1"/>
    </xf>
    <xf numFmtId="4" fontId="8" fillId="0" borderId="2" xfId="21" applyNumberFormat="1" applyFont="1" applyFill="1" applyBorder="1" applyProtection="1">
      <protection hidden="1"/>
    </xf>
    <xf numFmtId="49" fontId="69" fillId="0" borderId="2" xfId="21" applyNumberFormat="1" applyFont="1" applyFill="1" applyBorder="1" applyAlignment="1" applyProtection="1">
      <alignment horizontal="right"/>
      <protection hidden="1"/>
    </xf>
    <xf numFmtId="1" fontId="7" fillId="0" borderId="2" xfId="21" applyNumberFormat="1" applyFont="1" applyFill="1" applyBorder="1" applyProtection="1">
      <protection hidden="1"/>
    </xf>
    <xf numFmtId="4" fontId="8" fillId="0" borderId="2" xfId="21" applyNumberFormat="1" applyFont="1" applyFill="1" applyBorder="1" applyAlignment="1" applyProtection="1">
      <alignment wrapText="1"/>
      <protection hidden="1"/>
    </xf>
    <xf numFmtId="1" fontId="70" fillId="0" borderId="2" xfId="21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2" xfId="0" applyNumberFormat="1" applyFont="1" applyFill="1" applyBorder="1" applyAlignment="1" applyProtection="1">
      <alignment horizontal="right"/>
      <protection hidden="1"/>
    </xf>
    <xf numFmtId="49" fontId="3" fillId="0" borderId="39" xfId="0" applyNumberFormat="1" applyFont="1" applyFill="1" applyBorder="1" applyAlignment="1" applyProtection="1">
      <alignment horizontal="right"/>
      <protection hidden="1"/>
    </xf>
    <xf numFmtId="49" fontId="3" fillId="0" borderId="0" xfId="0" applyNumberFormat="1" applyFont="1" applyAlignment="1">
      <alignment horizontal="right"/>
    </xf>
    <xf numFmtId="0" fontId="3" fillId="7" borderId="0" xfId="0" applyFont="1" applyFill="1"/>
    <xf numFmtId="0" fontId="3" fillId="8" borderId="0" xfId="0" applyFont="1" applyFill="1"/>
    <xf numFmtId="2" fontId="9" fillId="7" borderId="34" xfId="21" applyNumberFormat="1" applyFont="1" applyFill="1" applyBorder="1" applyProtection="1">
      <protection hidden="1"/>
    </xf>
    <xf numFmtId="2" fontId="34" fillId="7" borderId="34" xfId="9" applyNumberFormat="1" applyFont="1" applyFill="1" applyBorder="1" applyProtection="1">
      <protection hidden="1"/>
    </xf>
    <xf numFmtId="2" fontId="36" fillId="7" borderId="5" xfId="9" applyNumberFormat="1" applyFont="1" applyFill="1" applyBorder="1" applyProtection="1">
      <protection hidden="1"/>
    </xf>
    <xf numFmtId="2" fontId="37" fillId="7" borderId="0" xfId="9" applyNumberFormat="1" applyFont="1" applyFill="1" applyBorder="1" applyProtection="1">
      <protection hidden="1"/>
    </xf>
    <xf numFmtId="2" fontId="32" fillId="7" borderId="0" xfId="9" applyNumberFormat="1" applyFont="1" applyFill="1" applyBorder="1" applyProtection="1">
      <protection hidden="1"/>
    </xf>
    <xf numFmtId="2" fontId="32" fillId="7" borderId="7" xfId="9" applyNumberFormat="1" applyFont="1" applyFill="1" applyBorder="1" applyProtection="1">
      <protection hidden="1"/>
    </xf>
    <xf numFmtId="2" fontId="36" fillId="7" borderId="40" xfId="9" applyNumberFormat="1" applyFont="1" applyFill="1" applyBorder="1" applyProtection="1">
      <protection hidden="1"/>
    </xf>
    <xf numFmtId="2" fontId="34" fillId="7" borderId="10" xfId="9" applyNumberFormat="1" applyFont="1" applyFill="1" applyBorder="1" applyProtection="1">
      <protection hidden="1"/>
    </xf>
    <xf numFmtId="2" fontId="32" fillId="7" borderId="0" xfId="9" applyNumberFormat="1" applyFont="1" applyFill="1" applyProtection="1">
      <protection hidden="1"/>
    </xf>
    <xf numFmtId="2" fontId="34" fillId="7" borderId="4" xfId="9" applyNumberFormat="1" applyFont="1" applyFill="1" applyBorder="1" applyProtection="1">
      <protection hidden="1"/>
    </xf>
    <xf numFmtId="2" fontId="9" fillId="8" borderId="34" xfId="21" applyNumberFormat="1" applyFont="1" applyFill="1" applyBorder="1" applyProtection="1">
      <protection hidden="1"/>
    </xf>
    <xf numFmtId="2" fontId="34" fillId="8" borderId="34" xfId="9" applyNumberFormat="1" applyFont="1" applyFill="1" applyBorder="1" applyProtection="1">
      <protection hidden="1"/>
    </xf>
    <xf numFmtId="2" fontId="36" fillId="8" borderId="5" xfId="9" applyNumberFormat="1" applyFont="1" applyFill="1" applyBorder="1" applyProtection="1">
      <protection hidden="1"/>
    </xf>
    <xf numFmtId="2" fontId="37" fillId="8" borderId="0" xfId="9" applyNumberFormat="1" applyFont="1" applyFill="1" applyBorder="1" applyProtection="1">
      <protection hidden="1"/>
    </xf>
    <xf numFmtId="2" fontId="32" fillId="8" borderId="0" xfId="9" applyNumberFormat="1" applyFont="1" applyFill="1" applyBorder="1" applyProtection="1">
      <protection hidden="1"/>
    </xf>
    <xf numFmtId="2" fontId="32" fillId="8" borderId="7" xfId="9" applyNumberFormat="1" applyFont="1" applyFill="1" applyBorder="1" applyProtection="1">
      <protection hidden="1"/>
    </xf>
    <xf numFmtId="2" fontId="36" fillId="8" borderId="40" xfId="9" applyNumberFormat="1" applyFont="1" applyFill="1" applyBorder="1" applyProtection="1">
      <protection hidden="1"/>
    </xf>
    <xf numFmtId="2" fontId="34" fillId="8" borderId="10" xfId="9" applyNumberFormat="1" applyFont="1" applyFill="1" applyBorder="1" applyProtection="1">
      <protection hidden="1"/>
    </xf>
    <xf numFmtId="2" fontId="32" fillId="8" borderId="0" xfId="9" applyNumberFormat="1" applyFont="1" applyFill="1" applyProtection="1">
      <protection hidden="1"/>
    </xf>
    <xf numFmtId="2" fontId="34" fillId="8" borderId="4" xfId="9" applyNumberFormat="1" applyFont="1" applyFill="1" applyBorder="1" applyProtection="1">
      <protection hidden="1"/>
    </xf>
    <xf numFmtId="0" fontId="32" fillId="8" borderId="0" xfId="9" applyFont="1" applyFill="1" applyBorder="1" applyProtection="1">
      <protection hidden="1"/>
    </xf>
    <xf numFmtId="2" fontId="3" fillId="7" borderId="0" xfId="0" applyNumberFormat="1" applyFont="1" applyFill="1"/>
    <xf numFmtId="4" fontId="3" fillId="8" borderId="0" xfId="0" applyNumberFormat="1" applyFont="1" applyFill="1"/>
    <xf numFmtId="4" fontId="3" fillId="0" borderId="0" xfId="0" applyNumberFormat="1" applyFont="1"/>
    <xf numFmtId="2" fontId="3" fillId="8" borderId="0" xfId="0" applyNumberFormat="1" applyFont="1" applyFill="1"/>
    <xf numFmtId="164" fontId="43" fillId="0" borderId="0" xfId="0" applyNumberFormat="1" applyFont="1" applyFill="1" applyBorder="1" applyProtection="1">
      <protection hidden="1"/>
    </xf>
    <xf numFmtId="1" fontId="6" fillId="9" borderId="3" xfId="21" applyNumberFormat="1" applyFont="1" applyFill="1" applyBorder="1" applyProtection="1">
      <protection hidden="1"/>
    </xf>
    <xf numFmtId="4" fontId="12" fillId="9" borderId="3" xfId="20" applyNumberFormat="1" applyFont="1" applyFill="1" applyBorder="1" applyProtection="1">
      <protection hidden="1"/>
    </xf>
    <xf numFmtId="4" fontId="13" fillId="9" borderId="3" xfId="20" applyNumberFormat="1" applyFont="1" applyFill="1" applyBorder="1" applyProtection="1">
      <protection hidden="1"/>
    </xf>
    <xf numFmtId="4" fontId="18" fillId="9" borderId="3" xfId="20" applyNumberFormat="1" applyFont="1" applyFill="1" applyBorder="1" applyProtection="1">
      <protection hidden="1"/>
    </xf>
    <xf numFmtId="1" fontId="6" fillId="9" borderId="0" xfId="21" applyNumberFormat="1" applyFont="1" applyFill="1" applyBorder="1" applyProtection="1">
      <protection hidden="1"/>
    </xf>
    <xf numFmtId="4" fontId="12" fillId="9" borderId="0" xfId="20" applyNumberFormat="1" applyFont="1" applyFill="1" applyBorder="1" applyProtection="1">
      <protection hidden="1"/>
    </xf>
    <xf numFmtId="4" fontId="13" fillId="9" borderId="0" xfId="20" applyNumberFormat="1" applyFont="1" applyFill="1" applyBorder="1" applyProtection="1">
      <protection hidden="1"/>
    </xf>
    <xf numFmtId="4" fontId="18" fillId="9" borderId="0" xfId="20" applyNumberFormat="1" applyFont="1" applyFill="1" applyBorder="1" applyProtection="1">
      <protection hidden="1"/>
    </xf>
    <xf numFmtId="1" fontId="6" fillId="10" borderId="2" xfId="21" applyNumberFormat="1" applyFont="1" applyFill="1" applyBorder="1" applyProtection="1">
      <protection hidden="1"/>
    </xf>
    <xf numFmtId="4" fontId="12" fillId="10" borderId="2" xfId="20" applyNumberFormat="1" applyFont="1" applyFill="1" applyBorder="1" applyProtection="1">
      <protection hidden="1"/>
    </xf>
    <xf numFmtId="4" fontId="13" fillId="10" borderId="2" xfId="20" applyNumberFormat="1" applyFont="1" applyFill="1" applyBorder="1" applyProtection="1">
      <protection hidden="1"/>
    </xf>
    <xf numFmtId="4" fontId="18" fillId="10" borderId="2" xfId="20" applyNumberFormat="1" applyFont="1" applyFill="1" applyBorder="1" applyProtection="1">
      <protection hidden="1"/>
    </xf>
    <xf numFmtId="49" fontId="3" fillId="10" borderId="9" xfId="0" applyNumberFormat="1" applyFont="1" applyFill="1" applyBorder="1" applyAlignment="1" applyProtection="1">
      <alignment horizontal="right"/>
      <protection hidden="1"/>
    </xf>
    <xf numFmtId="1" fontId="6" fillId="10" borderId="5" xfId="21" applyNumberFormat="1" applyFont="1" applyFill="1" applyBorder="1" applyProtection="1">
      <protection hidden="1"/>
    </xf>
    <xf numFmtId="4" fontId="12" fillId="10" borderId="5" xfId="20" applyNumberFormat="1" applyFont="1" applyFill="1" applyBorder="1" applyProtection="1">
      <protection hidden="1"/>
    </xf>
    <xf numFmtId="4" fontId="13" fillId="10" borderId="5" xfId="20" applyNumberFormat="1" applyFont="1" applyFill="1" applyBorder="1" applyProtection="1">
      <protection hidden="1"/>
    </xf>
    <xf numFmtId="4" fontId="18" fillId="10" borderId="5" xfId="20" applyNumberFormat="1" applyFont="1" applyFill="1" applyBorder="1" applyProtection="1">
      <protection hidden="1"/>
    </xf>
    <xf numFmtId="49" fontId="3" fillId="10" borderId="41" xfId="0" applyNumberFormat="1" applyFont="1" applyFill="1" applyBorder="1" applyAlignment="1" applyProtection="1">
      <alignment horizontal="right"/>
      <protection hidden="1"/>
    </xf>
    <xf numFmtId="49" fontId="3" fillId="10" borderId="42" xfId="0" applyNumberFormat="1" applyFont="1" applyFill="1" applyBorder="1" applyAlignment="1" applyProtection="1">
      <alignment horizontal="right"/>
      <protection hidden="1"/>
    </xf>
    <xf numFmtId="4" fontId="12" fillId="10" borderId="43" xfId="20" applyNumberFormat="1" applyFont="1" applyFill="1" applyBorder="1" applyProtection="1">
      <protection hidden="1"/>
    </xf>
    <xf numFmtId="4" fontId="13" fillId="10" borderId="43" xfId="20" applyNumberFormat="1" applyFont="1" applyFill="1" applyBorder="1" applyProtection="1">
      <protection hidden="1"/>
    </xf>
    <xf numFmtId="4" fontId="18" fillId="10" borderId="43" xfId="20" applyNumberFormat="1" applyFont="1" applyFill="1" applyBorder="1" applyProtection="1">
      <protection hidden="1"/>
    </xf>
    <xf numFmtId="0" fontId="71" fillId="0" borderId="0" xfId="0" applyFont="1" applyAlignment="1">
      <alignment wrapText="1"/>
    </xf>
    <xf numFmtId="49" fontId="71" fillId="0" borderId="0" xfId="0" applyNumberFormat="1" applyFont="1" applyAlignment="1">
      <alignment horizontal="right"/>
    </xf>
    <xf numFmtId="2" fontId="3" fillId="10" borderId="0" xfId="0" applyNumberFormat="1" applyFont="1" applyFill="1"/>
    <xf numFmtId="0" fontId="8" fillId="0" borderId="2" xfId="21" applyNumberFormat="1" applyFont="1" applyFill="1" applyBorder="1" applyAlignment="1" applyProtection="1">
      <alignment wrapText="1"/>
      <protection hidden="1"/>
    </xf>
    <xf numFmtId="0" fontId="6" fillId="0" borderId="2" xfId="21" applyNumberFormat="1" applyFont="1" applyFill="1" applyBorder="1" applyProtection="1">
      <protection hidden="1"/>
    </xf>
    <xf numFmtId="0" fontId="6" fillId="0" borderId="0" xfId="21" applyNumberFormat="1" applyFont="1" applyFill="1" applyBorder="1" applyProtection="1">
      <protection hidden="1"/>
    </xf>
    <xf numFmtId="0" fontId="6" fillId="9" borderId="3" xfId="21" applyNumberFormat="1" applyFont="1" applyFill="1" applyBorder="1" applyProtection="1">
      <protection hidden="1"/>
    </xf>
    <xf numFmtId="0" fontId="6" fillId="9" borderId="0" xfId="21" applyNumberFormat="1" applyFont="1" applyFill="1" applyBorder="1" applyProtection="1">
      <protection hidden="1"/>
    </xf>
    <xf numFmtId="0" fontId="6" fillId="10" borderId="2" xfId="21" applyNumberFormat="1" applyFont="1" applyFill="1" applyBorder="1" applyProtection="1">
      <protection hidden="1"/>
    </xf>
    <xf numFmtId="0" fontId="6" fillId="10" borderId="5" xfId="21" applyNumberFormat="1" applyFont="1" applyFill="1" applyBorder="1" applyProtection="1">
      <protection hidden="1"/>
    </xf>
    <xf numFmtId="0" fontId="6" fillId="10" borderId="43" xfId="21" applyNumberFormat="1" applyFont="1" applyFill="1" applyBorder="1" applyProtection="1">
      <protection hidden="1"/>
    </xf>
    <xf numFmtId="0" fontId="6" fillId="0" borderId="0" xfId="0" applyNumberFormat="1" applyFont="1" applyFill="1" applyBorder="1" applyProtection="1">
      <protection hidden="1"/>
    </xf>
    <xf numFmtId="0" fontId="22" fillId="0" borderId="2" xfId="21" applyNumberFormat="1" applyFont="1" applyFill="1" applyBorder="1" applyAlignment="1" applyProtection="1">
      <alignment horizontal="right"/>
      <protection hidden="1"/>
    </xf>
    <xf numFmtId="0" fontId="17" fillId="0" borderId="2" xfId="21" applyNumberFormat="1" applyFont="1" applyFill="1" applyBorder="1" applyAlignment="1" applyProtection="1">
      <alignment horizontal="right"/>
      <protection hidden="1"/>
    </xf>
    <xf numFmtId="0" fontId="3" fillId="9" borderId="3" xfId="0" applyNumberFormat="1" applyFont="1" applyFill="1" applyBorder="1" applyAlignment="1" applyProtection="1">
      <alignment horizontal="right"/>
      <protection hidden="1"/>
    </xf>
    <xf numFmtId="0" fontId="3" fillId="9" borderId="0" xfId="0" applyNumberFormat="1" applyFont="1" applyFill="1" applyBorder="1" applyAlignment="1" applyProtection="1">
      <alignment horizontal="right"/>
      <protection hidden="1"/>
    </xf>
    <xf numFmtId="0" fontId="3" fillId="10" borderId="2" xfId="0" applyNumberFormat="1" applyFont="1" applyFill="1" applyBorder="1" applyAlignment="1" applyProtection="1">
      <alignment horizontal="right"/>
      <protection hidden="1"/>
    </xf>
    <xf numFmtId="0" fontId="3" fillId="10" borderId="5" xfId="0" applyNumberFormat="1" applyFont="1" applyFill="1" applyBorder="1" applyAlignment="1" applyProtection="1">
      <alignment horizontal="right"/>
      <protection hidden="1"/>
    </xf>
    <xf numFmtId="0" fontId="3" fillId="10" borderId="43" xfId="0" applyNumberFormat="1" applyFont="1" applyFill="1" applyBorder="1" applyAlignment="1" applyProtection="1">
      <alignment horizontal="right"/>
      <protection hidden="1"/>
    </xf>
    <xf numFmtId="0" fontId="17" fillId="0" borderId="0" xfId="0" applyNumberFormat="1" applyFont="1" applyFill="1" applyBorder="1" applyAlignment="1" applyProtection="1">
      <alignment horizontal="right"/>
      <protection hidden="1"/>
    </xf>
    <xf numFmtId="4" fontId="10" fillId="10" borderId="44" xfId="21" applyNumberFormat="1" applyFont="1" applyFill="1" applyBorder="1" applyProtection="1">
      <protection locked="0" hidden="1"/>
    </xf>
    <xf numFmtId="49" fontId="32" fillId="0" borderId="45" xfId="9" quotePrefix="1" applyNumberFormat="1" applyFont="1" applyBorder="1" applyProtection="1">
      <protection hidden="1"/>
    </xf>
    <xf numFmtId="0" fontId="32" fillId="0" borderId="12" xfId="9" quotePrefix="1" applyFont="1" applyBorder="1" applyProtection="1">
      <protection hidden="1"/>
    </xf>
    <xf numFmtId="2" fontId="32" fillId="0" borderId="12" xfId="9" applyNumberFormat="1" applyFont="1" applyBorder="1" applyProtection="1">
      <protection hidden="1"/>
    </xf>
    <xf numFmtId="2" fontId="32" fillId="7" borderId="12" xfId="9" applyNumberFormat="1" applyFont="1" applyFill="1" applyBorder="1" applyProtection="1">
      <protection hidden="1"/>
    </xf>
    <xf numFmtId="2" fontId="32" fillId="8" borderId="12" xfId="9" applyNumberFormat="1" applyFont="1" applyFill="1" applyBorder="1" applyProtection="1">
      <protection hidden="1"/>
    </xf>
    <xf numFmtId="49" fontId="32" fillId="0" borderId="0" xfId="9" quotePrefix="1" applyNumberFormat="1" applyFont="1" applyBorder="1" applyProtection="1">
      <protection hidden="1"/>
    </xf>
    <xf numFmtId="4" fontId="10" fillId="0" borderId="46" xfId="21" applyNumberFormat="1" applyFont="1" applyFill="1" applyBorder="1" applyProtection="1">
      <protection locked="0" hidden="1"/>
    </xf>
    <xf numFmtId="0" fontId="72" fillId="7" borderId="0" xfId="0" applyFont="1" applyFill="1"/>
    <xf numFmtId="0" fontId="72" fillId="8" borderId="0" xfId="0" applyFont="1" applyFill="1"/>
    <xf numFmtId="0" fontId="71" fillId="7" borderId="0" xfId="0" applyFont="1" applyFill="1"/>
    <xf numFmtId="0" fontId="71" fillId="8" borderId="0" xfId="0" applyFont="1" applyFill="1"/>
    <xf numFmtId="0" fontId="72" fillId="0" borderId="0" xfId="0" applyFont="1"/>
    <xf numFmtId="0" fontId="71" fillId="0" borderId="0" xfId="0" applyFont="1"/>
    <xf numFmtId="2" fontId="71" fillId="9" borderId="0" xfId="0" applyNumberFormat="1" applyFont="1" applyFill="1"/>
    <xf numFmtId="2" fontId="3" fillId="9" borderId="0" xfId="0" applyNumberFormat="1" applyFont="1" applyFill="1"/>
    <xf numFmtId="0" fontId="72" fillId="9" borderId="0" xfId="0" applyFont="1" applyFill="1"/>
    <xf numFmtId="0" fontId="3" fillId="9" borderId="0" xfId="0" applyFont="1" applyFill="1"/>
    <xf numFmtId="2" fontId="71" fillId="7" borderId="0" xfId="0" applyNumberFormat="1" applyFont="1" applyFill="1"/>
    <xf numFmtId="4" fontId="71" fillId="7" borderId="0" xfId="0" applyNumberFormat="1" applyFont="1" applyFill="1"/>
    <xf numFmtId="4" fontId="3" fillId="7" borderId="0" xfId="0" applyNumberFormat="1" applyFont="1" applyFill="1"/>
    <xf numFmtId="2" fontId="71" fillId="11" borderId="0" xfId="0" applyNumberFormat="1" applyFont="1" applyFill="1"/>
    <xf numFmtId="4" fontId="3" fillId="11" borderId="0" xfId="0" applyNumberFormat="1" applyFont="1" applyFill="1"/>
    <xf numFmtId="4" fontId="71" fillId="11" borderId="0" xfId="0" applyNumberFormat="1" applyFont="1" applyFill="1"/>
    <xf numFmtId="2" fontId="3" fillId="11" borderId="0" xfId="0" applyNumberFormat="1" applyFont="1" applyFill="1"/>
    <xf numFmtId="2" fontId="73" fillId="11" borderId="0" xfId="0" applyNumberFormat="1" applyFont="1" applyFill="1"/>
    <xf numFmtId="0" fontId="3" fillId="11" borderId="0" xfId="0" applyFont="1" applyFill="1"/>
    <xf numFmtId="0" fontId="43" fillId="0" borderId="0" xfId="0" applyFont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 vertical="top" wrapText="1"/>
      <protection hidden="1"/>
    </xf>
    <xf numFmtId="0" fontId="19" fillId="0" borderId="0" xfId="0" applyFont="1" applyFill="1" applyBorder="1" applyAlignment="1" applyProtection="1">
      <alignment horizontal="left"/>
      <protection hidden="1"/>
    </xf>
    <xf numFmtId="0" fontId="19" fillId="0" borderId="0" xfId="0" applyFont="1" applyBorder="1" applyAlignment="1" applyProtection="1">
      <alignment horizontal="left"/>
      <protection locked="0" hidden="1"/>
    </xf>
    <xf numFmtId="0" fontId="0" fillId="0" borderId="0" xfId="0" applyBorder="1" applyAlignment="1" applyProtection="1">
      <alignment horizontal="left"/>
      <protection hidden="1"/>
    </xf>
    <xf numFmtId="0" fontId="45" fillId="0" borderId="0" xfId="0" applyFont="1" applyAlignment="1" applyProtection="1">
      <protection hidden="1"/>
    </xf>
    <xf numFmtId="0" fontId="0" fillId="0" borderId="0" xfId="0" applyBorder="1" applyAlignment="1" applyProtection="1">
      <protection hidden="1"/>
    </xf>
    <xf numFmtId="0" fontId="3" fillId="4" borderId="12" xfId="0" applyFont="1" applyFill="1" applyBorder="1" applyProtection="1">
      <protection hidden="1"/>
    </xf>
    <xf numFmtId="0" fontId="3" fillId="4" borderId="0" xfId="0" applyFont="1" applyFill="1" applyBorder="1" applyProtection="1">
      <protection hidden="1"/>
    </xf>
    <xf numFmtId="0" fontId="3" fillId="0" borderId="2" xfId="0" applyFont="1" applyBorder="1" applyProtection="1">
      <protection hidden="1"/>
    </xf>
    <xf numFmtId="49" fontId="3" fillId="0" borderId="2" xfId="0" applyNumberFormat="1" applyFont="1" applyBorder="1" applyAlignment="1" applyProtection="1">
      <alignment horizontal="right" vertical="top"/>
      <protection hidden="1"/>
    </xf>
    <xf numFmtId="0" fontId="3" fillId="0" borderId="20" xfId="0" applyFont="1" applyFill="1" applyBorder="1" applyProtection="1">
      <protection hidden="1"/>
    </xf>
    <xf numFmtId="49" fontId="20" fillId="0" borderId="2" xfId="0" applyNumberFormat="1" applyFont="1" applyBorder="1" applyAlignment="1" applyProtection="1">
      <alignment horizontal="right" vertical="top"/>
      <protection hidden="1"/>
    </xf>
    <xf numFmtId="0" fontId="3" fillId="0" borderId="15" xfId="0" applyFont="1" applyFill="1" applyBorder="1" applyProtection="1">
      <protection hidden="1"/>
    </xf>
    <xf numFmtId="49" fontId="43" fillId="0" borderId="0" xfId="0" applyNumberFormat="1" applyFont="1" applyAlignment="1" applyProtection="1">
      <alignment horizontal="left"/>
      <protection hidden="1"/>
    </xf>
    <xf numFmtId="0" fontId="3" fillId="0" borderId="47" xfId="0" applyFont="1" applyFill="1" applyBorder="1" applyProtection="1">
      <protection hidden="1"/>
    </xf>
    <xf numFmtId="49" fontId="14" fillId="0" borderId="2" xfId="0" applyNumberFormat="1" applyFont="1" applyBorder="1" applyAlignment="1" applyProtection="1">
      <alignment horizontal="right" vertical="top"/>
      <protection hidden="1"/>
    </xf>
    <xf numFmtId="0" fontId="14" fillId="0" borderId="47" xfId="0" applyFont="1" applyFill="1" applyBorder="1" applyProtection="1">
      <protection hidden="1"/>
    </xf>
    <xf numFmtId="0" fontId="3" fillId="0" borderId="14" xfId="0" applyFont="1" applyFill="1" applyBorder="1" applyProtection="1">
      <protection hidden="1"/>
    </xf>
    <xf numFmtId="0" fontId="74" fillId="0" borderId="0" xfId="0" applyFont="1" applyProtection="1">
      <protection hidden="1"/>
    </xf>
    <xf numFmtId="0" fontId="3" fillId="4" borderId="4" xfId="0" applyFont="1" applyFill="1" applyBorder="1" applyProtection="1">
      <protection hidden="1"/>
    </xf>
    <xf numFmtId="0" fontId="3" fillId="4" borderId="20" xfId="0" applyFont="1" applyFill="1" applyBorder="1" applyProtection="1">
      <protection hidden="1"/>
    </xf>
    <xf numFmtId="0" fontId="3" fillId="0" borderId="20" xfId="0" applyFont="1" applyBorder="1" applyProtection="1">
      <protection hidden="1"/>
    </xf>
    <xf numFmtId="4" fontId="74" fillId="0" borderId="0" xfId="0" applyNumberFormat="1" applyFont="1" applyProtection="1">
      <protection hidden="1"/>
    </xf>
    <xf numFmtId="2" fontId="74" fillId="0" borderId="0" xfId="0" applyNumberFormat="1" applyFont="1" applyProtection="1">
      <protection hidden="1"/>
    </xf>
    <xf numFmtId="2" fontId="74" fillId="0" borderId="0" xfId="0" applyNumberFormat="1" applyFont="1" applyAlignment="1" applyProtection="1">
      <alignment wrapText="1"/>
      <protection hidden="1"/>
    </xf>
    <xf numFmtId="2" fontId="3" fillId="0" borderId="0" xfId="0" applyNumberFormat="1" applyFont="1" applyAlignment="1" applyProtection="1">
      <alignment wrapText="1"/>
      <protection hidden="1"/>
    </xf>
    <xf numFmtId="0" fontId="3" fillId="0" borderId="2" xfId="0" applyFont="1" applyBorder="1" applyAlignment="1" applyProtection="1">
      <alignment wrapText="1"/>
      <protection hidden="1"/>
    </xf>
    <xf numFmtId="0" fontId="3" fillId="0" borderId="20" xfId="0" applyFont="1" applyBorder="1" applyAlignment="1" applyProtection="1">
      <alignment wrapText="1"/>
      <protection hidden="1"/>
    </xf>
    <xf numFmtId="0" fontId="74" fillId="0" borderId="0" xfId="0" applyFont="1" applyAlignment="1" applyProtection="1">
      <alignment wrapText="1"/>
      <protection hidden="1"/>
    </xf>
    <xf numFmtId="0" fontId="3" fillId="0" borderId="15" xfId="0" applyFont="1" applyBorder="1" applyProtection="1">
      <protection hidden="1"/>
    </xf>
    <xf numFmtId="0" fontId="20" fillId="0" borderId="0" xfId="0" applyFont="1" applyBorder="1" applyAlignment="1" applyProtection="1">
      <alignment horizontal="left" vertical="top" wrapText="1"/>
      <protection hidden="1"/>
    </xf>
    <xf numFmtId="0" fontId="3" fillId="0" borderId="0" xfId="0" applyFont="1" applyFill="1" applyBorder="1" applyAlignment="1" applyProtection="1">
      <alignment horizontal="left" vertical="top" wrapText="1"/>
      <protection hidden="1"/>
    </xf>
    <xf numFmtId="49" fontId="20" fillId="0" borderId="0" xfId="0" applyNumberFormat="1" applyFont="1" applyFill="1" applyBorder="1" applyAlignment="1" applyProtection="1">
      <alignment horizontal="right" vertical="top"/>
      <protection hidden="1"/>
    </xf>
    <xf numFmtId="0" fontId="0" fillId="4" borderId="0" xfId="0" applyFill="1" applyBorder="1" applyProtection="1">
      <protection hidden="1"/>
    </xf>
    <xf numFmtId="0" fontId="0" fillId="0" borderId="30" xfId="0" applyBorder="1" applyProtection="1">
      <protection hidden="1"/>
    </xf>
    <xf numFmtId="0" fontId="0" fillId="0" borderId="22" xfId="0" applyBorder="1" applyProtection="1">
      <protection hidden="1"/>
    </xf>
    <xf numFmtId="2" fontId="0" fillId="0" borderId="0" xfId="0" applyNumberFormat="1" applyProtection="1">
      <protection hidden="1"/>
    </xf>
    <xf numFmtId="0" fontId="0" fillId="0" borderId="22" xfId="0" applyBorder="1" applyAlignment="1" applyProtection="1">
      <alignment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0" fillId="0" borderId="48" xfId="0" applyBorder="1" applyProtection="1">
      <protection hidden="1"/>
    </xf>
    <xf numFmtId="0" fontId="3" fillId="0" borderId="49" xfId="0" applyFont="1" applyFill="1" applyBorder="1" applyAlignment="1" applyProtection="1">
      <protection hidden="1"/>
    </xf>
    <xf numFmtId="1" fontId="3" fillId="0" borderId="50" xfId="0" applyNumberFormat="1" applyFont="1" applyFill="1" applyBorder="1" applyAlignment="1" applyProtection="1">
      <alignment horizontal="center"/>
      <protection hidden="1"/>
    </xf>
    <xf numFmtId="0" fontId="3" fillId="0" borderId="51" xfId="0" applyFont="1" applyFill="1" applyBorder="1" applyAlignment="1" applyProtection="1">
      <protection hidden="1"/>
    </xf>
    <xf numFmtId="1" fontId="3" fillId="0" borderId="52" xfId="0" applyNumberFormat="1" applyFont="1" applyFill="1" applyBorder="1" applyAlignment="1" applyProtection="1">
      <alignment horizontal="center"/>
      <protection hidden="1"/>
    </xf>
    <xf numFmtId="2" fontId="6" fillId="0" borderId="27" xfId="0" applyNumberFormat="1" applyFont="1" applyFill="1" applyBorder="1" applyAlignment="1" applyProtection="1">
      <protection locked="0" hidden="1"/>
    </xf>
    <xf numFmtId="2" fontId="6" fillId="0" borderId="16" xfId="0" applyNumberFormat="1" applyFont="1" applyFill="1" applyBorder="1" applyAlignment="1" applyProtection="1">
      <protection locked="0" hidden="1"/>
    </xf>
    <xf numFmtId="2" fontId="6" fillId="0" borderId="28" xfId="0" applyNumberFormat="1" applyFont="1" applyFill="1" applyBorder="1" applyAlignment="1" applyProtection="1">
      <protection locked="0" hidden="1"/>
    </xf>
    <xf numFmtId="0" fontId="3" fillId="0" borderId="2" xfId="0" applyFont="1" applyFill="1" applyBorder="1" applyAlignment="1" applyProtection="1">
      <alignment horizontal="left"/>
      <protection hidden="1"/>
    </xf>
    <xf numFmtId="1" fontId="3" fillId="0" borderId="0" xfId="0" applyNumberFormat="1" applyFont="1" applyFill="1" applyBorder="1" applyAlignment="1" applyProtection="1">
      <protection hidden="1"/>
    </xf>
    <xf numFmtId="3" fontId="43" fillId="0" borderId="0" xfId="0" applyNumberFormat="1" applyFont="1" applyFill="1" applyBorder="1" applyAlignment="1" applyProtection="1">
      <alignment horizontal="right"/>
      <protection hidden="1"/>
    </xf>
    <xf numFmtId="0" fontId="3" fillId="0" borderId="53" xfId="0" applyNumberFormat="1" applyFont="1" applyFill="1" applyBorder="1" applyAlignment="1" applyProtection="1">
      <alignment horizontal="right"/>
      <protection locked="0" hidden="1"/>
    </xf>
    <xf numFmtId="0" fontId="3" fillId="0" borderId="54" xfId="0" applyNumberFormat="1" applyFont="1" applyFill="1" applyBorder="1" applyAlignment="1" applyProtection="1">
      <alignment horizontal="right"/>
      <protection locked="0" hidden="1"/>
    </xf>
    <xf numFmtId="2" fontId="3" fillId="0" borderId="2" xfId="0" applyNumberFormat="1" applyFont="1" applyFill="1" applyBorder="1" applyAlignment="1" applyProtection="1">
      <alignment horizontal="right"/>
      <protection locked="0" hidden="1"/>
    </xf>
    <xf numFmtId="2" fontId="3" fillId="9" borderId="24" xfId="0" applyNumberFormat="1" applyFont="1" applyFill="1" applyBorder="1" applyAlignment="1" applyProtection="1">
      <alignment horizontal="right"/>
      <protection locked="0" hidden="1"/>
    </xf>
    <xf numFmtId="2" fontId="3" fillId="9" borderId="55" xfId="0" applyNumberFormat="1" applyFont="1" applyFill="1" applyBorder="1" applyAlignment="1" applyProtection="1">
      <alignment horizontal="right"/>
      <protection locked="0" hidden="1"/>
    </xf>
    <xf numFmtId="2" fontId="14" fillId="0" borderId="37" xfId="0" applyNumberFormat="1" applyFont="1" applyFill="1" applyBorder="1" applyAlignment="1" applyProtection="1">
      <alignment wrapText="1"/>
      <protection hidden="1"/>
    </xf>
    <xf numFmtId="0" fontId="14" fillId="0" borderId="37" xfId="0" applyFont="1" applyFill="1" applyBorder="1" applyAlignment="1" applyProtection="1">
      <alignment wrapText="1"/>
      <protection hidden="1"/>
    </xf>
    <xf numFmtId="0" fontId="14" fillId="0" borderId="37" xfId="0" applyFont="1" applyFill="1" applyBorder="1" applyAlignment="1" applyProtection="1">
      <alignment horizontal="left" wrapText="1"/>
      <protection hidden="1"/>
    </xf>
    <xf numFmtId="2" fontId="14" fillId="0" borderId="37" xfId="0" applyNumberFormat="1" applyFont="1" applyFill="1" applyBorder="1" applyProtection="1">
      <protection hidden="1"/>
    </xf>
    <xf numFmtId="2" fontId="14" fillId="0" borderId="37" xfId="0" applyNumberFormat="1" applyFont="1" applyFill="1" applyBorder="1" applyAlignment="1" applyProtection="1">
      <alignment horizontal="right"/>
      <protection hidden="1"/>
    </xf>
    <xf numFmtId="0" fontId="6" fillId="0" borderId="36" xfId="0" applyFont="1" applyFill="1" applyBorder="1" applyAlignment="1" applyProtection="1">
      <protection hidden="1"/>
    </xf>
    <xf numFmtId="2" fontId="14" fillId="0" borderId="37" xfId="0" applyNumberFormat="1" applyFont="1" applyFill="1" applyBorder="1" applyAlignment="1" applyProtection="1">
      <protection hidden="1"/>
    </xf>
    <xf numFmtId="49" fontId="21" fillId="0" borderId="2" xfId="8" applyNumberFormat="1" applyFont="1" applyFill="1" applyBorder="1" applyAlignment="1" applyProtection="1">
      <alignment horizontal="center"/>
      <protection locked="0" hidden="1"/>
    </xf>
    <xf numFmtId="49" fontId="47" fillId="0" borderId="0" xfId="0" applyNumberFormat="1" applyFont="1" applyProtection="1">
      <protection hidden="1"/>
    </xf>
    <xf numFmtId="49" fontId="0" fillId="5" borderId="0" xfId="0" applyNumberFormat="1" applyFill="1" applyProtection="1">
      <protection hidden="1"/>
    </xf>
    <xf numFmtId="2" fontId="6" fillId="0" borderId="17" xfId="0" applyNumberFormat="1" applyFont="1" applyBorder="1" applyAlignment="1" applyProtection="1">
      <alignment horizontal="right"/>
      <protection locked="0" hidden="1"/>
    </xf>
    <xf numFmtId="4" fontId="8" fillId="0" borderId="0" xfId="21" applyNumberFormat="1" applyFont="1" applyFill="1" applyBorder="1" applyAlignment="1" applyProtection="1">
      <alignment horizontal="center" wrapText="1"/>
      <protection hidden="1"/>
    </xf>
    <xf numFmtId="0" fontId="3" fillId="4" borderId="2" xfId="0" applyFont="1" applyFill="1" applyBorder="1" applyAlignment="1" applyProtection="1">
      <alignment horizontal="center" wrapText="1"/>
      <protection hidden="1"/>
    </xf>
    <xf numFmtId="1" fontId="3" fillId="0" borderId="2" xfId="0" applyNumberFormat="1" applyFont="1" applyFill="1" applyBorder="1" applyAlignment="1" applyProtection="1">
      <alignment horizontal="center"/>
      <protection hidden="1"/>
    </xf>
    <xf numFmtId="0" fontId="3" fillId="0" borderId="56" xfId="0" applyFont="1" applyFill="1" applyBorder="1" applyAlignment="1" applyProtection="1">
      <alignment horizontal="center"/>
      <protection hidden="1"/>
    </xf>
    <xf numFmtId="0" fontId="3" fillId="4" borderId="37" xfId="0" applyFont="1" applyFill="1" applyBorder="1" applyAlignment="1" applyProtection="1">
      <alignment horizontal="center" wrapText="1"/>
      <protection hidden="1"/>
    </xf>
    <xf numFmtId="0" fontId="3" fillId="4" borderId="36" xfId="0" applyFont="1" applyFill="1" applyBorder="1" applyAlignment="1" applyProtection="1">
      <alignment horizontal="center" wrapText="1"/>
      <protection hidden="1"/>
    </xf>
    <xf numFmtId="0" fontId="3" fillId="4" borderId="4" xfId="0" applyFont="1" applyFill="1" applyBorder="1" applyAlignment="1" applyProtection="1">
      <alignment horizontal="center" wrapText="1"/>
      <protection hidden="1"/>
    </xf>
    <xf numFmtId="49" fontId="75" fillId="0" borderId="0" xfId="18" quotePrefix="1" applyNumberFormat="1" applyFont="1" applyProtection="1">
      <protection hidden="1"/>
    </xf>
    <xf numFmtId="0" fontId="75" fillId="0" borderId="0" xfId="18" quotePrefix="1" applyFont="1" applyProtection="1">
      <protection hidden="1"/>
    </xf>
    <xf numFmtId="0" fontId="76" fillId="0" borderId="0" xfId="18" quotePrefix="1" applyFont="1" applyProtection="1">
      <protection hidden="1"/>
    </xf>
    <xf numFmtId="0" fontId="75" fillId="0" borderId="0" xfId="18" applyFont="1" applyProtection="1">
      <protection hidden="1"/>
    </xf>
    <xf numFmtId="49" fontId="75" fillId="0" borderId="0" xfId="18" applyNumberFormat="1" applyFont="1" applyProtection="1">
      <protection hidden="1"/>
    </xf>
    <xf numFmtId="0" fontId="76" fillId="0" borderId="0" xfId="18" applyFont="1" applyProtection="1">
      <protection hidden="1"/>
    </xf>
    <xf numFmtId="49" fontId="6" fillId="0" borderId="0" xfId="0" applyNumberFormat="1" applyFont="1" applyFill="1" applyProtection="1">
      <protection hidden="1"/>
    </xf>
    <xf numFmtId="4" fontId="8" fillId="2" borderId="0" xfId="21" applyNumberFormat="1" applyFont="1" applyFill="1" applyAlignment="1" applyProtection="1">
      <alignment horizontal="center"/>
      <protection hidden="1"/>
    </xf>
    <xf numFmtId="49" fontId="6" fillId="0" borderId="0" xfId="0" applyNumberFormat="1" applyFont="1" applyFill="1" applyAlignment="1" applyProtection="1">
      <alignment vertical="center" wrapText="1"/>
      <protection hidden="1"/>
    </xf>
    <xf numFmtId="0" fontId="6" fillId="0" borderId="0" xfId="0" applyFont="1" applyBorder="1" applyAlignment="1" applyProtection="1">
      <alignment horizontal="left"/>
      <protection hidden="1"/>
    </xf>
    <xf numFmtId="2" fontId="3" fillId="0" borderId="0" xfId="0" applyNumberFormat="1" applyFont="1" applyBorder="1" applyProtection="1">
      <protection hidden="1"/>
    </xf>
    <xf numFmtId="0" fontId="55" fillId="0" borderId="0" xfId="0" applyFont="1" applyBorder="1" applyAlignment="1" applyProtection="1">
      <protection hidden="1"/>
    </xf>
    <xf numFmtId="1" fontId="3" fillId="0" borderId="27" xfId="0" applyNumberFormat="1" applyFont="1" applyFill="1" applyBorder="1" applyAlignment="1" applyProtection="1">
      <alignment horizontal="center"/>
      <protection hidden="1"/>
    </xf>
    <xf numFmtId="1" fontId="3" fillId="0" borderId="53" xfId="0" applyNumberFormat="1" applyFont="1" applyFill="1" applyBorder="1" applyAlignment="1" applyProtection="1">
      <alignment horizontal="center"/>
      <protection hidden="1"/>
    </xf>
    <xf numFmtId="0" fontId="0" fillId="0" borderId="2" xfId="0" applyFill="1" applyBorder="1" applyProtection="1">
      <protection locked="0" hidden="1"/>
    </xf>
    <xf numFmtId="4" fontId="10" fillId="0" borderId="0" xfId="21" applyNumberFormat="1" applyFont="1" applyFill="1" applyBorder="1" applyProtection="1">
      <protection locked="0" hidden="1"/>
    </xf>
    <xf numFmtId="0" fontId="3" fillId="0" borderId="7" xfId="0" applyNumberFormat="1" applyFont="1" applyFill="1" applyBorder="1" applyAlignment="1" applyProtection="1">
      <alignment horizontal="right"/>
      <protection hidden="1"/>
    </xf>
    <xf numFmtId="4" fontId="12" fillId="0" borderId="7" xfId="20" applyNumberFormat="1" applyFont="1" applyFill="1" applyBorder="1" applyProtection="1">
      <protection hidden="1"/>
    </xf>
    <xf numFmtId="4" fontId="13" fillId="0" borderId="7" xfId="20" applyNumberFormat="1" applyFont="1" applyFill="1" applyBorder="1" applyProtection="1">
      <protection hidden="1"/>
    </xf>
    <xf numFmtId="4" fontId="18" fillId="0" borderId="7" xfId="20" applyNumberFormat="1" applyFont="1" applyFill="1" applyBorder="1" applyProtection="1">
      <protection hidden="1"/>
    </xf>
    <xf numFmtId="49" fontId="3" fillId="0" borderId="6" xfId="0" applyNumberFormat="1" applyFont="1" applyFill="1" applyBorder="1" applyAlignment="1" applyProtection="1">
      <alignment horizontal="right"/>
      <protection hidden="1"/>
    </xf>
    <xf numFmtId="0" fontId="0" fillId="0" borderId="44" xfId="0" applyFill="1" applyBorder="1" applyProtection="1">
      <protection locked="0" hidden="1"/>
    </xf>
    <xf numFmtId="49" fontId="3" fillId="0" borderId="8" xfId="0" applyNumberFormat="1" applyFont="1" applyFill="1" applyBorder="1" applyAlignment="1" applyProtection="1">
      <alignment horizontal="right"/>
      <protection hidden="1"/>
    </xf>
    <xf numFmtId="49" fontId="70" fillId="0" borderId="4" xfId="0" applyNumberFormat="1" applyFont="1" applyFill="1" applyBorder="1" applyAlignment="1" applyProtection="1">
      <alignment horizontal="right"/>
      <protection hidden="1"/>
    </xf>
    <xf numFmtId="0" fontId="3" fillId="0" borderId="4" xfId="0" applyNumberFormat="1" applyFont="1" applyFill="1" applyBorder="1" applyAlignment="1" applyProtection="1">
      <alignment horizontal="right"/>
      <protection hidden="1"/>
    </xf>
    <xf numFmtId="1" fontId="6" fillId="0" borderId="4" xfId="21" applyNumberFormat="1" applyFont="1" applyFill="1" applyBorder="1" applyProtection="1">
      <protection hidden="1"/>
    </xf>
    <xf numFmtId="0" fontId="6" fillId="0" borderId="4" xfId="21" applyNumberFormat="1" applyFont="1" applyFill="1" applyBorder="1" applyProtection="1">
      <protection hidden="1"/>
    </xf>
    <xf numFmtId="4" fontId="12" fillId="0" borderId="4" xfId="20" applyNumberFormat="1" applyFont="1" applyFill="1" applyBorder="1" applyProtection="1">
      <protection hidden="1"/>
    </xf>
    <xf numFmtId="4" fontId="13" fillId="0" borderId="4" xfId="20" applyNumberFormat="1" applyFont="1" applyFill="1" applyBorder="1" applyProtection="1">
      <protection hidden="1"/>
    </xf>
    <xf numFmtId="4" fontId="18" fillId="0" borderId="4" xfId="20" applyNumberFormat="1" applyFont="1" applyFill="1" applyBorder="1" applyProtection="1">
      <protection hidden="1"/>
    </xf>
    <xf numFmtId="4" fontId="10" fillId="0" borderId="4" xfId="21" applyNumberFormat="1" applyFont="1" applyFill="1" applyBorder="1" applyProtection="1">
      <protection locked="0" hidden="1"/>
    </xf>
    <xf numFmtId="0" fontId="3" fillId="3" borderId="0" xfId="0" applyNumberFormat="1" applyFont="1" applyFill="1" applyBorder="1" applyAlignment="1" applyProtection="1">
      <alignment horizontal="right"/>
      <protection hidden="1"/>
    </xf>
    <xf numFmtId="4" fontId="12" fillId="3" borderId="0" xfId="20" applyNumberFormat="1" applyFont="1" applyFill="1" applyBorder="1" applyProtection="1">
      <protection hidden="1"/>
    </xf>
    <xf numFmtId="4" fontId="13" fillId="3" borderId="0" xfId="20" applyNumberFormat="1" applyFont="1" applyFill="1" applyBorder="1" applyProtection="1">
      <protection hidden="1"/>
    </xf>
    <xf numFmtId="4" fontId="18" fillId="3" borderId="0" xfId="20" applyNumberFormat="1" applyFont="1" applyFill="1" applyBorder="1" applyProtection="1">
      <protection hidden="1"/>
    </xf>
    <xf numFmtId="49" fontId="14" fillId="9" borderId="57" xfId="0" applyNumberFormat="1" applyFont="1" applyFill="1" applyBorder="1" applyAlignment="1" applyProtection="1">
      <alignment horizontal="right"/>
      <protection hidden="1"/>
    </xf>
    <xf numFmtId="49" fontId="3" fillId="3" borderId="6" xfId="0" applyNumberFormat="1" applyFont="1" applyFill="1" applyBorder="1" applyAlignment="1" applyProtection="1">
      <alignment horizontal="right"/>
      <protection hidden="1"/>
    </xf>
    <xf numFmtId="49" fontId="14" fillId="0" borderId="57" xfId="0" applyNumberFormat="1" applyFont="1" applyFill="1" applyBorder="1" applyAlignment="1" applyProtection="1">
      <alignment horizontal="right"/>
      <protection hidden="1"/>
    </xf>
    <xf numFmtId="1" fontId="6" fillId="0" borderId="7" xfId="21" applyNumberFormat="1" applyFont="1" applyFill="1" applyBorder="1" applyProtection="1">
      <protection hidden="1"/>
    </xf>
    <xf numFmtId="0" fontId="3" fillId="12" borderId="2" xfId="0" applyNumberFormat="1" applyFont="1" applyFill="1" applyBorder="1" applyAlignment="1" applyProtection="1">
      <alignment horizontal="right"/>
      <protection hidden="1"/>
    </xf>
    <xf numFmtId="1" fontId="6" fillId="12" borderId="2" xfId="21" applyNumberFormat="1" applyFont="1" applyFill="1" applyBorder="1" applyProtection="1">
      <protection hidden="1"/>
    </xf>
    <xf numFmtId="0" fontId="6" fillId="12" borderId="2" xfId="21" applyNumberFormat="1" applyFont="1" applyFill="1" applyBorder="1" applyProtection="1">
      <protection hidden="1"/>
    </xf>
    <xf numFmtId="4" fontId="12" fillId="12" borderId="2" xfId="20" applyNumberFormat="1" applyFont="1" applyFill="1" applyBorder="1" applyProtection="1">
      <protection hidden="1"/>
    </xf>
    <xf numFmtId="4" fontId="13" fillId="12" borderId="2" xfId="20" applyNumberFormat="1" applyFont="1" applyFill="1" applyBorder="1" applyProtection="1">
      <protection hidden="1"/>
    </xf>
    <xf numFmtId="4" fontId="18" fillId="12" borderId="2" xfId="20" applyNumberFormat="1" applyFont="1" applyFill="1" applyBorder="1" applyProtection="1">
      <protection hidden="1"/>
    </xf>
    <xf numFmtId="49" fontId="3" fillId="12" borderId="58" xfId="0" applyNumberFormat="1" applyFont="1" applyFill="1" applyBorder="1" applyAlignment="1" applyProtection="1">
      <alignment horizontal="right"/>
      <protection hidden="1"/>
    </xf>
    <xf numFmtId="0" fontId="3" fillId="12" borderId="15" xfId="0" applyNumberFormat="1" applyFont="1" applyFill="1" applyBorder="1" applyAlignment="1" applyProtection="1">
      <alignment horizontal="right"/>
      <protection hidden="1"/>
    </xf>
    <xf numFmtId="0" fontId="6" fillId="12" borderId="15" xfId="21" applyNumberFormat="1" applyFont="1" applyFill="1" applyBorder="1" applyProtection="1">
      <protection hidden="1"/>
    </xf>
    <xf numFmtId="4" fontId="12" fillId="12" borderId="15" xfId="20" applyNumberFormat="1" applyFont="1" applyFill="1" applyBorder="1" applyProtection="1">
      <protection hidden="1"/>
    </xf>
    <xf numFmtId="4" fontId="13" fillId="12" borderId="15" xfId="20" applyNumberFormat="1" applyFont="1" applyFill="1" applyBorder="1" applyProtection="1">
      <protection hidden="1"/>
    </xf>
    <xf numFmtId="4" fontId="18" fillId="12" borderId="15" xfId="20" applyNumberFormat="1" applyFont="1" applyFill="1" applyBorder="1" applyProtection="1">
      <protection hidden="1"/>
    </xf>
    <xf numFmtId="49" fontId="3" fillId="12" borderId="42" xfId="0" applyNumberFormat="1" applyFont="1" applyFill="1" applyBorder="1" applyAlignment="1" applyProtection="1">
      <alignment horizontal="right"/>
      <protection hidden="1"/>
    </xf>
    <xf numFmtId="0" fontId="3" fillId="12" borderId="43" xfId="0" applyNumberFormat="1" applyFont="1" applyFill="1" applyBorder="1" applyAlignment="1" applyProtection="1">
      <alignment horizontal="right"/>
      <protection hidden="1"/>
    </xf>
    <xf numFmtId="0" fontId="6" fillId="12" borderId="43" xfId="21" applyNumberFormat="1" applyFont="1" applyFill="1" applyBorder="1" applyProtection="1">
      <protection hidden="1"/>
    </xf>
    <xf numFmtId="4" fontId="12" fillId="12" borderId="43" xfId="20" applyNumberFormat="1" applyFont="1" applyFill="1" applyBorder="1" applyProtection="1">
      <protection hidden="1"/>
    </xf>
    <xf numFmtId="4" fontId="13" fillId="12" borderId="43" xfId="20" applyNumberFormat="1" applyFont="1" applyFill="1" applyBorder="1" applyProtection="1">
      <protection hidden="1"/>
    </xf>
    <xf numFmtId="4" fontId="18" fillId="12" borderId="43" xfId="20" applyNumberFormat="1" applyFont="1" applyFill="1" applyBorder="1" applyProtection="1">
      <protection hidden="1"/>
    </xf>
    <xf numFmtId="49" fontId="3" fillId="12" borderId="41" xfId="0" applyNumberFormat="1" applyFont="1" applyFill="1" applyBorder="1" applyAlignment="1" applyProtection="1">
      <alignment horizontal="right"/>
      <protection hidden="1"/>
    </xf>
    <xf numFmtId="49" fontId="3" fillId="12" borderId="6" xfId="0" applyNumberFormat="1" applyFont="1" applyFill="1" applyBorder="1" applyAlignment="1" applyProtection="1">
      <alignment horizontal="right"/>
      <protection hidden="1"/>
    </xf>
    <xf numFmtId="0" fontId="3" fillId="12" borderId="0" xfId="0" applyNumberFormat="1" applyFont="1" applyFill="1" applyBorder="1" applyAlignment="1" applyProtection="1">
      <alignment horizontal="right"/>
      <protection hidden="1"/>
    </xf>
    <xf numFmtId="0" fontId="6" fillId="12" borderId="0" xfId="21" applyNumberFormat="1" applyFont="1" applyFill="1" applyBorder="1" applyProtection="1">
      <protection hidden="1"/>
    </xf>
    <xf numFmtId="4" fontId="12" fillId="12" borderId="0" xfId="20" applyNumberFormat="1" applyFont="1" applyFill="1" applyBorder="1" applyProtection="1">
      <protection hidden="1"/>
    </xf>
    <xf numFmtId="4" fontId="13" fillId="12" borderId="0" xfId="20" applyNumberFormat="1" applyFont="1" applyFill="1" applyBorder="1" applyProtection="1">
      <protection hidden="1"/>
    </xf>
    <xf numFmtId="4" fontId="18" fillId="12" borderId="0" xfId="20" applyNumberFormat="1" applyFont="1" applyFill="1" applyBorder="1" applyProtection="1">
      <protection hidden="1"/>
    </xf>
    <xf numFmtId="49" fontId="3" fillId="12" borderId="8" xfId="0" applyNumberFormat="1" applyFont="1" applyFill="1" applyBorder="1" applyAlignment="1" applyProtection="1">
      <alignment horizontal="right"/>
      <protection hidden="1"/>
    </xf>
    <xf numFmtId="0" fontId="3" fillId="12" borderId="7" xfId="0" applyNumberFormat="1" applyFont="1" applyFill="1" applyBorder="1" applyAlignment="1" applyProtection="1">
      <alignment horizontal="right"/>
      <protection hidden="1"/>
    </xf>
    <xf numFmtId="0" fontId="6" fillId="12" borderId="7" xfId="21" applyNumberFormat="1" applyFont="1" applyFill="1" applyBorder="1" applyProtection="1">
      <protection hidden="1"/>
    </xf>
    <xf numFmtId="4" fontId="12" fillId="12" borderId="7" xfId="20" applyNumberFormat="1" applyFont="1" applyFill="1" applyBorder="1" applyProtection="1">
      <protection hidden="1"/>
    </xf>
    <xf numFmtId="4" fontId="13" fillId="12" borderId="7" xfId="20" applyNumberFormat="1" applyFont="1" applyFill="1" applyBorder="1" applyProtection="1">
      <protection hidden="1"/>
    </xf>
    <xf numFmtId="4" fontId="18" fillId="12" borderId="7" xfId="20" applyNumberFormat="1" applyFont="1" applyFill="1" applyBorder="1" applyProtection="1">
      <protection hidden="1"/>
    </xf>
    <xf numFmtId="166" fontId="10" fillId="0" borderId="2" xfId="21" applyNumberFormat="1" applyFont="1" applyFill="1" applyBorder="1" applyProtection="1">
      <protection locked="0" hidden="1"/>
    </xf>
    <xf numFmtId="0" fontId="0" fillId="0" borderId="46" xfId="0" applyFill="1" applyBorder="1" applyProtection="1">
      <protection locked="0" hidden="1"/>
    </xf>
    <xf numFmtId="49" fontId="3" fillId="12" borderId="9" xfId="0" applyNumberFormat="1" applyFont="1" applyFill="1" applyBorder="1" applyAlignment="1" applyProtection="1">
      <alignment horizontal="right"/>
      <protection hidden="1"/>
    </xf>
    <xf numFmtId="0" fontId="3" fillId="12" borderId="5" xfId="0" applyNumberFormat="1" applyFont="1" applyFill="1" applyBorder="1" applyAlignment="1" applyProtection="1">
      <alignment horizontal="right"/>
      <protection hidden="1"/>
    </xf>
    <xf numFmtId="0" fontId="6" fillId="12" borderId="5" xfId="21" applyNumberFormat="1" applyFont="1" applyFill="1" applyBorder="1" applyProtection="1">
      <protection hidden="1"/>
    </xf>
    <xf numFmtId="4" fontId="12" fillId="12" borderId="5" xfId="20" applyNumberFormat="1" applyFont="1" applyFill="1" applyBorder="1" applyProtection="1">
      <protection hidden="1"/>
    </xf>
    <xf numFmtId="4" fontId="13" fillId="12" borderId="5" xfId="20" applyNumberFormat="1" applyFont="1" applyFill="1" applyBorder="1" applyProtection="1">
      <protection hidden="1"/>
    </xf>
    <xf numFmtId="4" fontId="18" fillId="12" borderId="5" xfId="20" applyNumberFormat="1" applyFont="1" applyFill="1" applyBorder="1" applyProtection="1">
      <protection hidden="1"/>
    </xf>
    <xf numFmtId="0" fontId="3" fillId="12" borderId="59" xfId="0" applyNumberFormat="1" applyFont="1" applyFill="1" applyBorder="1" applyAlignment="1" applyProtection="1">
      <alignment horizontal="right"/>
      <protection hidden="1"/>
    </xf>
    <xf numFmtId="0" fontId="6" fillId="12" borderId="59" xfId="21" applyNumberFormat="1" applyFont="1" applyFill="1" applyBorder="1" applyProtection="1">
      <protection hidden="1"/>
    </xf>
    <xf numFmtId="4" fontId="12" fillId="12" borderId="59" xfId="20" applyNumberFormat="1" applyFont="1" applyFill="1" applyBorder="1" applyProtection="1">
      <protection hidden="1"/>
    </xf>
    <xf numFmtId="4" fontId="13" fillId="12" borderId="59" xfId="20" applyNumberFormat="1" applyFont="1" applyFill="1" applyBorder="1" applyProtection="1">
      <protection hidden="1"/>
    </xf>
    <xf numFmtId="4" fontId="18" fillId="12" borderId="59" xfId="20" applyNumberFormat="1" applyFont="1" applyFill="1" applyBorder="1" applyProtection="1">
      <protection hidden="1"/>
    </xf>
    <xf numFmtId="166" fontId="10" fillId="0" borderId="46" xfId="21" applyNumberFormat="1" applyFont="1" applyFill="1" applyBorder="1" applyProtection="1">
      <protection locked="0" hidden="1"/>
    </xf>
    <xf numFmtId="0" fontId="32" fillId="0" borderId="3" xfId="9" quotePrefix="1" applyFont="1" applyBorder="1" applyProtection="1">
      <protection hidden="1"/>
    </xf>
    <xf numFmtId="4" fontId="10" fillId="0" borderId="43" xfId="21" applyNumberFormat="1" applyFont="1" applyFill="1" applyBorder="1" applyProtection="1">
      <protection locked="0" hidden="1"/>
    </xf>
    <xf numFmtId="4" fontId="10" fillId="0" borderId="60" xfId="21" applyNumberFormat="1" applyFont="1" applyFill="1" applyBorder="1" applyProtection="1">
      <protection locked="0" hidden="1"/>
    </xf>
    <xf numFmtId="0" fontId="6" fillId="9" borderId="2" xfId="21" applyNumberFormat="1" applyFont="1" applyFill="1" applyBorder="1" applyProtection="1">
      <protection hidden="1"/>
    </xf>
    <xf numFmtId="0" fontId="3" fillId="3" borderId="2" xfId="0" applyNumberFormat="1" applyFont="1" applyFill="1" applyBorder="1" applyAlignment="1" applyProtection="1">
      <alignment horizontal="right"/>
      <protection hidden="1"/>
    </xf>
    <xf numFmtId="49" fontId="14" fillId="9" borderId="6" xfId="0" applyNumberFormat="1" applyFont="1" applyFill="1" applyBorder="1" applyAlignment="1" applyProtection="1">
      <alignment horizontal="right"/>
      <protection hidden="1"/>
    </xf>
    <xf numFmtId="49" fontId="14" fillId="0" borderId="6" xfId="0" applyNumberFormat="1" applyFont="1" applyFill="1" applyBorder="1" applyAlignment="1" applyProtection="1">
      <alignment horizontal="right"/>
      <protection hidden="1"/>
    </xf>
    <xf numFmtId="49" fontId="70" fillId="0" borderId="0" xfId="0" applyNumberFormat="1" applyFont="1" applyFill="1" applyBorder="1" applyAlignment="1" applyProtection="1">
      <alignment horizontal="right"/>
      <protection hidden="1"/>
    </xf>
    <xf numFmtId="0" fontId="6" fillId="0" borderId="0" xfId="21" applyNumberFormat="1" applyFont="1" applyFill="1" applyBorder="1" applyAlignment="1" applyProtection="1">
      <alignment wrapText="1"/>
      <protection hidden="1"/>
    </xf>
    <xf numFmtId="4" fontId="10" fillId="0" borderId="0" xfId="21" applyNumberFormat="1" applyFont="1" applyFill="1" applyBorder="1" applyAlignment="1" applyProtection="1">
      <alignment horizontal="center"/>
      <protection hidden="1"/>
    </xf>
    <xf numFmtId="0" fontId="3" fillId="3" borderId="0" xfId="0" applyFont="1" applyFill="1" applyBorder="1" applyAlignment="1" applyProtection="1">
      <alignment wrapText="1"/>
      <protection hidden="1"/>
    </xf>
    <xf numFmtId="0" fontId="3" fillId="0" borderId="2" xfId="0" applyFont="1" applyFill="1" applyBorder="1" applyAlignment="1" applyProtection="1">
      <alignment wrapText="1"/>
      <protection hidden="1"/>
    </xf>
    <xf numFmtId="0" fontId="3" fillId="0" borderId="7" xfId="0" applyFont="1" applyFill="1" applyBorder="1" applyAlignment="1" applyProtection="1">
      <alignment wrapText="1"/>
      <protection hidden="1"/>
    </xf>
    <xf numFmtId="0" fontId="3" fillId="0" borderId="0" xfId="0" applyFont="1" applyBorder="1" applyAlignment="1" applyProtection="1">
      <alignment wrapText="1"/>
      <protection hidden="1"/>
    </xf>
    <xf numFmtId="0" fontId="3" fillId="0" borderId="7" xfId="0" applyFont="1" applyBorder="1" applyProtection="1">
      <protection hidden="1"/>
    </xf>
    <xf numFmtId="0" fontId="3" fillId="0" borderId="43" xfId="0" applyFont="1" applyBorder="1" applyProtection="1">
      <protection hidden="1"/>
    </xf>
    <xf numFmtId="0" fontId="3" fillId="0" borderId="43" xfId="0" applyFont="1" applyBorder="1" applyAlignment="1" applyProtection="1">
      <alignment wrapText="1"/>
      <protection hidden="1"/>
    </xf>
    <xf numFmtId="0" fontId="3" fillId="0" borderId="7" xfId="0" applyFont="1" applyBorder="1" applyAlignment="1" applyProtection="1">
      <alignment wrapText="1"/>
      <protection hidden="1"/>
    </xf>
    <xf numFmtId="0" fontId="3" fillId="0" borderId="5" xfId="0" applyFont="1" applyBorder="1" applyAlignment="1" applyProtection="1">
      <alignment wrapText="1"/>
      <protection hidden="1"/>
    </xf>
    <xf numFmtId="1" fontId="64" fillId="2" borderId="0" xfId="21" applyNumberFormat="1" applyFont="1" applyFill="1" applyAlignment="1" applyProtection="1">
      <alignment wrapText="1"/>
      <protection hidden="1"/>
    </xf>
    <xf numFmtId="2" fontId="3" fillId="0" borderId="53" xfId="0" applyNumberFormat="1" applyFont="1" applyFill="1" applyBorder="1" applyAlignment="1" applyProtection="1">
      <alignment horizontal="center"/>
      <protection locked="0" hidden="1"/>
    </xf>
    <xf numFmtId="2" fontId="3" fillId="0" borderId="54" xfId="0" applyNumberFormat="1" applyFont="1" applyFill="1" applyBorder="1" applyAlignment="1" applyProtection="1">
      <alignment horizontal="center"/>
      <protection locked="0" hidden="1"/>
    </xf>
    <xf numFmtId="2" fontId="3" fillId="0" borderId="61" xfId="0" applyNumberFormat="1" applyFont="1" applyFill="1" applyBorder="1" applyAlignment="1" applyProtection="1">
      <alignment horizontal="center"/>
      <protection locked="0" hidden="1"/>
    </xf>
    <xf numFmtId="49" fontId="0" fillId="0" borderId="0" xfId="0" applyNumberFormat="1" applyFill="1" applyProtection="1">
      <protection hidden="1"/>
    </xf>
    <xf numFmtId="4" fontId="8" fillId="2" borderId="2" xfId="21" applyNumberFormat="1" applyFont="1" applyFill="1" applyBorder="1" applyProtection="1">
      <protection hidden="1"/>
    </xf>
    <xf numFmtId="4" fontId="8" fillId="2" borderId="2" xfId="21" applyNumberFormat="1" applyFont="1" applyFill="1" applyBorder="1" applyAlignment="1" applyProtection="1">
      <alignment horizontal="center"/>
      <protection hidden="1"/>
    </xf>
    <xf numFmtId="49" fontId="3" fillId="0" borderId="2" xfId="0" applyNumberFormat="1" applyFont="1" applyFill="1" applyBorder="1" applyProtection="1">
      <protection locked="0" hidden="1"/>
    </xf>
    <xf numFmtId="1" fontId="6" fillId="12" borderId="2" xfId="21" applyNumberFormat="1" applyFont="1" applyFill="1" applyBorder="1" applyAlignment="1" applyProtection="1">
      <alignment wrapText="1"/>
      <protection hidden="1"/>
    </xf>
    <xf numFmtId="49" fontId="58" fillId="0" borderId="2" xfId="0" applyNumberFormat="1" applyFont="1" applyFill="1" applyBorder="1" applyProtection="1">
      <protection locked="0" hidden="1"/>
    </xf>
    <xf numFmtId="2" fontId="3" fillId="0" borderId="0" xfId="0" applyNumberFormat="1" applyFont="1" applyFill="1" applyProtection="1">
      <protection hidden="1"/>
    </xf>
    <xf numFmtId="4" fontId="8" fillId="0" borderId="2" xfId="21" applyNumberFormat="1" applyFont="1" applyFill="1" applyBorder="1" applyProtection="1">
      <protection locked="0" hidden="1"/>
    </xf>
    <xf numFmtId="4" fontId="8" fillId="9" borderId="3" xfId="21" applyNumberFormat="1" applyFont="1" applyFill="1" applyBorder="1" applyProtection="1">
      <protection locked="0" hidden="1"/>
    </xf>
    <xf numFmtId="4" fontId="8" fillId="9" borderId="62" xfId="21" applyNumberFormat="1" applyFont="1" applyFill="1" applyBorder="1" applyProtection="1">
      <protection locked="0" hidden="1"/>
    </xf>
    <xf numFmtId="4" fontId="10" fillId="3" borderId="0" xfId="21" applyNumberFormat="1" applyFont="1" applyFill="1" applyBorder="1" applyProtection="1">
      <protection locked="0" hidden="1"/>
    </xf>
    <xf numFmtId="4" fontId="10" fillId="3" borderId="44" xfId="21" applyNumberFormat="1" applyFont="1" applyFill="1" applyBorder="1" applyProtection="1">
      <protection locked="0" hidden="1"/>
    </xf>
    <xf numFmtId="4" fontId="8" fillId="9" borderId="0" xfId="21" applyNumberFormat="1" applyFont="1" applyFill="1" applyBorder="1" applyProtection="1">
      <protection locked="0" hidden="1"/>
    </xf>
    <xf numFmtId="4" fontId="8" fillId="9" borderId="44" xfId="21" applyNumberFormat="1" applyFont="1" applyFill="1" applyBorder="1" applyProtection="1">
      <protection locked="0" hidden="1"/>
    </xf>
    <xf numFmtId="4" fontId="10" fillId="0" borderId="7" xfId="21" applyNumberFormat="1" applyFont="1" applyFill="1" applyBorder="1" applyProtection="1">
      <protection locked="0" hidden="1"/>
    </xf>
    <xf numFmtId="4" fontId="10" fillId="0" borderId="63" xfId="21" applyNumberFormat="1" applyFont="1" applyFill="1" applyBorder="1" applyProtection="1">
      <protection locked="0" hidden="1"/>
    </xf>
    <xf numFmtId="0" fontId="0" fillId="0" borderId="0" xfId="0" applyFill="1" applyBorder="1" applyProtection="1">
      <protection locked="0" hidden="1"/>
    </xf>
    <xf numFmtId="166" fontId="10" fillId="12" borderId="5" xfId="21" applyNumberFormat="1" applyFont="1" applyFill="1" applyBorder="1" applyProtection="1">
      <protection locked="0" hidden="1"/>
    </xf>
    <xf numFmtId="166" fontId="10" fillId="12" borderId="64" xfId="21" applyNumberFormat="1" applyFont="1" applyFill="1" applyBorder="1" applyProtection="1">
      <protection locked="0" hidden="1"/>
    </xf>
    <xf numFmtId="166" fontId="10" fillId="12" borderId="2" xfId="21" applyNumberFormat="1" applyFont="1" applyFill="1" applyBorder="1" applyProtection="1">
      <protection locked="0" hidden="1"/>
    </xf>
    <xf numFmtId="166" fontId="10" fillId="12" borderId="46" xfId="21" applyNumberFormat="1" applyFont="1" applyFill="1" applyBorder="1" applyProtection="1">
      <protection locked="0" hidden="1"/>
    </xf>
    <xf numFmtId="166" fontId="10" fillId="12" borderId="43" xfId="21" applyNumberFormat="1" applyFont="1" applyFill="1" applyBorder="1" applyProtection="1">
      <protection locked="0" hidden="1"/>
    </xf>
    <xf numFmtId="166" fontId="10" fillId="12" borderId="60" xfId="21" applyNumberFormat="1" applyFont="1" applyFill="1" applyBorder="1" applyProtection="1">
      <protection locked="0" hidden="1"/>
    </xf>
    <xf numFmtId="166" fontId="10" fillId="12" borderId="59" xfId="21" applyNumberFormat="1" applyFont="1" applyFill="1" applyBorder="1" applyProtection="1">
      <protection locked="0" hidden="1"/>
    </xf>
    <xf numFmtId="166" fontId="10" fillId="12" borderId="65" xfId="21" applyNumberFormat="1" applyFont="1" applyFill="1" applyBorder="1" applyProtection="1">
      <protection locked="0" hidden="1"/>
    </xf>
    <xf numFmtId="166" fontId="10" fillId="12" borderId="15" xfId="21" applyNumberFormat="1" applyFont="1" applyFill="1" applyBorder="1" applyProtection="1">
      <protection locked="0" hidden="1"/>
    </xf>
    <xf numFmtId="166" fontId="10" fillId="12" borderId="66" xfId="21" applyNumberFormat="1" applyFont="1" applyFill="1" applyBorder="1" applyProtection="1">
      <protection locked="0" hidden="1"/>
    </xf>
    <xf numFmtId="4" fontId="10" fillId="12" borderId="15" xfId="21" applyNumberFormat="1" applyFont="1" applyFill="1" applyBorder="1" applyProtection="1">
      <protection locked="0" hidden="1"/>
    </xf>
    <xf numFmtId="4" fontId="10" fillId="12" borderId="66" xfId="21" applyNumberFormat="1" applyFont="1" applyFill="1" applyBorder="1" applyProtection="1">
      <protection locked="0" hidden="1"/>
    </xf>
    <xf numFmtId="4" fontId="10" fillId="12" borderId="2" xfId="21" applyNumberFormat="1" applyFont="1" applyFill="1" applyBorder="1" applyProtection="1">
      <protection locked="0" hidden="1"/>
    </xf>
    <xf numFmtId="4" fontId="10" fillId="12" borderId="46" xfId="21" applyNumberFormat="1" applyFont="1" applyFill="1" applyBorder="1" applyProtection="1">
      <protection locked="0" hidden="1"/>
    </xf>
    <xf numFmtId="4" fontId="10" fillId="12" borderId="43" xfId="21" applyNumberFormat="1" applyFont="1" applyFill="1" applyBorder="1" applyProtection="1">
      <protection locked="0" hidden="1"/>
    </xf>
    <xf numFmtId="4" fontId="10" fillId="12" borderId="60" xfId="21" applyNumberFormat="1" applyFont="1" applyFill="1" applyBorder="1" applyProtection="1">
      <protection locked="0" hidden="1"/>
    </xf>
    <xf numFmtId="0" fontId="0" fillId="12" borderId="46" xfId="0" applyFill="1" applyBorder="1" applyProtection="1">
      <protection locked="0" hidden="1"/>
    </xf>
    <xf numFmtId="4" fontId="10" fillId="12" borderId="0" xfId="21" applyNumberFormat="1" applyFont="1" applyFill="1" applyBorder="1" applyProtection="1">
      <protection locked="0" hidden="1"/>
    </xf>
    <xf numFmtId="4" fontId="10" fillId="12" borderId="44" xfId="21" applyNumberFormat="1" applyFont="1" applyFill="1" applyBorder="1" applyProtection="1">
      <protection locked="0" hidden="1"/>
    </xf>
    <xf numFmtId="4" fontId="10" fillId="12" borderId="7" xfId="21" applyNumberFormat="1" applyFont="1" applyFill="1" applyBorder="1" applyProtection="1">
      <protection locked="0" hidden="1"/>
    </xf>
    <xf numFmtId="4" fontId="10" fillId="12" borderId="63" xfId="21" applyNumberFormat="1" applyFont="1" applyFill="1" applyBorder="1" applyProtection="1">
      <protection locked="0" hidden="1"/>
    </xf>
    <xf numFmtId="4" fontId="10" fillId="10" borderId="5" xfId="21" applyNumberFormat="1" applyFont="1" applyFill="1" applyBorder="1" applyProtection="1">
      <protection locked="0" hidden="1"/>
    </xf>
    <xf numFmtId="4" fontId="10" fillId="10" borderId="64" xfId="21" applyNumberFormat="1" applyFont="1" applyFill="1" applyBorder="1" applyProtection="1">
      <protection locked="0" hidden="1"/>
    </xf>
    <xf numFmtId="4" fontId="10" fillId="10" borderId="43" xfId="21" applyNumberFormat="1" applyFont="1" applyFill="1" applyBorder="1" applyProtection="1">
      <protection locked="0" hidden="1"/>
    </xf>
    <xf numFmtId="4" fontId="10" fillId="10" borderId="60" xfId="21" applyNumberFormat="1" applyFont="1" applyFill="1" applyBorder="1" applyProtection="1">
      <protection locked="0" hidden="1"/>
    </xf>
    <xf numFmtId="4" fontId="10" fillId="10" borderId="2" xfId="21" applyNumberFormat="1" applyFont="1" applyFill="1" applyBorder="1" applyProtection="1">
      <protection locked="0" hidden="1"/>
    </xf>
    <xf numFmtId="4" fontId="10" fillId="10" borderId="46" xfId="21" applyNumberFormat="1" applyFont="1" applyFill="1" applyBorder="1" applyProtection="1">
      <protection locked="0" hidden="1"/>
    </xf>
    <xf numFmtId="4" fontId="3" fillId="0" borderId="0" xfId="0" applyNumberFormat="1" applyFont="1" applyFill="1" applyBorder="1" applyProtection="1">
      <protection locked="0" hidden="1"/>
    </xf>
    <xf numFmtId="4" fontId="10" fillId="13" borderId="15" xfId="21" applyNumberFormat="1" applyFont="1" applyFill="1" applyBorder="1" applyProtection="1">
      <protection locked="0" hidden="1"/>
    </xf>
    <xf numFmtId="166" fontId="10" fillId="10" borderId="2" xfId="21" applyNumberFormat="1" applyFont="1" applyFill="1" applyBorder="1" applyProtection="1">
      <protection locked="0" hidden="1"/>
    </xf>
    <xf numFmtId="166" fontId="10" fillId="10" borderId="46" xfId="21" applyNumberFormat="1" applyFont="1" applyFill="1" applyBorder="1" applyProtection="1">
      <protection locked="0" hidden="1"/>
    </xf>
    <xf numFmtId="166" fontId="10" fillId="10" borderId="43" xfId="21" applyNumberFormat="1" applyFont="1" applyFill="1" applyBorder="1" applyProtection="1">
      <protection locked="0" hidden="1"/>
    </xf>
    <xf numFmtId="166" fontId="10" fillId="10" borderId="60" xfId="21" applyNumberFormat="1" applyFont="1" applyFill="1" applyBorder="1" applyProtection="1">
      <protection locked="0" hidden="1"/>
    </xf>
    <xf numFmtId="49" fontId="3" fillId="0" borderId="0" xfId="0" applyNumberFormat="1" applyFont="1" applyFill="1" applyProtection="1">
      <protection hidden="1"/>
    </xf>
    <xf numFmtId="4" fontId="14" fillId="0" borderId="4" xfId="0" applyNumberFormat="1" applyFont="1" applyFill="1" applyBorder="1" applyProtection="1">
      <protection hidden="1"/>
    </xf>
    <xf numFmtId="4" fontId="14" fillId="0" borderId="2" xfId="0" applyNumberFormat="1" applyFont="1" applyFill="1" applyBorder="1" applyProtection="1">
      <protection hidden="1"/>
    </xf>
    <xf numFmtId="4" fontId="8" fillId="2" borderId="0" xfId="21" applyNumberFormat="1" applyFont="1" applyFill="1" applyAlignment="1" applyProtection="1">
      <protection hidden="1"/>
    </xf>
    <xf numFmtId="4" fontId="8" fillId="2" borderId="13" xfId="21" applyNumberFormat="1" applyFont="1" applyFill="1" applyBorder="1" applyAlignment="1" applyProtection="1">
      <alignment horizontal="center"/>
      <protection hidden="1"/>
    </xf>
    <xf numFmtId="4" fontId="8" fillId="2" borderId="38" xfId="21" applyNumberFormat="1" applyFont="1" applyFill="1" applyBorder="1" applyAlignment="1" applyProtection="1">
      <alignment horizontal="center"/>
      <protection hidden="1"/>
    </xf>
    <xf numFmtId="4" fontId="8" fillId="2" borderId="14" xfId="21" applyNumberFormat="1" applyFont="1" applyFill="1" applyBorder="1" applyAlignment="1" applyProtection="1">
      <alignment horizontal="center"/>
      <protection hidden="1"/>
    </xf>
    <xf numFmtId="0" fontId="0" fillId="0" borderId="28" xfId="0" applyFill="1" applyBorder="1" applyAlignment="1" applyProtection="1">
      <alignment horizontal="left"/>
      <protection locked="0" hidden="1"/>
    </xf>
    <xf numFmtId="0" fontId="0" fillId="0" borderId="16" xfId="0" applyFill="1" applyBorder="1" applyAlignment="1" applyProtection="1">
      <alignment horizontal="left"/>
      <protection locked="0" hidden="1"/>
    </xf>
    <xf numFmtId="0" fontId="0" fillId="0" borderId="17" xfId="0" applyFill="1" applyBorder="1" applyAlignment="1" applyProtection="1">
      <alignment horizontal="left"/>
      <protection locked="0" hidden="1"/>
    </xf>
    <xf numFmtId="2" fontId="58" fillId="0" borderId="23" xfId="9" applyNumberFormat="1" applyFont="1" applyBorder="1" applyProtection="1">
      <protection locked="0" hidden="1"/>
    </xf>
    <xf numFmtId="2" fontId="58" fillId="0" borderId="24" xfId="9" applyNumberFormat="1" applyFont="1" applyBorder="1" applyProtection="1">
      <protection locked="0" hidden="1"/>
    </xf>
    <xf numFmtId="2" fontId="58" fillId="0" borderId="67" xfId="9" applyNumberFormat="1" applyFont="1" applyBorder="1" applyProtection="1">
      <protection locked="0" hidden="1"/>
    </xf>
    <xf numFmtId="2" fontId="58" fillId="0" borderId="22" xfId="9" applyNumberFormat="1" applyFont="1" applyBorder="1" applyProtection="1">
      <protection locked="0" hidden="1"/>
    </xf>
    <xf numFmtId="2" fontId="58" fillId="0" borderId="16" xfId="9" applyNumberFormat="1" applyFont="1" applyBorder="1" applyProtection="1">
      <protection locked="0" hidden="1"/>
    </xf>
    <xf numFmtId="2" fontId="58" fillId="0" borderId="51" xfId="9" applyNumberFormat="1" applyFont="1" applyBorder="1" applyProtection="1">
      <protection locked="0" hidden="1"/>
    </xf>
    <xf numFmtId="0" fontId="0" fillId="4" borderId="2" xfId="0" applyFill="1" applyBorder="1" applyAlignment="1" applyProtection="1">
      <alignment horizontal="center" wrapText="1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0" borderId="19" xfId="0" applyBorder="1" applyAlignment="1" applyProtection="1">
      <alignment horizontal="left" wrapText="1"/>
      <protection hidden="1"/>
    </xf>
    <xf numFmtId="0" fontId="3" fillId="0" borderId="16" xfId="0" applyFont="1" applyFill="1" applyBorder="1" applyAlignment="1" applyProtection="1">
      <alignment horizontal="left"/>
      <protection locked="0" hidden="1"/>
    </xf>
    <xf numFmtId="0" fontId="3" fillId="0" borderId="27" xfId="0" applyFont="1" applyFill="1" applyBorder="1" applyAlignment="1" applyProtection="1">
      <alignment horizontal="left"/>
      <protection locked="0" hidden="1"/>
    </xf>
    <xf numFmtId="0" fontId="3" fillId="0" borderId="28" xfId="0" applyFont="1" applyFill="1" applyBorder="1" applyAlignment="1" applyProtection="1">
      <alignment horizontal="left"/>
      <protection locked="0" hidden="1"/>
    </xf>
    <xf numFmtId="0" fontId="3" fillId="0" borderId="27" xfId="0" applyFont="1" applyFill="1" applyBorder="1" applyAlignment="1" applyProtection="1">
      <alignment horizontal="center"/>
      <protection hidden="1"/>
    </xf>
    <xf numFmtId="0" fontId="3" fillId="0" borderId="53" xfId="0" applyFont="1" applyFill="1" applyBorder="1" applyAlignment="1" applyProtection="1">
      <alignment horizontal="center"/>
      <protection hidden="1"/>
    </xf>
    <xf numFmtId="2" fontId="3" fillId="0" borderId="16" xfId="0" applyNumberFormat="1" applyFont="1" applyFill="1" applyBorder="1" applyAlignment="1" applyProtection="1">
      <alignment horizontal="right"/>
      <protection locked="0" hidden="1"/>
    </xf>
    <xf numFmtId="2" fontId="3" fillId="0" borderId="28" xfId="0" applyNumberFormat="1" applyFont="1" applyFill="1" applyBorder="1" applyAlignment="1" applyProtection="1">
      <alignment horizontal="right"/>
      <protection locked="0" hidden="1"/>
    </xf>
    <xf numFmtId="0" fontId="3" fillId="0" borderId="0" xfId="0" applyFont="1" applyFill="1" applyBorder="1" applyAlignment="1" applyProtection="1">
      <alignment vertical="top" wrapText="1"/>
      <protection hidden="1"/>
    </xf>
    <xf numFmtId="0" fontId="3" fillId="4" borderId="4" xfId="0" applyFont="1" applyFill="1" applyBorder="1" applyAlignment="1" applyProtection="1">
      <alignment horizontal="center"/>
      <protection hidden="1"/>
    </xf>
    <xf numFmtId="0" fontId="3" fillId="4" borderId="15" xfId="0" applyFont="1" applyFill="1" applyBorder="1" applyAlignment="1" applyProtection="1">
      <alignment horizontal="center"/>
      <protection hidden="1"/>
    </xf>
    <xf numFmtId="0" fontId="3" fillId="0" borderId="56" xfId="0" applyFont="1" applyBorder="1" applyAlignment="1" applyProtection="1">
      <alignment horizontal="left"/>
      <protection hidden="1"/>
    </xf>
    <xf numFmtId="2" fontId="3" fillId="0" borderId="16" xfId="0" applyNumberFormat="1" applyFont="1" applyBorder="1" applyAlignment="1" applyProtection="1">
      <alignment horizontal="right"/>
      <protection locked="0" hidden="1"/>
    </xf>
    <xf numFmtId="2" fontId="3" fillId="0" borderId="28" xfId="0" applyNumberFormat="1" applyFont="1" applyBorder="1" applyAlignment="1" applyProtection="1">
      <alignment horizontal="right"/>
      <protection locked="0" hidden="1"/>
    </xf>
    <xf numFmtId="0" fontId="3" fillId="0" borderId="55" xfId="0" applyFont="1" applyBorder="1" applyAlignment="1" applyProtection="1">
      <alignment horizontal="left"/>
      <protection hidden="1"/>
    </xf>
    <xf numFmtId="2" fontId="3" fillId="0" borderId="27" xfId="0" applyNumberFormat="1" applyFont="1" applyBorder="1" applyAlignment="1" applyProtection="1">
      <alignment horizontal="right"/>
      <protection locked="0" hidden="1"/>
    </xf>
    <xf numFmtId="0" fontId="3" fillId="0" borderId="27" xfId="0" applyNumberFormat="1" applyFont="1" applyFill="1" applyBorder="1" applyAlignment="1" applyProtection="1">
      <alignment horizontal="right"/>
      <protection locked="0" hidden="1"/>
    </xf>
    <xf numFmtId="0" fontId="3" fillId="0" borderId="16" xfId="0" applyNumberFormat="1" applyFont="1" applyFill="1" applyBorder="1" applyAlignment="1" applyProtection="1">
      <alignment horizontal="right"/>
      <protection locked="0" hidden="1"/>
    </xf>
    <xf numFmtId="0" fontId="3" fillId="0" borderId="27" xfId="0" applyFont="1" applyFill="1" applyBorder="1" applyAlignment="1" applyProtection="1">
      <alignment horizontal="right"/>
      <protection locked="0" hidden="1"/>
    </xf>
    <xf numFmtId="0" fontId="3" fillId="0" borderId="16" xfId="0" applyFont="1" applyFill="1" applyBorder="1" applyAlignment="1" applyProtection="1">
      <alignment horizontal="right"/>
      <protection locked="0" hidden="1"/>
    </xf>
    <xf numFmtId="0" fontId="3" fillId="0" borderId="54" xfId="0" applyFont="1" applyFill="1" applyBorder="1" applyAlignment="1" applyProtection="1">
      <alignment horizontal="right"/>
      <protection locked="0" hidden="1"/>
    </xf>
    <xf numFmtId="0" fontId="3" fillId="0" borderId="27" xfId="0" applyFont="1" applyBorder="1" applyAlignment="1" applyProtection="1">
      <alignment horizontal="right"/>
      <protection locked="0" hidden="1"/>
    </xf>
    <xf numFmtId="0" fontId="3" fillId="0" borderId="28" xfId="0" applyFont="1" applyBorder="1" applyAlignment="1" applyProtection="1">
      <alignment horizontal="right"/>
      <protection locked="0" hidden="1"/>
    </xf>
    <xf numFmtId="0" fontId="3" fillId="0" borderId="16" xfId="0" applyFont="1" applyBorder="1" applyAlignment="1" applyProtection="1">
      <alignment horizontal="right"/>
      <protection locked="0" hidden="1"/>
    </xf>
    <xf numFmtId="0" fontId="3" fillId="0" borderId="16" xfId="0" applyFont="1" applyFill="1" applyBorder="1" applyAlignment="1" applyProtection="1">
      <protection locked="0" hidden="1"/>
    </xf>
    <xf numFmtId="0" fontId="3" fillId="0" borderId="28" xfId="0" applyFont="1" applyFill="1" applyBorder="1" applyAlignment="1" applyProtection="1">
      <protection locked="0" hidden="1"/>
    </xf>
    <xf numFmtId="1" fontId="3" fillId="0" borderId="61" xfId="0" applyNumberFormat="1" applyFont="1" applyFill="1" applyBorder="1" applyAlignment="1" applyProtection="1">
      <alignment horizontal="right"/>
      <protection locked="0" hidden="1"/>
    </xf>
    <xf numFmtId="0" fontId="3" fillId="4" borderId="2" xfId="0" applyFont="1" applyFill="1" applyBorder="1" applyAlignment="1" applyProtection="1">
      <alignment horizontal="left"/>
      <protection hidden="1"/>
    </xf>
    <xf numFmtId="0" fontId="3" fillId="0" borderId="27" xfId="0" applyFont="1" applyFill="1" applyBorder="1" applyAlignment="1" applyProtection="1">
      <protection locked="0" hidden="1"/>
    </xf>
    <xf numFmtId="0" fontId="3" fillId="0" borderId="0" xfId="0" applyFont="1" applyBorder="1" applyAlignment="1" applyProtection="1">
      <alignment horizontal="left" wrapText="1"/>
      <protection hidden="1"/>
    </xf>
    <xf numFmtId="2" fontId="3" fillId="9" borderId="16" xfId="0" applyNumberFormat="1" applyFont="1" applyFill="1" applyBorder="1" applyAlignment="1" applyProtection="1">
      <alignment horizontal="right"/>
      <protection locked="0" hidden="1"/>
    </xf>
    <xf numFmtId="2" fontId="56" fillId="0" borderId="16" xfId="0" applyNumberFormat="1" applyFont="1" applyFill="1" applyBorder="1" applyAlignment="1" applyProtection="1">
      <alignment horizontal="right" wrapText="1"/>
      <protection locked="0" hidden="1"/>
    </xf>
    <xf numFmtId="2" fontId="56" fillId="0" borderId="17" xfId="0" applyNumberFormat="1" applyFont="1" applyFill="1" applyBorder="1" applyAlignment="1" applyProtection="1">
      <alignment horizontal="right" wrapText="1"/>
      <protection locked="0" hidden="1"/>
    </xf>
    <xf numFmtId="2" fontId="56" fillId="0" borderId="28" xfId="0" applyNumberFormat="1" applyFont="1" applyFill="1" applyBorder="1" applyAlignment="1" applyProtection="1">
      <alignment horizontal="right" wrapText="1"/>
      <protection locked="0" hidden="1"/>
    </xf>
    <xf numFmtId="2" fontId="6" fillId="0" borderId="16" xfId="0" applyNumberFormat="1" applyFont="1" applyBorder="1" applyAlignment="1" applyProtection="1">
      <alignment horizontal="right"/>
      <protection locked="0" hidden="1"/>
    </xf>
    <xf numFmtId="0" fontId="3" fillId="0" borderId="27" xfId="0" applyFont="1" applyBorder="1" applyAlignment="1" applyProtection="1">
      <alignment horizontal="left"/>
      <protection locked="0" hidden="1"/>
    </xf>
    <xf numFmtId="2" fontId="56" fillId="0" borderId="27" xfId="0" applyNumberFormat="1" applyFont="1" applyFill="1" applyBorder="1" applyAlignment="1" applyProtection="1">
      <alignment horizontal="right" vertical="top" wrapText="1"/>
      <protection locked="0" hidden="1"/>
    </xf>
    <xf numFmtId="2" fontId="56" fillId="0" borderId="16" xfId="0" applyNumberFormat="1" applyFont="1" applyFill="1" applyBorder="1" applyAlignment="1" applyProtection="1">
      <alignment horizontal="right" vertical="top" wrapText="1"/>
      <protection locked="0" hidden="1"/>
    </xf>
    <xf numFmtId="0" fontId="3" fillId="0" borderId="28" xfId="0" applyFont="1" applyBorder="1" applyAlignment="1" applyProtection="1">
      <alignment horizontal="left"/>
      <protection locked="0" hidden="1"/>
    </xf>
    <xf numFmtId="2" fontId="56" fillId="0" borderId="28" xfId="0" applyNumberFormat="1" applyFont="1" applyFill="1" applyBorder="1" applyAlignment="1" applyProtection="1">
      <alignment horizontal="right" vertical="top" wrapText="1"/>
      <protection locked="0" hidden="1"/>
    </xf>
    <xf numFmtId="0" fontId="3" fillId="0" borderId="28" xfId="0" applyFont="1" applyFill="1" applyBorder="1" applyAlignment="1" applyProtection="1">
      <alignment horizontal="right"/>
      <protection locked="0" hidden="1"/>
    </xf>
    <xf numFmtId="0" fontId="3" fillId="4" borderId="34" xfId="0" applyFont="1" applyFill="1" applyBorder="1" applyAlignment="1" applyProtection="1">
      <protection hidden="1"/>
    </xf>
    <xf numFmtId="0" fontId="3" fillId="4" borderId="37" xfId="0" applyFont="1" applyFill="1" applyBorder="1" applyAlignment="1" applyProtection="1">
      <protection hidden="1"/>
    </xf>
    <xf numFmtId="2" fontId="14" fillId="0" borderId="16" xfId="0" applyNumberFormat="1" applyFont="1" applyFill="1" applyBorder="1" applyAlignment="1" applyProtection="1">
      <alignment horizontal="right"/>
      <protection locked="0" hidden="1"/>
    </xf>
    <xf numFmtId="2" fontId="14" fillId="0" borderId="28" xfId="0" applyNumberFormat="1" applyFont="1" applyFill="1" applyBorder="1" applyAlignment="1" applyProtection="1">
      <alignment horizontal="right"/>
      <protection locked="0" hidden="1"/>
    </xf>
    <xf numFmtId="0" fontId="3" fillId="0" borderId="56" xfId="0" applyFont="1" applyBorder="1" applyAlignment="1" applyProtection="1">
      <alignment horizontal="right"/>
      <protection hidden="1"/>
    </xf>
    <xf numFmtId="0" fontId="3" fillId="0" borderId="55" xfId="0" applyFont="1" applyBorder="1" applyAlignment="1" applyProtection="1">
      <alignment horizontal="right"/>
      <protection hidden="1"/>
    </xf>
    <xf numFmtId="0" fontId="3" fillId="0" borderId="37" xfId="0" applyFont="1" applyBorder="1" applyAlignment="1" applyProtection="1">
      <alignment horizontal="left"/>
      <protection hidden="1"/>
    </xf>
    <xf numFmtId="1" fontId="3" fillId="0" borderId="16" xfId="0" applyNumberFormat="1" applyFont="1" applyFill="1" applyBorder="1" applyAlignment="1" applyProtection="1">
      <alignment horizontal="right"/>
      <protection locked="0" hidden="1"/>
    </xf>
    <xf numFmtId="0" fontId="3" fillId="0" borderId="16" xfId="0" applyFont="1" applyFill="1" applyBorder="1" applyAlignment="1" applyProtection="1">
      <alignment horizontal="center"/>
      <protection locked="0" hidden="1"/>
    </xf>
    <xf numFmtId="49" fontId="6" fillId="0" borderId="2" xfId="0" applyNumberFormat="1" applyFont="1" applyFill="1" applyBorder="1" applyProtection="1">
      <protection locked="0"/>
    </xf>
    <xf numFmtId="49" fontId="3" fillId="0" borderId="2" xfId="0" applyNumberFormat="1" applyFont="1" applyFill="1" applyBorder="1" applyProtection="1">
      <protection locked="0"/>
    </xf>
    <xf numFmtId="0" fontId="3" fillId="0" borderId="2" xfId="0" applyFont="1" applyBorder="1" applyProtection="1">
      <protection locked="0"/>
    </xf>
    <xf numFmtId="2" fontId="16" fillId="0" borderId="2" xfId="0" applyNumberFormat="1" applyFont="1" applyBorder="1" applyProtection="1">
      <protection locked="0" hidden="1"/>
    </xf>
    <xf numFmtId="4" fontId="3" fillId="0" borderId="2" xfId="0" applyNumberFormat="1" applyFont="1" applyFill="1" applyBorder="1" applyProtection="1">
      <protection locked="0" hidden="1"/>
    </xf>
    <xf numFmtId="49" fontId="3" fillId="6" borderId="0" xfId="0" applyNumberFormat="1" applyFont="1" applyFill="1" applyAlignment="1" applyProtection="1">
      <alignment horizontal="center"/>
      <protection hidden="1"/>
    </xf>
    <xf numFmtId="0" fontId="29" fillId="0" borderId="0" xfId="0" applyFont="1" applyFill="1" applyBorder="1" applyAlignment="1" applyProtection="1">
      <protection hidden="1"/>
    </xf>
    <xf numFmtId="49" fontId="6" fillId="0" borderId="0" xfId="0" applyNumberFormat="1" applyFont="1" applyBorder="1" applyProtection="1">
      <protection hidden="1"/>
    </xf>
    <xf numFmtId="49" fontId="3" fillId="0" borderId="0" xfId="0" applyNumberFormat="1" applyFont="1" applyAlignment="1" applyProtection="1">
      <protection hidden="1"/>
    </xf>
    <xf numFmtId="1" fontId="3" fillId="0" borderId="54" xfId="0" applyNumberFormat="1" applyFont="1" applyFill="1" applyBorder="1" applyAlignment="1" applyProtection="1">
      <alignment horizontal="right"/>
      <protection locked="0" hidden="1"/>
    </xf>
    <xf numFmtId="1" fontId="3" fillId="0" borderId="26" xfId="0" applyNumberFormat="1" applyFont="1" applyFill="1" applyBorder="1" applyAlignment="1" applyProtection="1">
      <alignment horizontal="right"/>
      <protection locked="0" hidden="1"/>
    </xf>
    <xf numFmtId="1" fontId="3" fillId="0" borderId="17" xfId="0" applyNumberFormat="1" applyFont="1" applyFill="1" applyBorder="1" applyAlignment="1" applyProtection="1">
      <alignment horizontal="right"/>
      <protection locked="0" hidden="1"/>
    </xf>
    <xf numFmtId="0" fontId="6" fillId="0" borderId="27" xfId="0" applyFont="1" applyFill="1" applyBorder="1" applyAlignment="1" applyProtection="1">
      <alignment horizontal="right"/>
      <protection locked="0" hidden="1"/>
    </xf>
    <xf numFmtId="0" fontId="6" fillId="0" borderId="16" xfId="0" applyFont="1" applyFill="1" applyBorder="1" applyAlignment="1" applyProtection="1">
      <alignment horizontal="right"/>
      <protection locked="0" hidden="1"/>
    </xf>
    <xf numFmtId="0" fontId="6" fillId="0" borderId="28" xfId="0" applyFont="1" applyFill="1" applyBorder="1" applyAlignment="1" applyProtection="1">
      <alignment horizontal="right"/>
      <protection locked="0" hidden="1"/>
    </xf>
    <xf numFmtId="2" fontId="6" fillId="0" borderId="27" xfId="0" applyNumberFormat="1" applyFont="1" applyFill="1" applyBorder="1" applyAlignment="1" applyProtection="1">
      <alignment horizontal="right"/>
      <protection locked="0" hidden="1"/>
    </xf>
    <xf numFmtId="2" fontId="6" fillId="0" borderId="16" xfId="0" applyNumberFormat="1" applyFont="1" applyFill="1" applyBorder="1" applyAlignment="1" applyProtection="1">
      <alignment horizontal="right"/>
      <protection locked="0" hidden="1"/>
    </xf>
    <xf numFmtId="2" fontId="6" fillId="0" borderId="28" xfId="0" applyNumberFormat="1" applyFont="1" applyFill="1" applyBorder="1" applyAlignment="1" applyProtection="1">
      <alignment horizontal="right"/>
      <protection locked="0" hidden="1"/>
    </xf>
    <xf numFmtId="0" fontId="6" fillId="0" borderId="16" xfId="0" applyFont="1" applyFill="1" applyBorder="1" applyAlignment="1" applyProtection="1">
      <alignment horizontal="center"/>
      <protection locked="0" hidden="1"/>
    </xf>
    <xf numFmtId="2" fontId="6" fillId="0" borderId="28" xfId="0" applyNumberFormat="1" applyFont="1" applyBorder="1" applyAlignment="1" applyProtection="1">
      <alignment horizontal="right"/>
      <protection locked="0" hidden="1"/>
    </xf>
    <xf numFmtId="0" fontId="3" fillId="0" borderId="61" xfId="0" applyFont="1" applyFill="1" applyBorder="1" applyAlignment="1" applyProtection="1">
      <alignment horizontal="right"/>
      <protection locked="0" hidden="1"/>
    </xf>
    <xf numFmtId="0" fontId="3" fillId="0" borderId="24" xfId="0" applyFont="1" applyFill="1" applyBorder="1" applyAlignment="1" applyProtection="1">
      <alignment horizontal="left"/>
      <protection locked="0" hidden="1"/>
    </xf>
    <xf numFmtId="2" fontId="3" fillId="0" borderId="27" xfId="0" applyNumberFormat="1" applyFont="1" applyFill="1" applyBorder="1" applyAlignment="1" applyProtection="1">
      <alignment horizontal="right" wrapText="1"/>
      <protection locked="0" hidden="1"/>
    </xf>
    <xf numFmtId="2" fontId="3" fillId="0" borderId="16" xfId="0" applyNumberFormat="1" applyFont="1" applyFill="1" applyBorder="1" applyAlignment="1" applyProtection="1">
      <alignment horizontal="right" wrapText="1"/>
      <protection locked="0" hidden="1"/>
    </xf>
    <xf numFmtId="2" fontId="3" fillId="0" borderId="28" xfId="0" applyNumberFormat="1" applyFont="1" applyFill="1" applyBorder="1" applyAlignment="1" applyProtection="1">
      <alignment horizontal="right" wrapText="1"/>
      <protection locked="0" hidden="1"/>
    </xf>
    <xf numFmtId="0" fontId="3" fillId="0" borderId="16" xfId="0" applyFont="1" applyBorder="1" applyAlignment="1" applyProtection="1">
      <alignment horizontal="left"/>
      <protection locked="0" hidden="1"/>
    </xf>
    <xf numFmtId="0" fontId="3" fillId="0" borderId="27" xfId="0" applyFont="1" applyBorder="1" applyAlignment="1" applyProtection="1">
      <protection locked="0" hidden="1"/>
    </xf>
    <xf numFmtId="0" fontId="3" fillId="0" borderId="16" xfId="0" applyFont="1" applyBorder="1" applyAlignment="1" applyProtection="1">
      <protection locked="0" hidden="1"/>
    </xf>
    <xf numFmtId="0" fontId="3" fillId="0" borderId="28" xfId="0" applyFont="1" applyBorder="1" applyAlignment="1" applyProtection="1">
      <protection locked="0" hidden="1"/>
    </xf>
    <xf numFmtId="0" fontId="0" fillId="0" borderId="0" xfId="0" applyFill="1" applyProtection="1">
      <protection locked="0" hidden="1"/>
    </xf>
    <xf numFmtId="0" fontId="0" fillId="6" borderId="0" xfId="0" applyFill="1" applyProtection="1">
      <protection locked="0" hidden="1"/>
    </xf>
    <xf numFmtId="49" fontId="3" fillId="0" borderId="0" xfId="0" applyNumberFormat="1" applyFont="1" applyAlignment="1" applyProtection="1">
      <alignment horizontal="left"/>
      <protection hidden="1"/>
    </xf>
    <xf numFmtId="2" fontId="58" fillId="0" borderId="30" xfId="9" applyNumberFormat="1" applyFont="1" applyBorder="1" applyProtection="1">
      <protection locked="0" hidden="1"/>
    </xf>
    <xf numFmtId="2" fontId="58" fillId="0" borderId="27" xfId="9" applyNumberFormat="1" applyFont="1" applyBorder="1" applyProtection="1">
      <protection locked="0" hidden="1"/>
    </xf>
    <xf numFmtId="2" fontId="58" fillId="0" borderId="53" xfId="9" applyNumberFormat="1" applyFont="1" applyBorder="1" applyProtection="1">
      <protection locked="0" hidden="1"/>
    </xf>
    <xf numFmtId="2" fontId="58" fillId="0" borderId="54" xfId="9" applyNumberFormat="1" applyFont="1" applyBorder="1" applyProtection="1">
      <protection locked="0" hidden="1"/>
    </xf>
    <xf numFmtId="2" fontId="58" fillId="0" borderId="2" xfId="9" applyNumberFormat="1" applyFont="1" applyBorder="1" applyProtection="1">
      <protection locked="0" hidden="1"/>
    </xf>
    <xf numFmtId="2" fontId="3" fillId="0" borderId="16" xfId="0" applyNumberFormat="1" applyFont="1" applyBorder="1" applyProtection="1">
      <protection locked="0" hidden="1"/>
    </xf>
    <xf numFmtId="2" fontId="3" fillId="0" borderId="24" xfId="0" applyNumberFormat="1" applyFont="1" applyBorder="1" applyProtection="1">
      <protection locked="0" hidden="1"/>
    </xf>
    <xf numFmtId="2" fontId="58" fillId="0" borderId="68" xfId="9" applyNumberFormat="1" applyFont="1" applyBorder="1" applyProtection="1">
      <protection locked="0" hidden="1"/>
    </xf>
    <xf numFmtId="2" fontId="54" fillId="0" borderId="2" xfId="0" applyNumberFormat="1" applyFont="1" applyFill="1" applyBorder="1" applyAlignment="1" applyProtection="1">
      <alignment horizontal="right" vertical="top" wrapText="1"/>
      <protection locked="0" hidden="1"/>
    </xf>
    <xf numFmtId="2" fontId="3" fillId="0" borderId="12" xfId="0" applyNumberFormat="1" applyFont="1" applyFill="1" applyBorder="1" applyAlignment="1" applyProtection="1">
      <alignment horizontal="right"/>
      <protection locked="0" hidden="1"/>
    </xf>
    <xf numFmtId="2" fontId="6" fillId="0" borderId="12" xfId="0" applyNumberFormat="1" applyFont="1" applyFill="1" applyBorder="1" applyAlignment="1" applyProtection="1">
      <alignment horizontal="right"/>
      <protection locked="0" hidden="1"/>
    </xf>
    <xf numFmtId="2" fontId="54" fillId="0" borderId="12" xfId="0" applyNumberFormat="1" applyFont="1" applyFill="1" applyBorder="1" applyAlignment="1" applyProtection="1">
      <alignment horizontal="right" vertical="top" wrapText="1"/>
      <protection locked="0" hidden="1"/>
    </xf>
    <xf numFmtId="2" fontId="58" fillId="0" borderId="17" xfId="9" applyNumberFormat="1" applyFont="1" applyBorder="1" applyProtection="1">
      <protection locked="0" hidden="1"/>
    </xf>
    <xf numFmtId="2" fontId="58" fillId="0" borderId="69" xfId="9" applyNumberFormat="1" applyFont="1" applyBorder="1" applyProtection="1">
      <protection locked="0" hidden="1"/>
    </xf>
    <xf numFmtId="2" fontId="58" fillId="0" borderId="32" xfId="9" applyNumberFormat="1" applyFont="1" applyBorder="1" applyProtection="1">
      <protection locked="0" hidden="1"/>
    </xf>
    <xf numFmtId="2" fontId="58" fillId="0" borderId="70" xfId="9" applyNumberFormat="1" applyFont="1" applyBorder="1" applyProtection="1">
      <protection locked="0" hidden="1"/>
    </xf>
    <xf numFmtId="2" fontId="58" fillId="0" borderId="21" xfId="9" applyNumberFormat="1" applyFont="1" applyBorder="1" applyProtection="1">
      <protection locked="0" hidden="1"/>
    </xf>
    <xf numFmtId="2" fontId="58" fillId="0" borderId="71" xfId="9" applyNumberFormat="1" applyFont="1" applyBorder="1" applyProtection="1">
      <protection locked="0" hidden="1"/>
    </xf>
    <xf numFmtId="2" fontId="58" fillId="0" borderId="34" xfId="9" applyNumberFormat="1" applyFont="1" applyBorder="1" applyProtection="1">
      <protection locked="0" hidden="1"/>
    </xf>
    <xf numFmtId="2" fontId="58" fillId="0" borderId="37" xfId="9" applyNumberFormat="1" applyFont="1" applyBorder="1" applyProtection="1">
      <protection locked="0" hidden="1"/>
    </xf>
    <xf numFmtId="2" fontId="58" fillId="0" borderId="36" xfId="9" applyNumberFormat="1" applyFont="1" applyBorder="1" applyProtection="1">
      <protection locked="0" hidden="1"/>
    </xf>
    <xf numFmtId="2" fontId="58" fillId="0" borderId="31" xfId="9" applyNumberFormat="1" applyFont="1" applyBorder="1" applyProtection="1">
      <protection locked="0" hidden="1"/>
    </xf>
    <xf numFmtId="2" fontId="58" fillId="0" borderId="72" xfId="9" applyNumberFormat="1" applyFont="1" applyBorder="1" applyProtection="1">
      <protection locked="0" hidden="1"/>
    </xf>
    <xf numFmtId="2" fontId="58" fillId="0" borderId="25" xfId="9" applyNumberFormat="1" applyFont="1" applyBorder="1" applyProtection="1">
      <protection locked="0" hidden="1"/>
    </xf>
    <xf numFmtId="2" fontId="58" fillId="0" borderId="26" xfId="9" applyNumberFormat="1" applyFont="1" applyBorder="1" applyProtection="1">
      <protection locked="0" hidden="1"/>
    </xf>
    <xf numFmtId="2" fontId="58" fillId="0" borderId="73" xfId="9" applyNumberFormat="1" applyFont="1" applyBorder="1" applyProtection="1">
      <protection locked="0" hidden="1"/>
    </xf>
    <xf numFmtId="2" fontId="58" fillId="0" borderId="74" xfId="9" applyNumberFormat="1" applyFont="1" applyBorder="1" applyProtection="1">
      <protection locked="0" hidden="1"/>
    </xf>
    <xf numFmtId="2" fontId="58" fillId="0" borderId="75" xfId="9" applyNumberFormat="1" applyFont="1" applyBorder="1" applyProtection="1">
      <protection locked="0" hidden="1"/>
    </xf>
    <xf numFmtId="2" fontId="58" fillId="0" borderId="76" xfId="9" applyNumberFormat="1" applyFont="1" applyBorder="1" applyProtection="1">
      <protection locked="0" hidden="1"/>
    </xf>
    <xf numFmtId="49" fontId="28" fillId="0" borderId="27" xfId="14" applyNumberFormat="1" applyFont="1" applyFill="1" applyBorder="1" applyAlignment="1" applyProtection="1">
      <alignment horizontal="center" vertical="center"/>
      <protection hidden="1"/>
    </xf>
    <xf numFmtId="0" fontId="0" fillId="0" borderId="32" xfId="0" applyBorder="1" applyProtection="1">
      <protection hidden="1"/>
    </xf>
    <xf numFmtId="0" fontId="0" fillId="0" borderId="16" xfId="0" applyBorder="1" applyProtection="1">
      <protection hidden="1"/>
    </xf>
    <xf numFmtId="49" fontId="28" fillId="0" borderId="16" xfId="14" applyNumberFormat="1" applyFont="1" applyFill="1" applyBorder="1" applyAlignment="1" applyProtection="1">
      <alignment horizontal="center" vertical="center"/>
      <protection hidden="1"/>
    </xf>
    <xf numFmtId="0" fontId="0" fillId="0" borderId="32" xfId="0" applyBorder="1" applyAlignment="1" applyProtection="1">
      <alignment wrapText="1"/>
      <protection hidden="1"/>
    </xf>
    <xf numFmtId="49" fontId="27" fillId="0" borderId="16" xfId="14" applyNumberFormat="1" applyFont="1" applyFill="1" applyBorder="1" applyAlignment="1" applyProtection="1">
      <alignment horizontal="center" vertical="center"/>
      <protection hidden="1"/>
    </xf>
    <xf numFmtId="49" fontId="28" fillId="0" borderId="28" xfId="14" applyNumberFormat="1" applyFont="1" applyFill="1" applyBorder="1" applyAlignment="1" applyProtection="1">
      <alignment horizontal="center" vertical="center"/>
      <protection hidden="1"/>
    </xf>
    <xf numFmtId="0" fontId="0" fillId="0" borderId="77" xfId="0" applyBorder="1" applyProtection="1">
      <protection hidden="1"/>
    </xf>
    <xf numFmtId="0" fontId="0" fillId="0" borderId="0" xfId="0" applyBorder="1" applyAlignment="1" applyProtection="1">
      <alignment horizontal="left" wrapText="1"/>
      <protection hidden="1"/>
    </xf>
    <xf numFmtId="49" fontId="28" fillId="0" borderId="0" xfId="14" applyNumberFormat="1" applyFont="1" applyFill="1" applyBorder="1" applyAlignment="1" applyProtection="1">
      <alignment horizontal="center" vertical="center"/>
      <protection hidden="1"/>
    </xf>
    <xf numFmtId="3" fontId="44" fillId="0" borderId="0" xfId="14" applyNumberFormat="1" applyFont="1" applyFill="1" applyBorder="1" applyAlignment="1" applyProtection="1">
      <alignment horizontal="right" vertical="center"/>
      <protection hidden="1"/>
    </xf>
    <xf numFmtId="49" fontId="46" fillId="0" borderId="0" xfId="14" applyNumberFormat="1" applyFont="1" applyFill="1" applyBorder="1" applyAlignment="1" applyProtection="1">
      <alignment horizontal="center" vertical="center"/>
      <protection hidden="1"/>
    </xf>
    <xf numFmtId="0" fontId="43" fillId="0" borderId="0" xfId="0" applyFont="1" applyFill="1" applyBorder="1" applyAlignment="1" applyProtection="1">
      <alignment horizontal="left"/>
      <protection hidden="1"/>
    </xf>
    <xf numFmtId="0" fontId="43" fillId="0" borderId="0" xfId="0" applyFont="1" applyFill="1" applyBorder="1" applyAlignment="1" applyProtection="1">
      <alignment horizontal="right"/>
      <protection hidden="1"/>
    </xf>
    <xf numFmtId="49" fontId="25" fillId="0" borderId="2" xfId="8" applyNumberFormat="1" applyFont="1" applyFill="1" applyBorder="1" applyAlignment="1" applyProtection="1">
      <alignment horizontal="center" vertical="center"/>
      <protection locked="0" hidden="1"/>
    </xf>
    <xf numFmtId="49" fontId="20" fillId="0" borderId="0" xfId="8" applyNumberFormat="1" applyFont="1" applyFill="1" applyAlignment="1" applyProtection="1">
      <alignment horizontal="center"/>
      <protection locked="0" hidden="1"/>
    </xf>
    <xf numFmtId="49" fontId="20" fillId="0" borderId="0" xfId="8" applyNumberFormat="1" applyFont="1" applyAlignment="1" applyProtection="1">
      <alignment horizontal="center"/>
      <protection locked="0" hidden="1"/>
    </xf>
    <xf numFmtId="0" fontId="0" fillId="0" borderId="2" xfId="0" applyBorder="1" applyAlignment="1" applyProtection="1">
      <alignment horizontal="center"/>
      <protection hidden="1"/>
    </xf>
    <xf numFmtId="0" fontId="0" fillId="0" borderId="36" xfId="0" applyBorder="1" applyProtection="1">
      <protection hidden="1"/>
    </xf>
    <xf numFmtId="2" fontId="0" fillId="0" borderId="2" xfId="0" applyNumberFormat="1" applyBorder="1" applyAlignment="1" applyProtection="1">
      <protection hidden="1"/>
    </xf>
    <xf numFmtId="0" fontId="52" fillId="0" borderId="0" xfId="0" applyFont="1" applyFill="1" applyBorder="1" applyAlignment="1" applyProtection="1">
      <alignment horizontal="left"/>
      <protection hidden="1"/>
    </xf>
    <xf numFmtId="0" fontId="52" fillId="0" borderId="0" xfId="0" applyFont="1" applyFill="1" applyAlignment="1" applyProtection="1">
      <protection hidden="1"/>
    </xf>
    <xf numFmtId="0" fontId="52" fillId="0" borderId="71" xfId="0" applyFont="1" applyFill="1" applyBorder="1" applyProtection="1">
      <protection hidden="1"/>
    </xf>
    <xf numFmtId="0" fontId="6" fillId="0" borderId="78" xfId="0" applyFont="1" applyFill="1" applyBorder="1" applyAlignment="1" applyProtection="1">
      <alignment horizontal="center"/>
      <protection hidden="1"/>
    </xf>
    <xf numFmtId="0" fontId="3" fillId="0" borderId="30" xfId="0" applyNumberFormat="1" applyFont="1" applyFill="1" applyBorder="1" applyAlignment="1" applyProtection="1">
      <alignment horizontal="left"/>
      <protection locked="0" hidden="1"/>
    </xf>
    <xf numFmtId="0" fontId="3" fillId="0" borderId="22" xfId="0" applyNumberFormat="1" applyFont="1" applyFill="1" applyBorder="1" applyAlignment="1" applyProtection="1">
      <alignment horizontal="left"/>
      <protection locked="0" hidden="1"/>
    </xf>
    <xf numFmtId="0" fontId="3" fillId="0" borderId="48" xfId="0" applyNumberFormat="1" applyFont="1" applyFill="1" applyBorder="1" applyAlignment="1" applyProtection="1">
      <alignment horizontal="left"/>
      <protection locked="0" hidden="1"/>
    </xf>
    <xf numFmtId="0" fontId="3" fillId="0" borderId="28" xfId="0" applyNumberFormat="1" applyFont="1" applyFill="1" applyBorder="1" applyAlignment="1" applyProtection="1">
      <alignment horizontal="right"/>
      <protection locked="0" hidden="1"/>
    </xf>
    <xf numFmtId="0" fontId="3" fillId="0" borderId="61" xfId="0" applyNumberFormat="1" applyFont="1" applyFill="1" applyBorder="1" applyAlignment="1" applyProtection="1">
      <alignment horizontal="right"/>
      <protection locked="0" hidden="1"/>
    </xf>
    <xf numFmtId="0" fontId="3" fillId="0" borderId="27" xfId="0" applyNumberFormat="1" applyFont="1" applyFill="1" applyBorder="1" applyAlignment="1" applyProtection="1">
      <protection locked="0" hidden="1"/>
    </xf>
    <xf numFmtId="0" fontId="3" fillId="0" borderId="53" xfId="0" applyNumberFormat="1" applyFont="1" applyFill="1" applyBorder="1" applyAlignment="1" applyProtection="1">
      <protection locked="0" hidden="1"/>
    </xf>
    <xf numFmtId="0" fontId="3" fillId="0" borderId="16" xfId="0" applyNumberFormat="1" applyFont="1" applyFill="1" applyBorder="1" applyAlignment="1" applyProtection="1">
      <protection locked="0" hidden="1"/>
    </xf>
    <xf numFmtId="0" fontId="3" fillId="0" borderId="54" xfId="0" applyNumberFormat="1" applyFont="1" applyFill="1" applyBorder="1" applyAlignment="1" applyProtection="1">
      <protection locked="0" hidden="1"/>
    </xf>
    <xf numFmtId="0" fontId="3" fillId="0" borderId="28" xfId="0" applyNumberFormat="1" applyFont="1" applyFill="1" applyBorder="1" applyAlignment="1" applyProtection="1">
      <protection locked="0" hidden="1"/>
    </xf>
    <xf numFmtId="0" fontId="3" fillId="0" borderId="61" xfId="0" applyNumberFormat="1" applyFont="1" applyFill="1" applyBorder="1" applyAlignment="1" applyProtection="1">
      <protection locked="0" hidden="1"/>
    </xf>
    <xf numFmtId="0" fontId="3" fillId="0" borderId="16" xfId="0" applyNumberFormat="1" applyFont="1" applyFill="1" applyBorder="1" applyAlignment="1" applyProtection="1">
      <alignment horizontal="center"/>
      <protection locked="0" hidden="1"/>
    </xf>
    <xf numFmtId="0" fontId="6" fillId="0" borderId="16" xfId="0" applyNumberFormat="1" applyFont="1" applyFill="1" applyBorder="1" applyAlignment="1" applyProtection="1">
      <alignment horizontal="center"/>
      <protection locked="0" hidden="1"/>
    </xf>
    <xf numFmtId="0" fontId="0" fillId="0" borderId="17" xfId="0" applyNumberFormat="1" applyBorder="1" applyAlignment="1" applyProtection="1">
      <alignment horizontal="left"/>
      <protection locked="0" hidden="1"/>
    </xf>
    <xf numFmtId="0" fontId="0" fillId="0" borderId="17" xfId="0" applyNumberFormat="1" applyBorder="1" applyAlignment="1" applyProtection="1">
      <alignment horizontal="right"/>
      <protection locked="0" hidden="1"/>
    </xf>
    <xf numFmtId="0" fontId="0" fillId="0" borderId="16" xfId="0" applyNumberFormat="1" applyBorder="1" applyAlignment="1" applyProtection="1">
      <alignment horizontal="left"/>
      <protection locked="0" hidden="1"/>
    </xf>
    <xf numFmtId="0" fontId="0" fillId="0" borderId="16" xfId="0" applyNumberFormat="1" applyBorder="1" applyAlignment="1" applyProtection="1">
      <alignment horizontal="right"/>
      <protection locked="0" hidden="1"/>
    </xf>
    <xf numFmtId="0" fontId="0" fillId="0" borderId="24" xfId="0" applyNumberFormat="1" applyBorder="1" applyAlignment="1" applyProtection="1">
      <alignment horizontal="left"/>
      <protection locked="0" hidden="1"/>
    </xf>
    <xf numFmtId="0" fontId="0" fillId="0" borderId="24" xfId="0" applyNumberFormat="1" applyBorder="1" applyAlignment="1" applyProtection="1">
      <alignment horizontal="right"/>
      <protection locked="0" hidden="1"/>
    </xf>
    <xf numFmtId="2" fontId="58" fillId="0" borderId="22" xfId="9" applyNumberFormat="1" applyFont="1" applyBorder="1" applyAlignment="1" applyProtection="1">
      <alignment horizontal="right"/>
      <protection locked="0" hidden="1"/>
    </xf>
    <xf numFmtId="2" fontId="58" fillId="0" borderId="16" xfId="9" applyNumberFormat="1" applyFont="1" applyBorder="1" applyAlignment="1" applyProtection="1">
      <alignment horizontal="right"/>
      <protection locked="0" hidden="1"/>
    </xf>
    <xf numFmtId="2" fontId="58" fillId="0" borderId="51" xfId="9" applyNumberFormat="1" applyFont="1" applyBorder="1" applyAlignment="1" applyProtection="1">
      <alignment horizontal="right"/>
      <protection locked="0" hidden="1"/>
    </xf>
    <xf numFmtId="2" fontId="58" fillId="0" borderId="54" xfId="9" applyNumberFormat="1" applyFont="1" applyBorder="1" applyAlignment="1" applyProtection="1">
      <alignment horizontal="right"/>
      <protection locked="0" hidden="1"/>
    </xf>
    <xf numFmtId="2" fontId="58" fillId="0" borderId="23" xfId="9" applyNumberFormat="1" applyFont="1" applyBorder="1" applyAlignment="1" applyProtection="1">
      <alignment horizontal="right"/>
      <protection locked="0" hidden="1"/>
    </xf>
    <xf numFmtId="2" fontId="58" fillId="0" borderId="24" xfId="9" applyNumberFormat="1" applyFont="1" applyBorder="1" applyAlignment="1" applyProtection="1">
      <alignment horizontal="right"/>
      <protection locked="0" hidden="1"/>
    </xf>
    <xf numFmtId="2" fontId="58" fillId="0" borderId="67" xfId="9" applyNumberFormat="1" applyFont="1" applyBorder="1" applyAlignment="1" applyProtection="1">
      <alignment horizontal="right"/>
      <protection locked="0" hidden="1"/>
    </xf>
    <xf numFmtId="2" fontId="58" fillId="0" borderId="68" xfId="9" applyNumberFormat="1" applyFont="1" applyBorder="1" applyAlignment="1" applyProtection="1">
      <alignment horizontal="right"/>
      <protection locked="0" hidden="1"/>
    </xf>
    <xf numFmtId="2" fontId="58" fillId="0" borderId="2" xfId="9" applyNumberFormat="1" applyFont="1" applyBorder="1" applyAlignment="1" applyProtection="1">
      <alignment horizontal="right"/>
      <protection locked="0" hidden="1"/>
    </xf>
    <xf numFmtId="2" fontId="58" fillId="0" borderId="21" xfId="9" applyNumberFormat="1" applyFont="1" applyBorder="1" applyAlignment="1" applyProtection="1">
      <alignment horizontal="right"/>
      <protection locked="0" hidden="1"/>
    </xf>
    <xf numFmtId="2" fontId="58" fillId="0" borderId="17" xfId="9" applyNumberFormat="1" applyFont="1" applyBorder="1" applyAlignment="1" applyProtection="1">
      <alignment horizontal="right"/>
      <protection locked="0" hidden="1"/>
    </xf>
    <xf numFmtId="2" fontId="58" fillId="0" borderId="71" xfId="9" applyNumberFormat="1" applyFont="1" applyBorder="1" applyAlignment="1" applyProtection="1">
      <alignment horizontal="right"/>
      <protection locked="0" hidden="1"/>
    </xf>
    <xf numFmtId="2" fontId="58" fillId="0" borderId="69" xfId="9" applyNumberFormat="1" applyFont="1" applyBorder="1" applyAlignment="1" applyProtection="1">
      <alignment horizontal="right"/>
      <protection locked="0" hidden="1"/>
    </xf>
    <xf numFmtId="2" fontId="58" fillId="0" borderId="31" xfId="9" applyNumberFormat="1" applyFont="1" applyBorder="1" applyAlignment="1" applyProtection="1">
      <alignment horizontal="right"/>
      <protection locked="0" hidden="1"/>
    </xf>
    <xf numFmtId="2" fontId="58" fillId="0" borderId="32" xfId="9" applyNumberFormat="1" applyFont="1" applyBorder="1" applyAlignment="1" applyProtection="1">
      <alignment horizontal="right"/>
      <protection locked="0" hidden="1"/>
    </xf>
    <xf numFmtId="2" fontId="58" fillId="0" borderId="72" xfId="9" applyNumberFormat="1" applyFont="1" applyBorder="1" applyAlignment="1" applyProtection="1">
      <alignment horizontal="right"/>
      <protection locked="0" hidden="1"/>
    </xf>
    <xf numFmtId="2" fontId="58" fillId="0" borderId="70" xfId="9" applyNumberFormat="1" applyFont="1" applyBorder="1" applyAlignment="1" applyProtection="1">
      <alignment horizontal="right"/>
      <protection locked="0" hidden="1"/>
    </xf>
    <xf numFmtId="2" fontId="82" fillId="9" borderId="23" xfId="9" applyNumberFormat="1" applyFont="1" applyFill="1" applyBorder="1" applyAlignment="1" applyProtection="1">
      <alignment horizontal="right"/>
      <protection locked="0" hidden="1"/>
    </xf>
    <xf numFmtId="2" fontId="82" fillId="9" borderId="24" xfId="9" applyNumberFormat="1" applyFont="1" applyFill="1" applyBorder="1" applyAlignment="1" applyProtection="1">
      <alignment horizontal="right"/>
      <protection locked="0" hidden="1"/>
    </xf>
    <xf numFmtId="2" fontId="82" fillId="9" borderId="67" xfId="9" applyNumberFormat="1" applyFont="1" applyFill="1" applyBorder="1" applyAlignment="1" applyProtection="1">
      <alignment horizontal="right"/>
      <protection locked="0" hidden="1"/>
    </xf>
    <xf numFmtId="2" fontId="58" fillId="9" borderId="22" xfId="9" applyNumberFormat="1" applyFont="1" applyFill="1" applyBorder="1" applyAlignment="1" applyProtection="1">
      <alignment horizontal="right"/>
      <protection locked="0" hidden="1"/>
    </xf>
    <xf numFmtId="2" fontId="58" fillId="9" borderId="16" xfId="9" applyNumberFormat="1" applyFont="1" applyFill="1" applyBorder="1" applyAlignment="1" applyProtection="1">
      <alignment horizontal="right"/>
      <protection locked="0" hidden="1"/>
    </xf>
    <xf numFmtId="2" fontId="58" fillId="9" borderId="51" xfId="9" applyNumberFormat="1" applyFont="1" applyFill="1" applyBorder="1" applyAlignment="1" applyProtection="1">
      <alignment horizontal="right"/>
      <protection locked="0" hidden="1"/>
    </xf>
    <xf numFmtId="2" fontId="58" fillId="9" borderId="23" xfId="9" applyNumberFormat="1" applyFont="1" applyFill="1" applyBorder="1" applyAlignment="1" applyProtection="1">
      <alignment horizontal="right"/>
      <protection locked="0" hidden="1"/>
    </xf>
    <xf numFmtId="2" fontId="58" fillId="9" borderId="24" xfId="9" applyNumberFormat="1" applyFont="1" applyFill="1" applyBorder="1" applyAlignment="1" applyProtection="1">
      <alignment horizontal="right"/>
      <protection locked="0" hidden="1"/>
    </xf>
    <xf numFmtId="2" fontId="58" fillId="9" borderId="67" xfId="9" applyNumberFormat="1" applyFont="1" applyFill="1" applyBorder="1" applyAlignment="1" applyProtection="1">
      <alignment horizontal="right"/>
      <protection locked="0" hidden="1"/>
    </xf>
    <xf numFmtId="2" fontId="58" fillId="9" borderId="24" xfId="9" applyNumberFormat="1" applyFont="1" applyFill="1" applyBorder="1" applyProtection="1">
      <protection locked="0" hidden="1"/>
    </xf>
    <xf numFmtId="2" fontId="58" fillId="9" borderId="16" xfId="9" applyNumberFormat="1" applyFont="1" applyFill="1" applyBorder="1" applyProtection="1">
      <protection locked="0" hidden="1"/>
    </xf>
    <xf numFmtId="2" fontId="58" fillId="9" borderId="22" xfId="9" applyNumberFormat="1" applyFont="1" applyFill="1" applyBorder="1" applyProtection="1">
      <protection locked="0" hidden="1"/>
    </xf>
    <xf numFmtId="2" fontId="58" fillId="9" borderId="23" xfId="9" applyNumberFormat="1" applyFont="1" applyFill="1" applyBorder="1" applyProtection="1">
      <protection locked="0" hidden="1"/>
    </xf>
    <xf numFmtId="2" fontId="58" fillId="9" borderId="67" xfId="9" applyNumberFormat="1" applyFont="1" applyFill="1" applyBorder="1" applyProtection="1">
      <protection locked="0" hidden="1"/>
    </xf>
    <xf numFmtId="2" fontId="58" fillId="9" borderId="51" xfId="9" applyNumberFormat="1" applyFont="1" applyFill="1" applyBorder="1" applyProtection="1">
      <protection locked="0" hidden="1"/>
    </xf>
    <xf numFmtId="49" fontId="3" fillId="0" borderId="0" xfId="0" applyNumberFormat="1" applyFont="1" applyFill="1" applyBorder="1" applyAlignment="1" applyProtection="1">
      <protection hidden="1"/>
    </xf>
    <xf numFmtId="0" fontId="3" fillId="0" borderId="27" xfId="0" applyNumberFormat="1" applyFont="1" applyFill="1" applyBorder="1" applyAlignment="1" applyProtection="1">
      <alignment horizontal="left"/>
      <protection locked="0" hidden="1"/>
    </xf>
    <xf numFmtId="0" fontId="3" fillId="0" borderId="16" xfId="0" applyNumberFormat="1" applyFont="1" applyFill="1" applyBorder="1" applyAlignment="1" applyProtection="1">
      <alignment horizontal="left"/>
      <protection locked="0" hidden="1"/>
    </xf>
    <xf numFmtId="0" fontId="3" fillId="0" borderId="24" xfId="0" applyFont="1" applyFill="1" applyBorder="1" applyAlignment="1" applyProtection="1">
      <protection locked="0" hidden="1"/>
    </xf>
    <xf numFmtId="2" fontId="3" fillId="0" borderId="24" xfId="0" applyNumberFormat="1" applyFont="1" applyFill="1" applyBorder="1" applyAlignment="1" applyProtection="1">
      <alignment horizontal="right"/>
      <protection locked="0" hidden="1"/>
    </xf>
    <xf numFmtId="2" fontId="3" fillId="0" borderId="26" xfId="0" applyNumberFormat="1" applyFont="1" applyFill="1" applyBorder="1" applyAlignment="1" applyProtection="1">
      <alignment horizontal="right"/>
      <protection locked="0" hidden="1"/>
    </xf>
    <xf numFmtId="2" fontId="3" fillId="0" borderId="55" xfId="0" applyNumberFormat="1" applyFont="1" applyFill="1" applyBorder="1" applyAlignment="1" applyProtection="1">
      <alignment horizontal="right"/>
      <protection locked="0" hidden="1"/>
    </xf>
    <xf numFmtId="49" fontId="3" fillId="0" borderId="0" xfId="0" applyNumberFormat="1" applyFont="1" applyFill="1" applyBorder="1" applyAlignment="1" applyProtection="1">
      <alignment wrapText="1"/>
      <protection hidden="1"/>
    </xf>
    <xf numFmtId="0" fontId="43" fillId="0" borderId="26" xfId="0" applyNumberFormat="1" applyFont="1" applyFill="1" applyBorder="1" applyAlignment="1" applyProtection="1">
      <protection locked="0" hidden="1"/>
    </xf>
    <xf numFmtId="1" fontId="6" fillId="0" borderId="0" xfId="0" applyNumberFormat="1" applyFont="1" applyFill="1" applyBorder="1" applyAlignment="1" applyProtection="1">
      <protection hidden="1"/>
    </xf>
    <xf numFmtId="1" fontId="6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Protection="1">
      <protection hidden="1"/>
    </xf>
    <xf numFmtId="0" fontId="3" fillId="0" borderId="0" xfId="0" applyNumberFormat="1" applyFont="1" applyAlignment="1" applyProtection="1">
      <alignment horizontal="right"/>
      <protection hidden="1"/>
    </xf>
    <xf numFmtId="0" fontId="14" fillId="0" borderId="0" xfId="0" applyNumberFormat="1" applyFont="1" applyFill="1" applyAlignment="1" applyProtection="1">
      <alignment horizontal="center"/>
      <protection hidden="1"/>
    </xf>
    <xf numFmtId="0" fontId="3" fillId="0" borderId="0" xfId="0" applyNumberFormat="1" applyFont="1" applyFill="1" applyBorder="1" applyAlignment="1" applyProtection="1">
      <alignment horizontal="left"/>
      <protection hidden="1"/>
    </xf>
    <xf numFmtId="0" fontId="3" fillId="0" borderId="34" xfId="0" applyNumberFormat="1" applyFont="1" applyFill="1" applyBorder="1" applyAlignment="1" applyProtection="1">
      <alignment horizontal="left"/>
      <protection hidden="1"/>
    </xf>
    <xf numFmtId="0" fontId="3" fillId="0" borderId="37" xfId="0" applyNumberFormat="1" applyFont="1" applyFill="1" applyBorder="1" applyAlignment="1" applyProtection="1">
      <alignment horizontal="left"/>
      <protection hidden="1"/>
    </xf>
    <xf numFmtId="0" fontId="3" fillId="0" borderId="0" xfId="0" applyNumberFormat="1" applyFont="1" applyFill="1" applyBorder="1" applyAlignment="1" applyProtection="1">
      <alignment horizontal="left"/>
      <protection locked="0" hidden="1"/>
    </xf>
    <xf numFmtId="0" fontId="3" fillId="0" borderId="38" xfId="0" applyNumberFormat="1" applyFont="1" applyFill="1" applyBorder="1" applyAlignment="1" applyProtection="1">
      <alignment horizontal="left"/>
      <protection hidden="1"/>
    </xf>
    <xf numFmtId="0" fontId="3" fillId="0" borderId="0" xfId="0" applyNumberFormat="1" applyFont="1" applyFill="1" applyProtection="1">
      <protection hidden="1"/>
    </xf>
    <xf numFmtId="0" fontId="14" fillId="0" borderId="0" xfId="0" applyNumberFormat="1" applyFont="1" applyFill="1" applyBorder="1" applyAlignment="1" applyProtection="1">
      <alignment horizontal="right"/>
      <protection hidden="1"/>
    </xf>
    <xf numFmtId="0" fontId="43" fillId="0" borderId="27" xfId="0" applyFont="1" applyFill="1" applyBorder="1" applyAlignment="1" applyProtection="1">
      <alignment horizontal="right" wrapText="1"/>
      <protection locked="0" hidden="1"/>
    </xf>
    <xf numFmtId="0" fontId="6" fillId="0" borderId="53" xfId="0" applyFont="1" applyFill="1" applyBorder="1" applyAlignment="1" applyProtection="1">
      <protection locked="0" hidden="1"/>
    </xf>
    <xf numFmtId="0" fontId="43" fillId="0" borderId="16" xfId="0" applyFont="1" applyFill="1" applyBorder="1" applyAlignment="1" applyProtection="1">
      <alignment horizontal="right" wrapText="1"/>
      <protection locked="0" hidden="1"/>
    </xf>
    <xf numFmtId="0" fontId="6" fillId="0" borderId="54" xfId="0" applyFont="1" applyFill="1" applyBorder="1" applyAlignment="1" applyProtection="1">
      <protection locked="0" hidden="1"/>
    </xf>
    <xf numFmtId="0" fontId="43" fillId="0" borderId="28" xfId="0" applyFont="1" applyFill="1" applyBorder="1" applyAlignment="1" applyProtection="1">
      <alignment horizontal="right" wrapText="1"/>
      <protection locked="0" hidden="1"/>
    </xf>
    <xf numFmtId="0" fontId="6" fillId="0" borderId="61" xfId="0" applyFont="1" applyFill="1" applyBorder="1" applyAlignment="1" applyProtection="1">
      <protection locked="0" hidden="1"/>
    </xf>
    <xf numFmtId="2" fontId="43" fillId="0" borderId="27" xfId="0" applyNumberFormat="1" applyFont="1" applyFill="1" applyBorder="1" applyAlignment="1" applyProtection="1">
      <alignment wrapText="1"/>
      <protection locked="0" hidden="1"/>
    </xf>
    <xf numFmtId="2" fontId="43" fillId="0" borderId="16" xfId="0" applyNumberFormat="1" applyFont="1" applyFill="1" applyBorder="1" applyAlignment="1" applyProtection="1">
      <alignment wrapText="1"/>
      <protection locked="0" hidden="1"/>
    </xf>
    <xf numFmtId="2" fontId="43" fillId="0" borderId="28" xfId="0" applyNumberFormat="1" applyFont="1" applyFill="1" applyBorder="1" applyAlignment="1" applyProtection="1">
      <alignment wrapText="1"/>
      <protection locked="0" hidden="1"/>
    </xf>
    <xf numFmtId="0" fontId="3" fillId="0" borderId="35" xfId="0" applyFont="1" applyFill="1" applyBorder="1" applyProtection="1">
      <protection hidden="1"/>
    </xf>
    <xf numFmtId="0" fontId="3" fillId="0" borderId="35" xfId="0" applyFont="1" applyBorder="1" applyProtection="1">
      <protection hidden="1"/>
    </xf>
    <xf numFmtId="49" fontId="6" fillId="0" borderId="26" xfId="0" applyNumberFormat="1" applyFont="1" applyBorder="1" applyAlignment="1" applyProtection="1">
      <protection hidden="1"/>
    </xf>
    <xf numFmtId="0" fontId="3" fillId="0" borderId="17" xfId="0" applyNumberFormat="1" applyFont="1" applyBorder="1" applyAlignment="1" applyProtection="1">
      <alignment horizontal="left"/>
      <protection locked="0" hidden="1"/>
    </xf>
    <xf numFmtId="0" fontId="3" fillId="0" borderId="17" xfId="0" applyNumberFormat="1" applyFont="1" applyBorder="1" applyAlignment="1" applyProtection="1">
      <alignment horizontal="right"/>
      <protection locked="0" hidden="1"/>
    </xf>
    <xf numFmtId="0" fontId="3" fillId="0" borderId="16" xfId="0" applyNumberFormat="1" applyFont="1" applyBorder="1" applyAlignment="1" applyProtection="1">
      <alignment horizontal="left"/>
      <protection locked="0" hidden="1"/>
    </xf>
    <xf numFmtId="0" fontId="3" fillId="0" borderId="16" xfId="0" applyNumberFormat="1" applyFont="1" applyBorder="1" applyAlignment="1" applyProtection="1">
      <alignment horizontal="right"/>
      <protection locked="0" hidden="1"/>
    </xf>
    <xf numFmtId="0" fontId="3" fillId="0" borderId="24" xfId="0" applyNumberFormat="1" applyFont="1" applyBorder="1" applyAlignment="1" applyProtection="1">
      <alignment horizontal="left"/>
      <protection locked="0" hidden="1"/>
    </xf>
    <xf numFmtId="0" fontId="3" fillId="0" borderId="24" xfId="0" applyNumberFormat="1" applyFont="1" applyBorder="1" applyAlignment="1" applyProtection="1">
      <alignment horizontal="right"/>
      <protection locked="0" hidden="1"/>
    </xf>
    <xf numFmtId="0" fontId="3" fillId="0" borderId="28" xfId="0" applyNumberFormat="1" applyFont="1" applyBorder="1" applyAlignment="1" applyProtection="1">
      <alignment horizontal="left"/>
      <protection locked="0" hidden="1"/>
    </xf>
    <xf numFmtId="0" fontId="3" fillId="0" borderId="28" xfId="0" applyNumberFormat="1" applyFont="1" applyBorder="1" applyAlignment="1" applyProtection="1">
      <alignment horizontal="right"/>
      <protection locked="0" hidden="1"/>
    </xf>
    <xf numFmtId="0" fontId="3" fillId="0" borderId="0" xfId="0" applyNumberFormat="1" applyFont="1" applyFill="1" applyBorder="1" applyProtection="1">
      <protection hidden="1"/>
    </xf>
    <xf numFmtId="0" fontId="14" fillId="0" borderId="0" xfId="0" applyNumberFormat="1" applyFont="1" applyFill="1" applyBorder="1" applyProtection="1">
      <protection hidden="1"/>
    </xf>
    <xf numFmtId="0" fontId="14" fillId="0" borderId="0" xfId="0" applyNumberFormat="1" applyFont="1" applyFill="1" applyBorder="1" applyAlignment="1" applyProtection="1">
      <protection hidden="1"/>
    </xf>
    <xf numFmtId="0" fontId="14" fillId="0" borderId="0" xfId="0" applyNumberFormat="1" applyFont="1" applyProtection="1">
      <protection hidden="1"/>
    </xf>
    <xf numFmtId="0" fontId="3" fillId="0" borderId="37" xfId="0" applyNumberFormat="1" applyFont="1" applyBorder="1" applyProtection="1">
      <protection hidden="1"/>
    </xf>
    <xf numFmtId="0" fontId="3" fillId="0" borderId="0" xfId="0" applyNumberFormat="1" applyFont="1" applyBorder="1" applyAlignment="1" applyProtection="1">
      <alignment horizontal="left"/>
      <protection hidden="1"/>
    </xf>
    <xf numFmtId="0" fontId="3" fillId="4" borderId="36" xfId="0" applyNumberFormat="1" applyFont="1" applyFill="1" applyBorder="1" applyAlignment="1" applyProtection="1">
      <alignment wrapText="1"/>
      <protection hidden="1"/>
    </xf>
    <xf numFmtId="0" fontId="3" fillId="4" borderId="2" xfId="0" applyNumberFormat="1" applyFont="1" applyFill="1" applyBorder="1" applyAlignment="1" applyProtection="1">
      <alignment wrapText="1"/>
      <protection hidden="1"/>
    </xf>
    <xf numFmtId="0" fontId="3" fillId="4" borderId="2" xfId="0" applyNumberFormat="1" applyFont="1" applyFill="1" applyBorder="1" applyAlignment="1" applyProtection="1">
      <alignment horizontal="center" wrapText="1"/>
      <protection hidden="1"/>
    </xf>
    <xf numFmtId="0" fontId="3" fillId="0" borderId="37" xfId="0" applyNumberFormat="1" applyFont="1" applyBorder="1" applyAlignment="1" applyProtection="1">
      <protection hidden="1"/>
    </xf>
    <xf numFmtId="0" fontId="3" fillId="0" borderId="36" xfId="0" applyNumberFormat="1" applyFont="1" applyBorder="1" applyAlignment="1" applyProtection="1">
      <protection hidden="1"/>
    </xf>
    <xf numFmtId="2" fontId="6" fillId="0" borderId="0" xfId="0" applyNumberFormat="1" applyFont="1" applyFill="1" applyBorder="1" applyAlignment="1" applyProtection="1">
      <alignment horizontal="center"/>
      <protection hidden="1"/>
    </xf>
    <xf numFmtId="2" fontId="6" fillId="0" borderId="0" xfId="0" applyNumberFormat="1" applyFont="1" applyProtection="1">
      <protection hidden="1"/>
    </xf>
    <xf numFmtId="2" fontId="6" fillId="4" borderId="2" xfId="0" applyNumberFormat="1" applyFont="1" applyFill="1" applyBorder="1" applyProtection="1">
      <protection hidden="1"/>
    </xf>
    <xf numFmtId="49" fontId="6" fillId="0" borderId="13" xfId="0" applyNumberFormat="1" applyFont="1" applyFill="1" applyBorder="1" applyAlignment="1" applyProtection="1">
      <alignment horizontal="center"/>
      <protection hidden="1"/>
    </xf>
    <xf numFmtId="0" fontId="6" fillId="0" borderId="38" xfId="0" applyFont="1" applyFill="1" applyBorder="1" applyAlignment="1" applyProtection="1">
      <alignment horizontal="center"/>
      <protection hidden="1"/>
    </xf>
    <xf numFmtId="2" fontId="6" fillId="0" borderId="38" xfId="0" applyNumberFormat="1" applyFont="1" applyBorder="1" applyAlignment="1" applyProtection="1">
      <alignment horizontal="right"/>
      <protection hidden="1"/>
    </xf>
    <xf numFmtId="2" fontId="6" fillId="0" borderId="14" xfId="0" applyNumberFormat="1" applyFont="1" applyFill="1" applyBorder="1" applyAlignment="1" applyProtection="1">
      <alignment horizontal="right"/>
      <protection hidden="1"/>
    </xf>
    <xf numFmtId="2" fontId="6" fillId="0" borderId="0" xfId="0" applyNumberFormat="1" applyFont="1" applyBorder="1" applyAlignment="1" applyProtection="1">
      <alignment horizontal="center"/>
      <protection hidden="1"/>
    </xf>
    <xf numFmtId="2" fontId="6" fillId="0" borderId="0" xfId="0" applyNumberFormat="1" applyFont="1" applyFill="1" applyProtection="1">
      <protection hidden="1"/>
    </xf>
    <xf numFmtId="2" fontId="6" fillId="0" borderId="0" xfId="0" applyNumberFormat="1" applyFont="1" applyBorder="1" applyAlignment="1" applyProtection="1">
      <alignment horizontal="right"/>
      <protection hidden="1"/>
    </xf>
    <xf numFmtId="2" fontId="6" fillId="0" borderId="47" xfId="0" applyNumberFormat="1" applyFont="1" applyFill="1" applyBorder="1" applyAlignment="1" applyProtection="1">
      <alignment horizontal="right"/>
      <protection hidden="1"/>
    </xf>
    <xf numFmtId="0" fontId="6" fillId="0" borderId="53" xfId="0" applyNumberFormat="1" applyFont="1" applyFill="1" applyBorder="1" applyAlignment="1" applyProtection="1">
      <alignment horizontal="right"/>
      <protection locked="0" hidden="1"/>
    </xf>
    <xf numFmtId="0" fontId="6" fillId="0" borderId="54" xfId="0" applyNumberFormat="1" applyFont="1" applyFill="1" applyBorder="1" applyAlignment="1" applyProtection="1">
      <alignment horizontal="right"/>
      <protection locked="0" hidden="1"/>
    </xf>
    <xf numFmtId="0" fontId="6" fillId="0" borderId="61" xfId="0" applyNumberFormat="1" applyFont="1" applyFill="1" applyBorder="1" applyAlignment="1" applyProtection="1">
      <alignment horizontal="right"/>
      <protection locked="0" hidden="1"/>
    </xf>
    <xf numFmtId="0" fontId="43" fillId="0" borderId="0" xfId="0" applyNumberFormat="1" applyFont="1" applyBorder="1" applyAlignment="1" applyProtection="1">
      <alignment horizontal="left" wrapText="1"/>
      <protection hidden="1"/>
    </xf>
    <xf numFmtId="0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NumberFormat="1" applyFont="1" applyBorder="1" applyProtection="1">
      <protection hidden="1"/>
    </xf>
    <xf numFmtId="0" fontId="3" fillId="0" borderId="12" xfId="0" applyNumberFormat="1" applyFont="1" applyBorder="1" applyAlignment="1" applyProtection="1">
      <alignment horizontal="left"/>
      <protection hidden="1"/>
    </xf>
    <xf numFmtId="0" fontId="3" fillId="0" borderId="12" xfId="0" applyNumberFormat="1" applyFont="1" applyBorder="1" applyProtection="1">
      <protection hidden="1"/>
    </xf>
    <xf numFmtId="0" fontId="3" fillId="0" borderId="12" xfId="0" applyNumberFormat="1" applyFont="1" applyBorder="1" applyAlignment="1" applyProtection="1">
      <alignment horizontal="right"/>
      <protection hidden="1"/>
    </xf>
    <xf numFmtId="0" fontId="6" fillId="0" borderId="0" xfId="0" applyNumberFormat="1" applyFont="1" applyProtection="1">
      <protection hidden="1"/>
    </xf>
    <xf numFmtId="0" fontId="6" fillId="0" borderId="0" xfId="0" applyNumberFormat="1" applyFont="1" applyBorder="1" applyProtection="1">
      <protection hidden="1"/>
    </xf>
    <xf numFmtId="0" fontId="6" fillId="0" borderId="0" xfId="0" applyNumberFormat="1" applyFont="1" applyFill="1" applyBorder="1" applyAlignment="1" applyProtection="1">
      <protection hidden="1"/>
    </xf>
    <xf numFmtId="0" fontId="3" fillId="0" borderId="53" xfId="0" applyFont="1" applyBorder="1" applyAlignment="1" applyProtection="1">
      <protection locked="0" hidden="1"/>
    </xf>
    <xf numFmtId="0" fontId="3" fillId="0" borderId="54" xfId="0" applyFont="1" applyBorder="1" applyAlignment="1" applyProtection="1">
      <protection locked="0" hidden="1"/>
    </xf>
    <xf numFmtId="0" fontId="3" fillId="0" borderId="61" xfId="0" applyFont="1" applyBorder="1" applyAlignment="1" applyProtection="1">
      <protection locked="0" hidden="1"/>
    </xf>
    <xf numFmtId="0" fontId="3" fillId="0" borderId="0" xfId="0" applyNumberFormat="1" applyFont="1" applyFill="1" applyBorder="1" applyAlignment="1" applyProtection="1">
      <protection hidden="1"/>
    </xf>
    <xf numFmtId="0" fontId="0" fillId="0" borderId="0" xfId="0" applyNumberFormat="1" applyFill="1" applyBorder="1" applyAlignment="1" applyProtection="1">
      <protection hidden="1"/>
    </xf>
    <xf numFmtId="0" fontId="29" fillId="0" borderId="0" xfId="0" applyNumberFormat="1" applyFont="1" applyFill="1" applyBorder="1" applyAlignment="1" applyProtection="1">
      <alignment wrapText="1"/>
      <protection hidden="1"/>
    </xf>
    <xf numFmtId="0" fontId="29" fillId="0" borderId="0" xfId="0" applyNumberFormat="1" applyFont="1" applyFill="1" applyBorder="1" applyAlignment="1" applyProtection="1">
      <alignment horizontal="left" wrapText="1"/>
      <protection hidden="1"/>
    </xf>
    <xf numFmtId="0" fontId="0" fillId="0" borderId="2" xfId="0" applyNumberFormat="1" applyFill="1" applyBorder="1" applyAlignment="1" applyProtection="1">
      <protection hidden="1"/>
    </xf>
    <xf numFmtId="0" fontId="3" fillId="0" borderId="0" xfId="0" applyNumberFormat="1" applyFont="1" applyFill="1" applyBorder="1" applyAlignment="1" applyProtection="1">
      <alignment wrapText="1"/>
      <protection hidden="1"/>
    </xf>
    <xf numFmtId="0" fontId="0" fillId="0" borderId="0" xfId="0" applyNumberFormat="1" applyFill="1" applyBorder="1" applyAlignment="1" applyProtection="1">
      <alignment wrapText="1"/>
      <protection hidden="1"/>
    </xf>
    <xf numFmtId="0" fontId="3" fillId="0" borderId="0" xfId="0" applyNumberFormat="1" applyFont="1" applyFill="1" applyBorder="1" applyAlignment="1" applyProtection="1">
      <alignment horizontal="right" wrapText="1"/>
      <protection hidden="1"/>
    </xf>
    <xf numFmtId="0" fontId="6" fillId="0" borderId="0" xfId="0" applyNumberFormat="1" applyFont="1" applyFill="1" applyBorder="1" applyAlignment="1" applyProtection="1">
      <alignment wrapText="1"/>
      <protection hidden="1"/>
    </xf>
    <xf numFmtId="0" fontId="0" fillId="0" borderId="0" xfId="0" applyNumberFormat="1" applyFill="1" applyBorder="1" applyAlignment="1" applyProtection="1">
      <alignment horizontal="right" wrapText="1"/>
      <protection hidden="1"/>
    </xf>
    <xf numFmtId="0" fontId="0" fillId="0" borderId="0" xfId="0" applyNumberFormat="1" applyFill="1" applyBorder="1" applyAlignment="1" applyProtection="1">
      <alignment horizontal="left"/>
      <protection hidden="1"/>
    </xf>
    <xf numFmtId="0" fontId="0" fillId="0" borderId="27" xfId="0" applyNumberFormat="1" applyFill="1" applyBorder="1" applyAlignment="1" applyProtection="1">
      <alignment horizontal="left"/>
      <protection locked="0" hidden="1"/>
    </xf>
    <xf numFmtId="0" fontId="0" fillId="0" borderId="16" xfId="0" applyNumberFormat="1" applyFill="1" applyBorder="1" applyAlignment="1" applyProtection="1">
      <alignment horizontal="left"/>
      <protection locked="0" hidden="1"/>
    </xf>
    <xf numFmtId="0" fontId="0" fillId="0" borderId="28" xfId="0" applyNumberFormat="1" applyFill="1" applyBorder="1" applyAlignment="1" applyProtection="1">
      <alignment horizontal="left"/>
      <protection locked="0" hidden="1"/>
    </xf>
    <xf numFmtId="0" fontId="3" fillId="0" borderId="27" xfId="0" applyNumberFormat="1" applyFont="1" applyFill="1" applyBorder="1" applyAlignment="1" applyProtection="1">
      <alignment horizontal="right" wrapText="1"/>
      <protection locked="0" hidden="1"/>
    </xf>
    <xf numFmtId="0" fontId="3" fillId="0" borderId="16" xfId="0" applyNumberFormat="1" applyFont="1" applyFill="1" applyBorder="1" applyAlignment="1" applyProtection="1">
      <alignment horizontal="right" wrapText="1"/>
      <protection locked="0" hidden="1"/>
    </xf>
    <xf numFmtId="0" fontId="3" fillId="0" borderId="28" xfId="0" applyNumberFormat="1" applyFont="1" applyFill="1" applyBorder="1" applyAlignment="1" applyProtection="1">
      <alignment horizontal="right" wrapText="1"/>
      <protection locked="0" hidden="1"/>
    </xf>
    <xf numFmtId="0" fontId="3" fillId="0" borderId="79" xfId="0" applyNumberFormat="1" applyFont="1" applyFill="1" applyBorder="1" applyAlignment="1" applyProtection="1">
      <alignment horizontal="right" wrapText="1"/>
      <protection locked="0" hidden="1"/>
    </xf>
    <xf numFmtId="0" fontId="3" fillId="0" borderId="80" xfId="0" applyNumberFormat="1" applyFont="1" applyFill="1" applyBorder="1" applyAlignment="1" applyProtection="1">
      <alignment horizontal="right" wrapText="1"/>
      <protection locked="0" hidden="1"/>
    </xf>
    <xf numFmtId="0" fontId="6" fillId="0" borderId="0" xfId="0" applyNumberFormat="1" applyFont="1" applyFill="1" applyProtection="1">
      <protection hidden="1"/>
    </xf>
    <xf numFmtId="0" fontId="6" fillId="0" borderId="2" xfId="0" applyNumberFormat="1" applyFont="1" applyFill="1" applyBorder="1" applyAlignment="1" applyProtection="1">
      <alignment horizontal="center"/>
      <protection locked="0" hidden="1"/>
    </xf>
    <xf numFmtId="4" fontId="6" fillId="0" borderId="2" xfId="0" applyNumberFormat="1" applyFont="1" applyBorder="1" applyProtection="1">
      <protection hidden="1"/>
    </xf>
    <xf numFmtId="2" fontId="43" fillId="0" borderId="37" xfId="0" applyNumberFormat="1" applyFont="1" applyFill="1" applyBorder="1" applyAlignment="1" applyProtection="1">
      <alignment horizontal="right" wrapText="1"/>
      <protection hidden="1"/>
    </xf>
    <xf numFmtId="49" fontId="16" fillId="0" borderId="2" xfId="8" applyNumberFormat="1" applyFont="1" applyFill="1" applyBorder="1" applyAlignment="1" applyProtection="1">
      <alignment horizontal="center"/>
      <protection locked="0" hidden="1"/>
    </xf>
    <xf numFmtId="49" fontId="3" fillId="0" borderId="0" xfId="0" applyNumberFormat="1" applyFont="1" applyFill="1" applyBorder="1" applyAlignment="1" applyProtection="1">
      <alignment horizontal="left" wrapText="1"/>
      <protection hidden="1"/>
    </xf>
    <xf numFmtId="0" fontId="1" fillId="0" borderId="0" xfId="16" applyFill="1" applyBorder="1" applyProtection="1">
      <protection hidden="1"/>
    </xf>
    <xf numFmtId="0" fontId="6" fillId="0" borderId="0" xfId="16" applyFont="1" applyFill="1" applyBorder="1" applyProtection="1">
      <protection hidden="1"/>
    </xf>
    <xf numFmtId="49" fontId="70" fillId="0" borderId="0" xfId="16" applyNumberFormat="1" applyFont="1" applyFill="1" applyBorder="1" applyAlignment="1" applyProtection="1">
      <alignment horizontal="right"/>
      <protection hidden="1"/>
    </xf>
    <xf numFmtId="0" fontId="3" fillId="0" borderId="0" xfId="16" applyNumberFormat="1" applyFont="1" applyFill="1" applyBorder="1" applyAlignment="1" applyProtection="1">
      <alignment horizontal="right"/>
      <protection hidden="1"/>
    </xf>
    <xf numFmtId="0" fontId="6" fillId="0" borderId="0" xfId="21" applyNumberFormat="1" applyFont="1" applyFill="1" applyBorder="1" applyAlignment="1" applyProtection="1">
      <alignment horizontal="right"/>
      <protection hidden="1"/>
    </xf>
    <xf numFmtId="4" fontId="11" fillId="0" borderId="0" xfId="20" applyNumberFormat="1" applyFont="1" applyFill="1" applyBorder="1" applyProtection="1">
      <protection hidden="1"/>
    </xf>
    <xf numFmtId="49" fontId="3" fillId="0" borderId="0" xfId="16" applyNumberFormat="1" applyFont="1" applyFill="1" applyBorder="1" applyAlignment="1" applyProtection="1">
      <alignment horizontal="right"/>
      <protection hidden="1"/>
    </xf>
    <xf numFmtId="49" fontId="16" fillId="0" borderId="0" xfId="16" applyNumberFormat="1" applyFont="1" applyFill="1" applyBorder="1" applyAlignment="1" applyProtection="1">
      <alignment horizontal="left" vertical="center" wrapText="1"/>
      <protection hidden="1"/>
    </xf>
    <xf numFmtId="49" fontId="43" fillId="0" borderId="0" xfId="16" applyNumberFormat="1" applyFont="1" applyFill="1" applyBorder="1" applyAlignment="1" applyProtection="1">
      <alignment horizontal="right"/>
      <protection hidden="1"/>
    </xf>
    <xf numFmtId="164" fontId="43" fillId="0" borderId="0" xfId="16" applyNumberFormat="1" applyFont="1" applyFill="1" applyBorder="1" applyProtection="1">
      <protection hidden="1"/>
    </xf>
    <xf numFmtId="0" fontId="6" fillId="0" borderId="0" xfId="21" applyNumberFormat="1" applyFont="1" applyFill="1" applyBorder="1" applyAlignment="1" applyProtection="1">
      <alignment horizontal="right" wrapText="1"/>
      <protection hidden="1"/>
    </xf>
    <xf numFmtId="49" fontId="84" fillId="0" borderId="2" xfId="21" applyNumberFormat="1" applyFont="1" applyFill="1" applyBorder="1" applyAlignment="1" applyProtection="1">
      <alignment horizontal="right"/>
      <protection hidden="1"/>
    </xf>
    <xf numFmtId="0" fontId="8" fillId="0" borderId="2" xfId="21" applyNumberFormat="1" applyFont="1" applyFill="1" applyBorder="1" applyAlignment="1" applyProtection="1">
      <alignment horizontal="right" wrapText="1"/>
      <protection hidden="1"/>
    </xf>
    <xf numFmtId="1" fontId="85" fillId="0" borderId="2" xfId="21" applyNumberFormat="1" applyFont="1" applyFill="1" applyBorder="1" applyAlignment="1" applyProtection="1">
      <alignment horizontal="right"/>
      <protection hidden="1"/>
    </xf>
    <xf numFmtId="0" fontId="6" fillId="0" borderId="2" xfId="21" applyNumberFormat="1" applyFont="1" applyFill="1" applyBorder="1" applyAlignment="1" applyProtection="1">
      <alignment horizontal="right"/>
      <protection hidden="1"/>
    </xf>
    <xf numFmtId="4" fontId="11" fillId="0" borderId="2" xfId="20" applyNumberFormat="1" applyFont="1" applyFill="1" applyBorder="1" applyProtection="1">
      <protection hidden="1"/>
    </xf>
    <xf numFmtId="49" fontId="85" fillId="0" borderId="4" xfId="16" applyNumberFormat="1" applyFont="1" applyFill="1" applyBorder="1" applyAlignment="1" applyProtection="1">
      <alignment horizontal="right"/>
      <protection hidden="1"/>
    </xf>
    <xf numFmtId="0" fontId="3" fillId="0" borderId="4" xfId="16" applyNumberFormat="1" applyFont="1" applyFill="1" applyBorder="1" applyAlignment="1" applyProtection="1">
      <alignment horizontal="right"/>
      <protection hidden="1"/>
    </xf>
    <xf numFmtId="0" fontId="6" fillId="0" borderId="4" xfId="21" applyNumberFormat="1" applyFont="1" applyFill="1" applyBorder="1" applyAlignment="1" applyProtection="1">
      <alignment horizontal="right"/>
      <protection hidden="1"/>
    </xf>
    <xf numFmtId="4" fontId="11" fillId="0" borderId="4" xfId="20" applyNumberFormat="1" applyFont="1" applyFill="1" applyBorder="1" applyProtection="1">
      <protection hidden="1"/>
    </xf>
    <xf numFmtId="49" fontId="3" fillId="3" borderId="6" xfId="16" applyNumberFormat="1" applyFont="1" applyFill="1" applyBorder="1" applyAlignment="1" applyProtection="1">
      <alignment horizontal="right"/>
      <protection hidden="1"/>
    </xf>
    <xf numFmtId="0" fontId="3" fillId="3" borderId="0" xfId="16" applyNumberFormat="1" applyFont="1" applyFill="1" applyBorder="1" applyAlignment="1" applyProtection="1">
      <alignment horizontal="right"/>
      <protection hidden="1"/>
    </xf>
    <xf numFmtId="0" fontId="3" fillId="3" borderId="0" xfId="16" applyFont="1" applyFill="1" applyBorder="1" applyAlignment="1" applyProtection="1">
      <alignment wrapText="1"/>
      <protection hidden="1"/>
    </xf>
    <xf numFmtId="4" fontId="11" fillId="3" borderId="0" xfId="20" applyNumberFormat="1" applyFont="1" applyFill="1" applyBorder="1" applyProtection="1">
      <protection hidden="1"/>
    </xf>
    <xf numFmtId="49" fontId="3" fillId="0" borderId="0" xfId="16" applyNumberFormat="1" applyFont="1" applyFill="1" applyBorder="1" applyProtection="1">
      <protection hidden="1"/>
    </xf>
    <xf numFmtId="49" fontId="3" fillId="0" borderId="2" xfId="16" applyNumberFormat="1" applyFont="1" applyFill="1" applyBorder="1" applyAlignment="1" applyProtection="1">
      <alignment horizontal="right"/>
      <protection hidden="1"/>
    </xf>
    <xf numFmtId="0" fontId="3" fillId="0" borderId="2" xfId="16" applyNumberFormat="1" applyFont="1" applyFill="1" applyBorder="1" applyAlignment="1" applyProtection="1">
      <alignment horizontal="right"/>
      <protection hidden="1"/>
    </xf>
    <xf numFmtId="0" fontId="3" fillId="0" borderId="2" xfId="16" applyFont="1" applyFill="1" applyBorder="1" applyAlignment="1" applyProtection="1">
      <alignment wrapText="1"/>
      <protection hidden="1"/>
    </xf>
    <xf numFmtId="0" fontId="6" fillId="9" borderId="2" xfId="21" applyNumberFormat="1" applyFont="1" applyFill="1" applyBorder="1" applyAlignment="1" applyProtection="1">
      <alignment horizontal="right"/>
      <protection hidden="1"/>
    </xf>
    <xf numFmtId="0" fontId="3" fillId="3" borderId="2" xfId="16" applyNumberFormat="1" applyFont="1" applyFill="1" applyBorder="1" applyAlignment="1" applyProtection="1">
      <alignment horizontal="right"/>
      <protection hidden="1"/>
    </xf>
    <xf numFmtId="49" fontId="14" fillId="9" borderId="6" xfId="16" applyNumberFormat="1" applyFont="1" applyFill="1" applyBorder="1" applyAlignment="1" applyProtection="1">
      <alignment horizontal="right"/>
      <protection hidden="1"/>
    </xf>
    <xf numFmtId="0" fontId="3" fillId="9" borderId="0" xfId="16" applyNumberFormat="1" applyFont="1" applyFill="1" applyBorder="1" applyAlignment="1" applyProtection="1">
      <alignment horizontal="right"/>
      <protection hidden="1"/>
    </xf>
    <xf numFmtId="0" fontId="6" fillId="9" borderId="0" xfId="21" applyNumberFormat="1" applyFont="1" applyFill="1" applyBorder="1" applyAlignment="1" applyProtection="1">
      <alignment horizontal="right"/>
      <protection hidden="1"/>
    </xf>
    <xf numFmtId="4" fontId="11" fillId="9" borderId="0" xfId="20" applyNumberFormat="1" applyFont="1" applyFill="1" applyBorder="1" applyProtection="1">
      <protection hidden="1"/>
    </xf>
    <xf numFmtId="49" fontId="14" fillId="0" borderId="2" xfId="16" applyNumberFormat="1" applyFont="1" applyFill="1" applyBorder="1" applyAlignment="1" applyProtection="1">
      <alignment horizontal="right"/>
      <protection hidden="1"/>
    </xf>
    <xf numFmtId="0" fontId="1" fillId="0" borderId="2" xfId="16" applyFill="1" applyBorder="1" applyProtection="1">
      <protection locked="0" hidden="1"/>
    </xf>
    <xf numFmtId="49" fontId="14" fillId="3" borderId="6" xfId="16" applyNumberFormat="1" applyFont="1" applyFill="1" applyBorder="1" applyAlignment="1" applyProtection="1">
      <alignment horizontal="right"/>
      <protection hidden="1"/>
    </xf>
    <xf numFmtId="0" fontId="14" fillId="3" borderId="0" xfId="16" applyNumberFormat="1" applyFont="1" applyFill="1" applyBorder="1" applyAlignment="1" applyProtection="1">
      <alignment horizontal="right"/>
      <protection hidden="1"/>
    </xf>
    <xf numFmtId="0" fontId="14" fillId="3" borderId="0" xfId="16" applyFont="1" applyFill="1" applyBorder="1" applyAlignment="1" applyProtection="1">
      <alignment wrapText="1"/>
      <protection hidden="1"/>
    </xf>
    <xf numFmtId="4" fontId="25" fillId="3" borderId="0" xfId="20" applyNumberFormat="1" applyFont="1" applyFill="1" applyBorder="1" applyProtection="1">
      <protection hidden="1"/>
    </xf>
    <xf numFmtId="49" fontId="14" fillId="0" borderId="57" xfId="16" applyNumberFormat="1" applyFont="1" applyFill="1" applyBorder="1" applyAlignment="1" applyProtection="1">
      <alignment horizontal="right"/>
      <protection hidden="1"/>
    </xf>
    <xf numFmtId="0" fontId="3" fillId="9" borderId="3" xfId="16" applyNumberFormat="1" applyFont="1" applyFill="1" applyBorder="1" applyAlignment="1" applyProtection="1">
      <alignment horizontal="right"/>
      <protection hidden="1"/>
    </xf>
    <xf numFmtId="4" fontId="11" fillId="9" borderId="3" xfId="20" applyNumberFormat="1" applyFont="1" applyFill="1" applyBorder="1" applyProtection="1">
      <protection hidden="1"/>
    </xf>
    <xf numFmtId="49" fontId="3" fillId="0" borderId="8" xfId="16" applyNumberFormat="1" applyFont="1" applyFill="1" applyBorder="1" applyAlignment="1" applyProtection="1">
      <alignment horizontal="right"/>
      <protection hidden="1"/>
    </xf>
    <xf numFmtId="0" fontId="3" fillId="0" borderId="7" xfId="16" applyNumberFormat="1" applyFont="1" applyFill="1" applyBorder="1" applyAlignment="1" applyProtection="1">
      <alignment horizontal="right"/>
      <protection hidden="1"/>
    </xf>
    <xf numFmtId="4" fontId="11" fillId="0" borderId="7" xfId="20" applyNumberFormat="1" applyFont="1" applyFill="1" applyBorder="1" applyProtection="1">
      <protection hidden="1"/>
    </xf>
    <xf numFmtId="4" fontId="17" fillId="0" borderId="0" xfId="16" applyNumberFormat="1" applyFont="1" applyFill="1" applyBorder="1" applyProtection="1">
      <protection hidden="1"/>
    </xf>
    <xf numFmtId="4" fontId="6" fillId="0" borderId="0" xfId="16" applyNumberFormat="1" applyFont="1" applyFill="1" applyBorder="1" applyProtection="1">
      <protection hidden="1"/>
    </xf>
    <xf numFmtId="0" fontId="1" fillId="0" borderId="0" xfId="16" applyFill="1" applyBorder="1" applyProtection="1">
      <protection locked="0" hidden="1"/>
    </xf>
    <xf numFmtId="49" fontId="3" fillId="12" borderId="9" xfId="16" applyNumberFormat="1" applyFont="1" applyFill="1" applyBorder="1" applyAlignment="1" applyProtection="1">
      <alignment horizontal="right"/>
      <protection hidden="1"/>
    </xf>
    <xf numFmtId="0" fontId="3" fillId="12" borderId="5" xfId="16" applyNumberFormat="1" applyFont="1" applyFill="1" applyBorder="1" applyAlignment="1" applyProtection="1">
      <alignment horizontal="right"/>
      <protection hidden="1"/>
    </xf>
    <xf numFmtId="0" fontId="32" fillId="0" borderId="3" xfId="10" quotePrefix="1" applyFont="1" applyBorder="1" applyProtection="1">
      <protection hidden="1"/>
    </xf>
    <xf numFmtId="0" fontId="6" fillId="12" borderId="5" xfId="21" applyNumberFormat="1" applyFont="1" applyFill="1" applyBorder="1" applyAlignment="1" applyProtection="1">
      <alignment horizontal="right"/>
      <protection hidden="1"/>
    </xf>
    <xf numFmtId="4" fontId="11" fillId="12" borderId="5" xfId="20" applyNumberFormat="1" applyFont="1" applyFill="1" applyBorder="1" applyProtection="1">
      <protection hidden="1"/>
    </xf>
    <xf numFmtId="49" fontId="3" fillId="12" borderId="41" xfId="16" applyNumberFormat="1" applyFont="1" applyFill="1" applyBorder="1" applyAlignment="1" applyProtection="1">
      <alignment horizontal="right"/>
      <protection hidden="1"/>
    </xf>
    <xf numFmtId="0" fontId="3" fillId="12" borderId="2" xfId="16" applyNumberFormat="1" applyFont="1" applyFill="1" applyBorder="1" applyAlignment="1" applyProtection="1">
      <alignment horizontal="right"/>
      <protection hidden="1"/>
    </xf>
    <xf numFmtId="0" fontId="6" fillId="12" borderId="2" xfId="21" applyNumberFormat="1" applyFont="1" applyFill="1" applyBorder="1" applyAlignment="1" applyProtection="1">
      <alignment horizontal="right"/>
      <protection hidden="1"/>
    </xf>
    <xf numFmtId="4" fontId="11" fillId="12" borderId="2" xfId="20" applyNumberFormat="1" applyFont="1" applyFill="1" applyBorder="1" applyProtection="1">
      <protection hidden="1"/>
    </xf>
    <xf numFmtId="0" fontId="3" fillId="0" borderId="0" xfId="16" applyFont="1" applyBorder="1" applyAlignment="1" applyProtection="1">
      <alignment wrapText="1"/>
      <protection hidden="1"/>
    </xf>
    <xf numFmtId="49" fontId="3" fillId="12" borderId="42" xfId="16" applyNumberFormat="1" applyFont="1" applyFill="1" applyBorder="1" applyAlignment="1" applyProtection="1">
      <alignment horizontal="right"/>
      <protection hidden="1"/>
    </xf>
    <xf numFmtId="0" fontId="3" fillId="12" borderId="43" xfId="16" applyNumberFormat="1" applyFont="1" applyFill="1" applyBorder="1" applyAlignment="1" applyProtection="1">
      <alignment horizontal="right"/>
      <protection hidden="1"/>
    </xf>
    <xf numFmtId="0" fontId="3" fillId="0" borderId="7" xfId="16" applyFont="1" applyBorder="1" applyProtection="1">
      <protection hidden="1"/>
    </xf>
    <xf numFmtId="0" fontId="6" fillId="12" borderId="43" xfId="21" applyNumberFormat="1" applyFont="1" applyFill="1" applyBorder="1" applyAlignment="1" applyProtection="1">
      <alignment horizontal="right"/>
      <protection hidden="1"/>
    </xf>
    <xf numFmtId="4" fontId="11" fillId="12" borderId="43" xfId="20" applyNumberFormat="1" applyFont="1" applyFill="1" applyBorder="1" applyProtection="1">
      <protection hidden="1"/>
    </xf>
    <xf numFmtId="49" fontId="3" fillId="12" borderId="58" xfId="16" applyNumberFormat="1" applyFont="1" applyFill="1" applyBorder="1" applyAlignment="1" applyProtection="1">
      <alignment horizontal="right"/>
      <protection hidden="1"/>
    </xf>
    <xf numFmtId="0" fontId="3" fillId="12" borderId="59" xfId="16" applyNumberFormat="1" applyFont="1" applyFill="1" applyBorder="1" applyAlignment="1" applyProtection="1">
      <alignment horizontal="right"/>
      <protection hidden="1"/>
    </xf>
    <xf numFmtId="0" fontId="32" fillId="0" borderId="0" xfId="10" quotePrefix="1" applyFont="1" applyBorder="1" applyProtection="1">
      <protection hidden="1"/>
    </xf>
    <xf numFmtId="0" fontId="6" fillId="12" borderId="59" xfId="21" applyNumberFormat="1" applyFont="1" applyFill="1" applyBorder="1" applyAlignment="1" applyProtection="1">
      <alignment horizontal="right"/>
      <protection hidden="1"/>
    </xf>
    <xf numFmtId="4" fontId="11" fillId="12" borderId="59" xfId="20" applyNumberFormat="1" applyFont="1" applyFill="1" applyBorder="1" applyProtection="1">
      <protection hidden="1"/>
    </xf>
    <xf numFmtId="0" fontId="3" fillId="12" borderId="15" xfId="16" applyNumberFormat="1" applyFont="1" applyFill="1" applyBorder="1" applyAlignment="1" applyProtection="1">
      <alignment horizontal="right"/>
      <protection hidden="1"/>
    </xf>
    <xf numFmtId="0" fontId="6" fillId="12" borderId="15" xfId="21" applyNumberFormat="1" applyFont="1" applyFill="1" applyBorder="1" applyAlignment="1" applyProtection="1">
      <alignment horizontal="right"/>
      <protection hidden="1"/>
    </xf>
    <xf numFmtId="4" fontId="11" fillId="12" borderId="15" xfId="20" applyNumberFormat="1" applyFont="1" applyFill="1" applyBorder="1" applyProtection="1">
      <protection hidden="1"/>
    </xf>
    <xf numFmtId="0" fontId="3" fillId="0" borderId="2" xfId="16" applyFont="1" applyBorder="1" applyAlignment="1" applyProtection="1">
      <alignment wrapText="1"/>
      <protection hidden="1"/>
    </xf>
    <xf numFmtId="0" fontId="3" fillId="0" borderId="43" xfId="16" applyFont="1" applyBorder="1" applyProtection="1">
      <protection hidden="1"/>
    </xf>
    <xf numFmtId="0" fontId="1" fillId="0" borderId="46" xfId="16" applyFill="1" applyBorder="1" applyProtection="1">
      <protection locked="0" hidden="1"/>
    </xf>
    <xf numFmtId="0" fontId="1" fillId="12" borderId="46" xfId="16" applyFill="1" applyBorder="1" applyProtection="1">
      <protection locked="0" hidden="1"/>
    </xf>
    <xf numFmtId="0" fontId="3" fillId="0" borderId="43" xfId="16" applyFont="1" applyBorder="1" applyAlignment="1" applyProtection="1">
      <alignment wrapText="1"/>
      <protection hidden="1"/>
    </xf>
    <xf numFmtId="49" fontId="3" fillId="12" borderId="6" xfId="16" applyNumberFormat="1" applyFont="1" applyFill="1" applyBorder="1" applyAlignment="1" applyProtection="1">
      <alignment horizontal="right"/>
      <protection hidden="1"/>
    </xf>
    <xf numFmtId="0" fontId="3" fillId="12" borderId="0" xfId="16" applyNumberFormat="1" applyFont="1" applyFill="1" applyBorder="1" applyAlignment="1" applyProtection="1">
      <alignment horizontal="right"/>
      <protection hidden="1"/>
    </xf>
    <xf numFmtId="0" fontId="6" fillId="12" borderId="0" xfId="21" applyNumberFormat="1" applyFont="1" applyFill="1" applyBorder="1" applyAlignment="1" applyProtection="1">
      <alignment horizontal="right"/>
      <protection hidden="1"/>
    </xf>
    <xf numFmtId="4" fontId="11" fillId="12" borderId="0" xfId="20" applyNumberFormat="1" applyFont="1" applyFill="1" applyBorder="1" applyProtection="1">
      <protection hidden="1"/>
    </xf>
    <xf numFmtId="49" fontId="3" fillId="12" borderId="8" xfId="16" applyNumberFormat="1" applyFont="1" applyFill="1" applyBorder="1" applyAlignment="1" applyProtection="1">
      <alignment horizontal="right"/>
      <protection hidden="1"/>
    </xf>
    <xf numFmtId="0" fontId="3" fillId="12" borderId="7" xfId="16" applyNumberFormat="1" applyFont="1" applyFill="1" applyBorder="1" applyAlignment="1" applyProtection="1">
      <alignment horizontal="right"/>
      <protection hidden="1"/>
    </xf>
    <xf numFmtId="0" fontId="3" fillId="0" borderId="7" xfId="16" applyFont="1" applyBorder="1" applyAlignment="1" applyProtection="1">
      <alignment wrapText="1"/>
      <protection hidden="1"/>
    </xf>
    <xf numFmtId="0" fontId="6" fillId="12" borderId="7" xfId="21" applyNumberFormat="1" applyFont="1" applyFill="1" applyBorder="1" applyAlignment="1" applyProtection="1">
      <alignment horizontal="right"/>
      <protection hidden="1"/>
    </xf>
    <xf numFmtId="4" fontId="11" fillId="12" borderId="7" xfId="20" applyNumberFormat="1" applyFont="1" applyFill="1" applyBorder="1" applyProtection="1">
      <protection hidden="1"/>
    </xf>
    <xf numFmtId="0" fontId="32" fillId="0" borderId="0" xfId="10" quotePrefix="1" applyFont="1" applyProtection="1">
      <protection hidden="1"/>
    </xf>
    <xf numFmtId="49" fontId="3" fillId="10" borderId="9" xfId="16" applyNumberFormat="1" applyFont="1" applyFill="1" applyBorder="1" applyAlignment="1" applyProtection="1">
      <alignment horizontal="right"/>
      <protection hidden="1"/>
    </xf>
    <xf numFmtId="0" fontId="3" fillId="10" borderId="5" xfId="16" applyNumberFormat="1" applyFont="1" applyFill="1" applyBorder="1" applyAlignment="1" applyProtection="1">
      <alignment horizontal="right"/>
      <protection hidden="1"/>
    </xf>
    <xf numFmtId="0" fontId="6" fillId="10" borderId="5" xfId="21" applyNumberFormat="1" applyFont="1" applyFill="1" applyBorder="1" applyAlignment="1" applyProtection="1">
      <alignment horizontal="right"/>
      <protection hidden="1"/>
    </xf>
    <xf numFmtId="4" fontId="11" fillId="10" borderId="5" xfId="20" applyNumberFormat="1" applyFont="1" applyFill="1" applyBorder="1" applyProtection="1">
      <protection hidden="1"/>
    </xf>
    <xf numFmtId="49" fontId="3" fillId="10" borderId="41" xfId="16" applyNumberFormat="1" applyFont="1" applyFill="1" applyBorder="1" applyAlignment="1" applyProtection="1">
      <alignment horizontal="right"/>
      <protection hidden="1"/>
    </xf>
    <xf numFmtId="0" fontId="3" fillId="10" borderId="2" xfId="16" applyNumberFormat="1" applyFont="1" applyFill="1" applyBorder="1" applyAlignment="1" applyProtection="1">
      <alignment horizontal="right"/>
      <protection hidden="1"/>
    </xf>
    <xf numFmtId="0" fontId="6" fillId="10" borderId="2" xfId="21" applyNumberFormat="1" applyFont="1" applyFill="1" applyBorder="1" applyAlignment="1" applyProtection="1">
      <alignment horizontal="right"/>
      <protection hidden="1"/>
    </xf>
    <xf numFmtId="4" fontId="11" fillId="10" borderId="2" xfId="20" applyNumberFormat="1" applyFont="1" applyFill="1" applyBorder="1" applyProtection="1">
      <protection hidden="1"/>
    </xf>
    <xf numFmtId="49" fontId="3" fillId="10" borderId="42" xfId="16" applyNumberFormat="1" applyFont="1" applyFill="1" applyBorder="1" applyAlignment="1" applyProtection="1">
      <alignment horizontal="right"/>
      <protection hidden="1"/>
    </xf>
    <xf numFmtId="0" fontId="3" fillId="10" borderId="43" xfId="16" applyNumberFormat="1" applyFont="1" applyFill="1" applyBorder="1" applyAlignment="1" applyProtection="1">
      <alignment horizontal="right"/>
      <protection hidden="1"/>
    </xf>
    <xf numFmtId="0" fontId="6" fillId="10" borderId="43" xfId="21" applyNumberFormat="1" applyFont="1" applyFill="1" applyBorder="1" applyAlignment="1" applyProtection="1">
      <alignment horizontal="right"/>
      <protection hidden="1"/>
    </xf>
    <xf numFmtId="4" fontId="11" fillId="10" borderId="43" xfId="20" applyNumberFormat="1" applyFont="1" applyFill="1" applyBorder="1" applyProtection="1">
      <protection hidden="1"/>
    </xf>
    <xf numFmtId="0" fontId="3" fillId="0" borderId="2" xfId="16" applyFont="1" applyBorder="1" applyProtection="1">
      <protection hidden="1"/>
    </xf>
    <xf numFmtId="0" fontId="3" fillId="0" borderId="5" xfId="16" applyFont="1" applyBorder="1" applyAlignment="1" applyProtection="1">
      <alignment wrapText="1"/>
      <protection hidden="1"/>
    </xf>
    <xf numFmtId="49" fontId="17" fillId="0" borderId="0" xfId="16" applyNumberFormat="1" applyFont="1" applyFill="1" applyBorder="1" applyAlignment="1" applyProtection="1">
      <alignment horizontal="right"/>
      <protection hidden="1"/>
    </xf>
    <xf numFmtId="0" fontId="17" fillId="0" borderId="0" xfId="16" applyNumberFormat="1" applyFont="1" applyFill="1" applyBorder="1" applyAlignment="1" applyProtection="1">
      <alignment horizontal="right"/>
      <protection hidden="1"/>
    </xf>
    <xf numFmtId="0" fontId="6" fillId="0" borderId="0" xfId="16" applyNumberFormat="1" applyFont="1" applyFill="1" applyBorder="1" applyAlignment="1" applyProtection="1">
      <alignment horizontal="right"/>
      <protection hidden="1"/>
    </xf>
    <xf numFmtId="4" fontId="3" fillId="0" borderId="0" xfId="16" applyNumberFormat="1" applyFont="1" applyFill="1" applyBorder="1" applyProtection="1">
      <protection locked="0" hidden="1"/>
    </xf>
    <xf numFmtId="4" fontId="3" fillId="0" borderId="0" xfId="16" applyNumberFormat="1" applyFont="1" applyFill="1" applyBorder="1" applyProtection="1">
      <protection hidden="1"/>
    </xf>
    <xf numFmtId="49" fontId="27" fillId="0" borderId="0" xfId="13" applyNumberFormat="1" applyFont="1" applyFill="1" applyAlignment="1" applyProtection="1">
      <alignment horizontal="center" vertical="center"/>
      <protection hidden="1"/>
    </xf>
    <xf numFmtId="0" fontId="27" fillId="0" borderId="0" xfId="13" applyFont="1" applyFill="1" applyBorder="1" applyAlignment="1" applyProtection="1">
      <alignment horizontal="center" vertical="center"/>
      <protection hidden="1"/>
    </xf>
    <xf numFmtId="49" fontId="27" fillId="0" borderId="0" xfId="13" applyNumberFormat="1" applyFont="1" applyFill="1" applyAlignment="1" applyProtection="1">
      <alignment vertical="center" wrapText="1"/>
      <protection hidden="1"/>
    </xf>
    <xf numFmtId="2" fontId="27" fillId="0" borderId="0" xfId="13" applyNumberFormat="1" applyFont="1" applyFill="1" applyProtection="1">
      <protection hidden="1"/>
    </xf>
    <xf numFmtId="0" fontId="27" fillId="0" borderId="0" xfId="13" applyFont="1" applyFill="1" applyProtection="1">
      <protection hidden="1"/>
    </xf>
    <xf numFmtId="0" fontId="27" fillId="4" borderId="12" xfId="13" applyFont="1" applyFill="1" applyBorder="1" applyAlignment="1" applyProtection="1">
      <alignment horizontal="center" vertical="center" wrapText="1"/>
      <protection hidden="1"/>
    </xf>
    <xf numFmtId="0" fontId="27" fillId="4" borderId="0" xfId="13" applyFont="1" applyFill="1" applyBorder="1" applyAlignment="1" applyProtection="1">
      <alignment horizontal="center" vertical="center" wrapText="1"/>
      <protection hidden="1"/>
    </xf>
    <xf numFmtId="2" fontId="46" fillId="4" borderId="81" xfId="13" applyNumberFormat="1" applyFont="1" applyFill="1" applyBorder="1" applyAlignment="1" applyProtection="1">
      <alignment horizontal="center" vertical="center" wrapText="1"/>
      <protection hidden="1"/>
    </xf>
    <xf numFmtId="0" fontId="27" fillId="4" borderId="0" xfId="13" applyFont="1" applyFill="1" applyBorder="1" applyAlignment="1" applyProtection="1">
      <alignment horizontal="center" vertical="center"/>
      <protection hidden="1"/>
    </xf>
    <xf numFmtId="0" fontId="27" fillId="0" borderId="38" xfId="13" applyFont="1" applyFill="1" applyBorder="1" applyAlignment="1" applyProtection="1">
      <alignment vertical="center"/>
      <protection hidden="1"/>
    </xf>
    <xf numFmtId="0" fontId="27" fillId="0" borderId="0" xfId="13" applyFont="1" applyFill="1" applyBorder="1" applyAlignment="1" applyProtection="1">
      <alignment vertical="center"/>
      <protection hidden="1"/>
    </xf>
    <xf numFmtId="0" fontId="27" fillId="0" borderId="82" xfId="13" applyFont="1" applyFill="1" applyBorder="1" applyAlignment="1" applyProtection="1">
      <alignment vertical="center"/>
      <protection hidden="1"/>
    </xf>
    <xf numFmtId="49" fontId="27" fillId="0" borderId="4" xfId="13" applyNumberFormat="1" applyFont="1" applyFill="1" applyBorder="1" applyAlignment="1" applyProtection="1">
      <alignment horizontal="center" vertical="center"/>
      <protection hidden="1"/>
    </xf>
    <xf numFmtId="49" fontId="27" fillId="0" borderId="15" xfId="13" applyNumberFormat="1" applyFont="1" applyFill="1" applyBorder="1" applyAlignment="1" applyProtection="1">
      <alignment horizontal="center" vertical="center"/>
      <protection hidden="1"/>
    </xf>
    <xf numFmtId="49" fontId="27" fillId="0" borderId="2" xfId="13" applyNumberFormat="1" applyFont="1" applyFill="1" applyBorder="1" applyAlignment="1" applyProtection="1">
      <alignment horizontal="center" vertical="center"/>
      <protection hidden="1"/>
    </xf>
    <xf numFmtId="0" fontId="27" fillId="0" borderId="38" xfId="13" applyFont="1" applyFill="1" applyBorder="1" applyAlignment="1" applyProtection="1">
      <alignment horizontal="center" vertical="center"/>
      <protection hidden="1"/>
    </xf>
    <xf numFmtId="0" fontId="27" fillId="0" borderId="12" xfId="13" applyFont="1" applyFill="1" applyBorder="1" applyAlignment="1" applyProtection="1">
      <alignment horizontal="center" vertical="center"/>
      <protection hidden="1"/>
    </xf>
    <xf numFmtId="0" fontId="6" fillId="0" borderId="0" xfId="19" applyFont="1"/>
    <xf numFmtId="3" fontId="27" fillId="4" borderId="47" xfId="13" applyNumberFormat="1" applyFont="1" applyFill="1" applyBorder="1" applyAlignment="1" applyProtection="1">
      <alignment horizontal="center" vertical="center"/>
      <protection hidden="1"/>
    </xf>
    <xf numFmtId="2" fontId="94" fillId="0" borderId="83" xfId="13" applyNumberFormat="1" applyFont="1" applyFill="1" applyBorder="1" applyAlignment="1" applyProtection="1">
      <alignment horizontal="right" vertical="center"/>
      <protection hidden="1"/>
    </xf>
    <xf numFmtId="0" fontId="27" fillId="0" borderId="2" xfId="13" applyNumberFormat="1" applyFont="1" applyFill="1" applyBorder="1" applyAlignment="1" applyProtection="1">
      <alignment horizontal="center" vertical="center"/>
      <protection hidden="1"/>
    </xf>
    <xf numFmtId="0" fontId="93" fillId="0" borderId="37" xfId="13" applyNumberFormat="1" applyFont="1" applyFill="1" applyBorder="1" applyAlignment="1" applyProtection="1">
      <alignment horizontal="right" vertical="center"/>
      <protection hidden="1"/>
    </xf>
    <xf numFmtId="3" fontId="27" fillId="0" borderId="36" xfId="13" applyNumberFormat="1" applyFont="1" applyFill="1" applyBorder="1" applyAlignment="1" applyProtection="1">
      <alignment horizontal="center" vertical="center"/>
      <protection hidden="1"/>
    </xf>
    <xf numFmtId="0" fontId="93" fillId="0" borderId="38" xfId="13" applyNumberFormat="1" applyFont="1" applyFill="1" applyBorder="1" applyAlignment="1" applyProtection="1">
      <alignment horizontal="right" vertical="center"/>
      <protection hidden="1"/>
    </xf>
    <xf numFmtId="3" fontId="27" fillId="0" borderId="14" xfId="13" applyNumberFormat="1" applyFont="1" applyFill="1" applyBorder="1" applyAlignment="1" applyProtection="1">
      <alignment horizontal="center" vertical="center"/>
      <protection hidden="1"/>
    </xf>
    <xf numFmtId="0" fontId="27" fillId="0" borderId="4" xfId="13" applyNumberFormat="1" applyFont="1" applyFill="1" applyBorder="1" applyAlignment="1" applyProtection="1">
      <alignment horizontal="center" vertical="center"/>
      <protection hidden="1"/>
    </xf>
    <xf numFmtId="0" fontId="93" fillId="0" borderId="12" xfId="13" applyNumberFormat="1" applyFont="1" applyFill="1" applyBorder="1" applyAlignment="1" applyProtection="1">
      <alignment horizontal="right" vertical="center"/>
      <protection hidden="1"/>
    </xf>
    <xf numFmtId="3" fontId="27" fillId="0" borderId="11" xfId="13" applyNumberFormat="1" applyFont="1" applyFill="1" applyBorder="1" applyAlignment="1" applyProtection="1">
      <alignment horizontal="center" vertical="center"/>
      <protection hidden="1"/>
    </xf>
    <xf numFmtId="2" fontId="95" fillId="0" borderId="84" xfId="13" applyNumberFormat="1" applyFont="1" applyFill="1" applyBorder="1" applyAlignment="1" applyProtection="1">
      <alignment horizontal="right" vertical="center"/>
      <protection hidden="1"/>
    </xf>
    <xf numFmtId="2" fontId="46" fillId="0" borderId="2" xfId="13" applyNumberFormat="1" applyFont="1" applyFill="1" applyBorder="1" applyProtection="1">
      <protection hidden="1"/>
    </xf>
    <xf numFmtId="2" fontId="95" fillId="0" borderId="85" xfId="13" applyNumberFormat="1" applyFont="1" applyFill="1" applyBorder="1" applyAlignment="1" applyProtection="1">
      <alignment horizontal="right" vertical="center"/>
      <protection hidden="1"/>
    </xf>
    <xf numFmtId="2" fontId="95" fillId="0" borderId="83" xfId="13" applyNumberFormat="1" applyFont="1" applyFill="1" applyBorder="1" applyAlignment="1" applyProtection="1">
      <alignment horizontal="right" vertical="center"/>
      <protection hidden="1"/>
    </xf>
    <xf numFmtId="0" fontId="27" fillId="0" borderId="15" xfId="13" applyNumberFormat="1" applyFont="1" applyFill="1" applyBorder="1" applyAlignment="1" applyProtection="1">
      <alignment horizontal="center" vertical="center"/>
      <protection hidden="1"/>
    </xf>
    <xf numFmtId="2" fontId="94" fillId="0" borderId="85" xfId="13" applyNumberFormat="1" applyFont="1" applyFill="1" applyBorder="1" applyAlignment="1" applyProtection="1">
      <alignment horizontal="right" vertical="center"/>
      <protection hidden="1"/>
    </xf>
    <xf numFmtId="0" fontId="6" fillId="0" borderId="0" xfId="19" applyFont="1" applyBorder="1"/>
    <xf numFmtId="2" fontId="46" fillId="0" borderId="4" xfId="13" applyNumberFormat="1" applyFont="1" applyFill="1" applyBorder="1" applyProtection="1">
      <protection hidden="1"/>
    </xf>
    <xf numFmtId="2" fontId="46" fillId="0" borderId="0" xfId="13" applyNumberFormat="1" applyFont="1" applyFill="1" applyBorder="1" applyProtection="1">
      <protection hidden="1"/>
    </xf>
    <xf numFmtId="2" fontId="96" fillId="0" borderId="86" xfId="13" applyNumberFormat="1" applyFont="1" applyFill="1" applyBorder="1" applyAlignment="1" applyProtection="1">
      <alignment horizontal="right" vertical="center"/>
      <protection hidden="1"/>
    </xf>
    <xf numFmtId="0" fontId="27" fillId="0" borderId="0" xfId="13" applyFont="1" applyFill="1" applyAlignment="1" applyProtection="1">
      <alignment horizontal="center" vertical="center"/>
      <protection hidden="1"/>
    </xf>
    <xf numFmtId="3" fontId="27" fillId="4" borderId="0" xfId="13" applyNumberFormat="1" applyFont="1" applyFill="1" applyBorder="1" applyAlignment="1" applyProtection="1">
      <alignment horizontal="center" vertical="center"/>
      <protection hidden="1"/>
    </xf>
    <xf numFmtId="3" fontId="27" fillId="4" borderId="81" xfId="13" applyNumberFormat="1" applyFont="1" applyFill="1" applyBorder="1" applyAlignment="1" applyProtection="1">
      <alignment horizontal="center" vertical="center" wrapText="1"/>
      <protection hidden="1"/>
    </xf>
    <xf numFmtId="0" fontId="17" fillId="0" borderId="87" xfId="19" applyFont="1" applyFill="1" applyBorder="1" applyProtection="1">
      <protection hidden="1"/>
    </xf>
    <xf numFmtId="0" fontId="27" fillId="0" borderId="88" xfId="13" applyFont="1" applyFill="1" applyBorder="1" applyAlignment="1" applyProtection="1">
      <alignment vertical="center"/>
      <protection hidden="1"/>
    </xf>
    <xf numFmtId="0" fontId="98" fillId="0" borderId="88" xfId="19" applyFont="1" applyFill="1" applyBorder="1" applyProtection="1">
      <protection hidden="1"/>
    </xf>
    <xf numFmtId="0" fontId="27" fillId="0" borderId="89" xfId="13" applyNumberFormat="1" applyFont="1" applyFill="1" applyBorder="1" applyAlignment="1" applyProtection="1">
      <alignment horizontal="center" vertical="center"/>
      <protection hidden="1"/>
    </xf>
    <xf numFmtId="3" fontId="87" fillId="0" borderId="88" xfId="13" applyNumberFormat="1" applyFont="1" applyFill="1" applyBorder="1" applyAlignment="1" applyProtection="1">
      <alignment horizontal="right" vertical="center"/>
      <protection hidden="1"/>
    </xf>
    <xf numFmtId="3" fontId="27" fillId="0" borderId="90" xfId="13" applyNumberFormat="1" applyFont="1" applyFill="1" applyBorder="1" applyAlignment="1" applyProtection="1">
      <alignment horizontal="center" vertical="center"/>
      <protection hidden="1"/>
    </xf>
    <xf numFmtId="0" fontId="17" fillId="0" borderId="15" xfId="19" applyFont="1" applyFill="1" applyBorder="1" applyProtection="1">
      <protection hidden="1"/>
    </xf>
    <xf numFmtId="0" fontId="17" fillId="0" borderId="38" xfId="19" applyFont="1" applyFill="1" applyBorder="1" applyAlignment="1" applyProtection="1">
      <alignment horizontal="left"/>
      <protection hidden="1"/>
    </xf>
    <xf numFmtId="2" fontId="27" fillId="0" borderId="38" xfId="13" applyNumberFormat="1" applyFont="1" applyFill="1" applyBorder="1" applyAlignment="1" applyProtection="1">
      <alignment horizontal="right" vertical="center"/>
      <protection hidden="1"/>
    </xf>
    <xf numFmtId="3" fontId="87" fillId="0" borderId="91" xfId="13" applyNumberFormat="1" applyFont="1" applyFill="1" applyBorder="1" applyAlignment="1" applyProtection="1">
      <alignment horizontal="right" vertical="center"/>
      <protection hidden="1"/>
    </xf>
    <xf numFmtId="3" fontId="27" fillId="0" borderId="0" xfId="13" applyNumberFormat="1" applyFont="1" applyFill="1" applyProtection="1">
      <protection hidden="1"/>
    </xf>
    <xf numFmtId="0" fontId="17" fillId="0" borderId="2" xfId="19" applyFont="1" applyFill="1" applyBorder="1" applyProtection="1">
      <protection hidden="1"/>
    </xf>
    <xf numFmtId="0" fontId="17" fillId="0" borderId="37" xfId="19" applyFont="1" applyFill="1" applyBorder="1" applyAlignment="1" applyProtection="1">
      <alignment horizontal="left"/>
      <protection hidden="1"/>
    </xf>
    <xf numFmtId="2" fontId="27" fillId="0" borderId="12" xfId="13" applyNumberFormat="1" applyFont="1" applyFill="1" applyBorder="1" applyAlignment="1" applyProtection="1">
      <alignment horizontal="right" vertical="center"/>
      <protection hidden="1"/>
    </xf>
    <xf numFmtId="3" fontId="87" fillId="0" borderId="36" xfId="13" applyNumberFormat="1" applyFont="1" applyFill="1" applyBorder="1" applyAlignment="1" applyProtection="1">
      <alignment horizontal="right" vertical="center"/>
      <protection hidden="1"/>
    </xf>
    <xf numFmtId="0" fontId="27" fillId="0" borderId="38" xfId="13" applyFont="1" applyFill="1" applyBorder="1" applyProtection="1">
      <protection hidden="1"/>
    </xf>
    <xf numFmtId="0" fontId="17" fillId="0" borderId="36" xfId="19" applyFont="1" applyFill="1" applyBorder="1" applyAlignment="1" applyProtection="1">
      <alignment horizontal="left"/>
      <protection hidden="1"/>
    </xf>
    <xf numFmtId="2" fontId="27" fillId="0" borderId="34" xfId="13" applyNumberFormat="1" applyFont="1" applyFill="1" applyBorder="1" applyAlignment="1" applyProtection="1">
      <alignment horizontal="right" vertical="center"/>
      <protection hidden="1"/>
    </xf>
    <xf numFmtId="0" fontId="6" fillId="0" borderId="34" xfId="19" applyFont="1" applyBorder="1" applyProtection="1">
      <protection hidden="1"/>
    </xf>
    <xf numFmtId="2" fontId="27" fillId="0" borderId="37" xfId="13" applyNumberFormat="1" applyFont="1" applyFill="1" applyBorder="1" applyAlignment="1" applyProtection="1">
      <alignment horizontal="right" vertical="center"/>
      <protection hidden="1"/>
    </xf>
    <xf numFmtId="0" fontId="6" fillId="0" borderId="10" xfId="19" applyFont="1" applyBorder="1" applyProtection="1">
      <protection hidden="1"/>
    </xf>
    <xf numFmtId="0" fontId="17" fillId="0" borderId="4" xfId="19" applyFont="1" applyFill="1" applyBorder="1" applyProtection="1">
      <protection hidden="1"/>
    </xf>
    <xf numFmtId="0" fontId="17" fillId="0" borderId="11" xfId="19" applyFont="1" applyFill="1" applyBorder="1" applyAlignment="1" applyProtection="1">
      <alignment horizontal="left"/>
      <protection hidden="1"/>
    </xf>
    <xf numFmtId="3" fontId="87" fillId="0" borderId="11" xfId="13" applyNumberFormat="1" applyFont="1" applyFill="1" applyBorder="1" applyAlignment="1" applyProtection="1">
      <alignment horizontal="right" vertical="center"/>
      <protection hidden="1"/>
    </xf>
    <xf numFmtId="0" fontId="17" fillId="3" borderId="92" xfId="19" applyFont="1" applyFill="1" applyBorder="1" applyProtection="1">
      <protection hidden="1"/>
    </xf>
    <xf numFmtId="0" fontId="27" fillId="3" borderId="93" xfId="13" applyFont="1" applyFill="1" applyBorder="1" applyAlignment="1" applyProtection="1">
      <alignment vertical="center"/>
      <protection hidden="1"/>
    </xf>
    <xf numFmtId="0" fontId="17" fillId="3" borderId="93" xfId="19" applyFont="1" applyFill="1" applyBorder="1" applyAlignment="1" applyProtection="1">
      <alignment horizontal="left"/>
      <protection hidden="1"/>
    </xf>
    <xf numFmtId="0" fontId="27" fillId="3" borderId="93" xfId="13" applyNumberFormat="1" applyFont="1" applyFill="1" applyBorder="1" applyAlignment="1" applyProtection="1">
      <alignment horizontal="center" vertical="center"/>
      <protection hidden="1"/>
    </xf>
    <xf numFmtId="3" fontId="87" fillId="3" borderId="94" xfId="13" applyNumberFormat="1" applyFont="1" applyFill="1" applyBorder="1" applyAlignment="1" applyProtection="1">
      <alignment horizontal="right" vertical="center"/>
      <protection hidden="1"/>
    </xf>
    <xf numFmtId="3" fontId="27" fillId="3" borderId="94" xfId="13" applyNumberFormat="1" applyFont="1" applyFill="1" applyBorder="1" applyAlignment="1" applyProtection="1">
      <alignment horizontal="center" vertical="center"/>
      <protection hidden="1"/>
    </xf>
    <xf numFmtId="0" fontId="17" fillId="3" borderId="95" xfId="19" applyFont="1" applyFill="1" applyBorder="1" applyProtection="1">
      <protection hidden="1"/>
    </xf>
    <xf numFmtId="0" fontId="27" fillId="3" borderId="96" xfId="13" applyFont="1" applyFill="1" applyBorder="1" applyAlignment="1" applyProtection="1">
      <alignment vertical="center"/>
      <protection hidden="1"/>
    </xf>
    <xf numFmtId="0" fontId="17" fillId="3" borderId="96" xfId="19" applyFont="1" applyFill="1" applyBorder="1" applyAlignment="1" applyProtection="1">
      <alignment horizontal="left"/>
      <protection hidden="1"/>
    </xf>
    <xf numFmtId="0" fontId="27" fillId="3" borderId="96" xfId="13" applyNumberFormat="1" applyFont="1" applyFill="1" applyBorder="1" applyAlignment="1" applyProtection="1">
      <alignment horizontal="center" vertical="center"/>
      <protection hidden="1"/>
    </xf>
    <xf numFmtId="3" fontId="87" fillId="3" borderId="97" xfId="13" applyNumberFormat="1" applyFont="1" applyFill="1" applyBorder="1" applyAlignment="1" applyProtection="1">
      <alignment horizontal="right" vertical="center"/>
      <protection hidden="1"/>
    </xf>
    <xf numFmtId="3" fontId="27" fillId="3" borderId="97" xfId="13" applyNumberFormat="1" applyFont="1" applyFill="1" applyBorder="1" applyAlignment="1" applyProtection="1">
      <alignment horizontal="center" vertical="center"/>
      <protection hidden="1"/>
    </xf>
    <xf numFmtId="0" fontId="17" fillId="0" borderId="14" xfId="19" applyFont="1" applyFill="1" applyBorder="1" applyAlignment="1" applyProtection="1">
      <alignment horizontal="left"/>
      <protection hidden="1"/>
    </xf>
    <xf numFmtId="3" fontId="87" fillId="0" borderId="14" xfId="13" applyNumberFormat="1" applyFont="1" applyFill="1" applyBorder="1" applyAlignment="1" applyProtection="1">
      <alignment horizontal="right" vertical="center"/>
      <protection hidden="1"/>
    </xf>
    <xf numFmtId="0" fontId="17" fillId="3" borderId="98" xfId="19" applyFont="1" applyFill="1" applyBorder="1" applyProtection="1">
      <protection hidden="1"/>
    </xf>
    <xf numFmtId="0" fontId="17" fillId="3" borderId="82" xfId="19" applyFont="1" applyFill="1" applyBorder="1" applyAlignment="1" applyProtection="1">
      <alignment horizontal="left"/>
      <protection hidden="1"/>
    </xf>
    <xf numFmtId="2" fontId="17" fillId="3" borderId="82" xfId="19" applyNumberFormat="1" applyFont="1" applyFill="1" applyBorder="1" applyAlignment="1" applyProtection="1">
      <alignment horizontal="right"/>
      <protection hidden="1"/>
    </xf>
    <xf numFmtId="0" fontId="17" fillId="3" borderId="99" xfId="19" applyFont="1" applyFill="1" applyBorder="1" applyAlignment="1" applyProtection="1">
      <alignment horizontal="left"/>
      <protection hidden="1"/>
    </xf>
    <xf numFmtId="0" fontId="99" fillId="0" borderId="100" xfId="19" applyFont="1" applyFill="1" applyBorder="1" applyProtection="1">
      <protection hidden="1"/>
    </xf>
    <xf numFmtId="0" fontId="27" fillId="0" borderId="101" xfId="13" applyFont="1" applyFill="1" applyBorder="1" applyAlignment="1" applyProtection="1">
      <alignment vertical="center"/>
      <protection hidden="1"/>
    </xf>
    <xf numFmtId="0" fontId="99" fillId="0" borderId="102" xfId="19" applyFont="1" applyFill="1" applyBorder="1" applyProtection="1">
      <protection hidden="1"/>
    </xf>
    <xf numFmtId="0" fontId="99" fillId="0" borderId="20" xfId="19" applyFont="1" applyFill="1" applyBorder="1" applyProtection="1">
      <protection hidden="1"/>
    </xf>
    <xf numFmtId="0" fontId="99" fillId="0" borderId="47" xfId="19" applyFont="1" applyFill="1" applyBorder="1" applyProtection="1">
      <protection hidden="1"/>
    </xf>
    <xf numFmtId="0" fontId="98" fillId="7" borderId="103" xfId="19" applyFont="1" applyFill="1" applyBorder="1" applyProtection="1">
      <protection hidden="1"/>
    </xf>
    <xf numFmtId="0" fontId="27" fillId="7" borderId="104" xfId="13" applyFont="1" applyFill="1" applyBorder="1" applyAlignment="1" applyProtection="1">
      <alignment vertical="center"/>
      <protection hidden="1"/>
    </xf>
    <xf numFmtId="0" fontId="98" fillId="7" borderId="104" xfId="19" applyFont="1" applyFill="1" applyBorder="1" applyProtection="1">
      <protection hidden="1"/>
    </xf>
    <xf numFmtId="0" fontId="27" fillId="7" borderId="104" xfId="13" applyNumberFormat="1" applyFont="1" applyFill="1" applyBorder="1" applyAlignment="1" applyProtection="1">
      <alignment horizontal="center" vertical="center"/>
      <protection hidden="1"/>
    </xf>
    <xf numFmtId="2" fontId="27" fillId="7" borderId="104" xfId="13" applyNumberFormat="1" applyFont="1" applyFill="1" applyBorder="1" applyAlignment="1" applyProtection="1">
      <alignment horizontal="right" vertical="center"/>
      <protection hidden="1"/>
    </xf>
    <xf numFmtId="3" fontId="87" fillId="7" borderId="105" xfId="13" applyNumberFormat="1" applyFont="1" applyFill="1" applyBorder="1" applyAlignment="1" applyProtection="1">
      <alignment horizontal="right" vertical="center"/>
      <protection hidden="1"/>
    </xf>
    <xf numFmtId="3" fontId="27" fillId="7" borderId="105" xfId="13" applyNumberFormat="1" applyFont="1" applyFill="1" applyBorder="1" applyAlignment="1" applyProtection="1">
      <alignment horizontal="center" vertical="center"/>
      <protection hidden="1"/>
    </xf>
    <xf numFmtId="3" fontId="89" fillId="0" borderId="0" xfId="13" applyNumberFormat="1" applyFont="1" applyFill="1" applyProtection="1">
      <protection hidden="1"/>
    </xf>
    <xf numFmtId="0" fontId="98" fillId="0" borderId="47" xfId="19" applyFont="1" applyFill="1" applyBorder="1" applyProtection="1">
      <protection hidden="1"/>
    </xf>
    <xf numFmtId="0" fontId="27" fillId="0" borderId="20" xfId="13" applyNumberFormat="1" applyFont="1" applyFill="1" applyBorder="1" applyAlignment="1" applyProtection="1">
      <alignment horizontal="center" vertical="center"/>
      <protection hidden="1"/>
    </xf>
    <xf numFmtId="2" fontId="27" fillId="0" borderId="0" xfId="13" applyNumberFormat="1" applyFont="1" applyFill="1" applyBorder="1" applyAlignment="1" applyProtection="1">
      <alignment horizontal="right" vertical="center"/>
      <protection hidden="1"/>
    </xf>
    <xf numFmtId="3" fontId="87" fillId="0" borderId="47" xfId="13" applyNumberFormat="1" applyFont="1" applyFill="1" applyBorder="1" applyAlignment="1" applyProtection="1">
      <alignment horizontal="right" vertical="center"/>
      <protection hidden="1"/>
    </xf>
    <xf numFmtId="3" fontId="27" fillId="0" borderId="47" xfId="13" applyNumberFormat="1" applyFont="1" applyFill="1" applyBorder="1" applyAlignment="1" applyProtection="1">
      <alignment horizontal="center" vertical="center"/>
      <protection hidden="1"/>
    </xf>
    <xf numFmtId="0" fontId="99" fillId="0" borderId="36" xfId="19" applyFont="1" applyFill="1" applyBorder="1" applyProtection="1">
      <protection hidden="1"/>
    </xf>
    <xf numFmtId="0" fontId="3" fillId="0" borderId="0" xfId="19" applyFont="1" applyFill="1" applyProtection="1">
      <protection hidden="1"/>
    </xf>
    <xf numFmtId="0" fontId="17" fillId="0" borderId="81" xfId="19" applyFont="1" applyFill="1" applyBorder="1" applyProtection="1">
      <protection hidden="1"/>
    </xf>
    <xf numFmtId="0" fontId="99" fillId="0" borderId="0" xfId="19" applyFont="1" applyFill="1" applyBorder="1" applyProtection="1">
      <protection hidden="1"/>
    </xf>
    <xf numFmtId="0" fontId="98" fillId="7" borderId="106" xfId="19" applyFont="1" applyFill="1" applyBorder="1" applyProtection="1">
      <protection hidden="1"/>
    </xf>
    <xf numFmtId="0" fontId="28" fillId="0" borderId="0" xfId="13" applyFont="1" applyFill="1" applyBorder="1" applyAlignment="1" applyProtection="1">
      <alignment horizontal="left" vertical="center"/>
      <protection hidden="1"/>
    </xf>
    <xf numFmtId="0" fontId="98" fillId="0" borderId="107" xfId="19" applyFont="1" applyFill="1" applyBorder="1" applyProtection="1">
      <protection hidden="1"/>
    </xf>
    <xf numFmtId="0" fontId="98" fillId="0" borderId="14" xfId="19" applyFont="1" applyFill="1" applyBorder="1" applyProtection="1">
      <protection hidden="1"/>
    </xf>
    <xf numFmtId="0" fontId="27" fillId="0" borderId="37" xfId="13" applyFont="1" applyFill="1" applyBorder="1" applyProtection="1">
      <protection hidden="1"/>
    </xf>
    <xf numFmtId="0" fontId="28" fillId="0" borderId="0" xfId="19" applyFont="1" applyFill="1" applyBorder="1" applyAlignment="1" applyProtection="1">
      <alignment horizontal="left" vertical="center"/>
      <protection hidden="1"/>
    </xf>
    <xf numFmtId="0" fontId="99" fillId="0" borderId="108" xfId="19" applyFont="1" applyFill="1" applyBorder="1" applyProtection="1">
      <protection hidden="1"/>
    </xf>
    <xf numFmtId="0" fontId="98" fillId="7" borderId="109" xfId="19" applyFont="1" applyFill="1" applyBorder="1" applyProtection="1">
      <protection hidden="1"/>
    </xf>
    <xf numFmtId="0" fontId="27" fillId="3" borderId="82" xfId="13" applyFont="1" applyFill="1" applyBorder="1" applyAlignment="1" applyProtection="1">
      <alignment vertical="center"/>
      <protection hidden="1"/>
    </xf>
    <xf numFmtId="0" fontId="27" fillId="3" borderId="82" xfId="13" applyNumberFormat="1" applyFont="1" applyFill="1" applyBorder="1" applyAlignment="1" applyProtection="1">
      <alignment horizontal="center" vertical="center"/>
      <protection hidden="1"/>
    </xf>
    <xf numFmtId="2" fontId="27" fillId="3" borderId="82" xfId="13" applyNumberFormat="1" applyFont="1" applyFill="1" applyBorder="1" applyAlignment="1" applyProtection="1">
      <alignment horizontal="right" vertical="center"/>
      <protection hidden="1"/>
    </xf>
    <xf numFmtId="3" fontId="87" fillId="3" borderId="99" xfId="13" applyNumberFormat="1" applyFont="1" applyFill="1" applyBorder="1" applyAlignment="1" applyProtection="1">
      <alignment horizontal="right" vertical="center"/>
      <protection hidden="1"/>
    </xf>
    <xf numFmtId="3" fontId="27" fillId="3" borderId="99" xfId="13" applyNumberFormat="1" applyFont="1" applyFill="1" applyBorder="1" applyAlignment="1" applyProtection="1">
      <alignment horizontal="center" vertical="center"/>
      <protection hidden="1"/>
    </xf>
    <xf numFmtId="0" fontId="89" fillId="0" borderId="0" xfId="13" applyFont="1" applyFill="1" applyProtection="1">
      <protection hidden="1"/>
    </xf>
    <xf numFmtId="0" fontId="17" fillId="0" borderId="14" xfId="19" applyFont="1" applyFill="1" applyBorder="1" applyProtection="1">
      <protection hidden="1"/>
    </xf>
    <xf numFmtId="0" fontId="102" fillId="0" borderId="0" xfId="11" applyFont="1" applyFill="1" applyBorder="1" applyProtection="1">
      <protection hidden="1"/>
    </xf>
    <xf numFmtId="0" fontId="17" fillId="0" borderId="36" xfId="19" applyFont="1" applyFill="1" applyBorder="1" applyProtection="1">
      <protection hidden="1"/>
    </xf>
    <xf numFmtId="0" fontId="17" fillId="3" borderId="37" xfId="19" applyFont="1" applyFill="1" applyBorder="1" applyAlignment="1" applyProtection="1">
      <alignment horizontal="left"/>
      <protection hidden="1"/>
    </xf>
    <xf numFmtId="3" fontId="104" fillId="0" borderId="0" xfId="13" applyNumberFormat="1" applyFont="1" applyFill="1" applyProtection="1">
      <protection hidden="1"/>
    </xf>
    <xf numFmtId="0" fontId="17" fillId="0" borderId="20" xfId="19" applyFont="1" applyFill="1" applyBorder="1" applyProtection="1">
      <protection hidden="1"/>
    </xf>
    <xf numFmtId="0" fontId="17" fillId="0" borderId="47" xfId="19" applyFont="1" applyFill="1" applyBorder="1" applyProtection="1">
      <protection hidden="1"/>
    </xf>
    <xf numFmtId="49" fontId="27" fillId="0" borderId="20" xfId="13" applyNumberFormat="1" applyFont="1" applyFill="1" applyBorder="1" applyAlignment="1" applyProtection="1">
      <alignment horizontal="center" vertical="center"/>
      <protection hidden="1"/>
    </xf>
    <xf numFmtId="2" fontId="27" fillId="0" borderId="81" xfId="13" applyNumberFormat="1" applyFont="1" applyFill="1" applyBorder="1" applyAlignment="1" applyProtection="1">
      <alignment horizontal="right" vertical="center"/>
      <protection hidden="1"/>
    </xf>
    <xf numFmtId="0" fontId="17" fillId="0" borderId="11" xfId="19" applyFont="1" applyFill="1" applyBorder="1" applyProtection="1">
      <protection hidden="1"/>
    </xf>
    <xf numFmtId="2" fontId="27" fillId="0" borderId="10" xfId="13" applyNumberFormat="1" applyFont="1" applyFill="1" applyBorder="1" applyAlignment="1" applyProtection="1">
      <alignment vertical="center"/>
      <protection hidden="1"/>
    </xf>
    <xf numFmtId="2" fontId="27" fillId="0" borderId="13" xfId="13" applyNumberFormat="1" applyFont="1" applyFill="1" applyBorder="1" applyAlignment="1" applyProtection="1">
      <alignment vertical="center"/>
      <protection hidden="1"/>
    </xf>
    <xf numFmtId="0" fontId="27" fillId="0" borderId="110" xfId="13" applyFont="1" applyFill="1" applyBorder="1" applyProtection="1">
      <protection hidden="1"/>
    </xf>
    <xf numFmtId="0" fontId="17" fillId="3" borderId="13" xfId="19" applyFont="1" applyFill="1" applyBorder="1" applyProtection="1">
      <protection hidden="1"/>
    </xf>
    <xf numFmtId="0" fontId="17" fillId="3" borderId="38" xfId="19" applyFont="1" applyFill="1" applyBorder="1" applyAlignment="1" applyProtection="1">
      <alignment horizontal="left"/>
      <protection hidden="1"/>
    </xf>
    <xf numFmtId="2" fontId="17" fillId="3" borderId="38" xfId="19" applyNumberFormat="1" applyFont="1" applyFill="1" applyBorder="1" applyAlignment="1" applyProtection="1">
      <alignment horizontal="right"/>
      <protection hidden="1"/>
    </xf>
    <xf numFmtId="0" fontId="17" fillId="3" borderId="14" xfId="19" applyFont="1" applyFill="1" applyBorder="1" applyAlignment="1" applyProtection="1">
      <alignment horizontal="left"/>
      <protection hidden="1"/>
    </xf>
    <xf numFmtId="3" fontId="27" fillId="0" borderId="0" xfId="13" applyNumberFormat="1" applyFont="1" applyFill="1" applyAlignment="1" applyProtection="1">
      <alignment horizontal="center" vertical="center"/>
      <protection hidden="1"/>
    </xf>
    <xf numFmtId="3" fontId="88" fillId="0" borderId="111" xfId="13" applyNumberFormat="1" applyFont="1" applyFill="1" applyBorder="1" applyProtection="1">
      <protection hidden="1"/>
    </xf>
    <xf numFmtId="0" fontId="43" fillId="0" borderId="0" xfId="0" applyFont="1" applyFill="1" applyAlignment="1" applyProtection="1">
      <protection hidden="1"/>
    </xf>
    <xf numFmtId="0" fontId="14" fillId="0" borderId="0" xfId="0" applyFont="1" applyFill="1" applyBorder="1" applyAlignment="1" applyProtection="1">
      <alignment wrapText="1"/>
      <protection hidden="1"/>
    </xf>
    <xf numFmtId="0" fontId="0" fillId="0" borderId="0" xfId="0" applyFont="1"/>
    <xf numFmtId="0" fontId="106" fillId="0" borderId="0" xfId="0" applyFont="1"/>
    <xf numFmtId="0" fontId="108" fillId="4" borderId="2" xfId="1" quotePrefix="1" applyFont="1" applyFill="1" applyBorder="1" applyAlignment="1" applyProtection="1"/>
    <xf numFmtId="0" fontId="108" fillId="0" borderId="2" xfId="1" quotePrefix="1" applyFont="1" applyBorder="1" applyAlignment="1" applyProtection="1"/>
    <xf numFmtId="0" fontId="109" fillId="0" borderId="0" xfId="0" applyFont="1"/>
    <xf numFmtId="0" fontId="9" fillId="0" borderId="0" xfId="0" applyFont="1" applyFill="1" applyProtection="1">
      <protection hidden="1"/>
    </xf>
    <xf numFmtId="0" fontId="8" fillId="0" borderId="0" xfId="0" applyFont="1" applyFill="1" applyProtection="1">
      <protection hidden="1"/>
    </xf>
    <xf numFmtId="4" fontId="40" fillId="0" borderId="2" xfId="20" applyNumberFormat="1" applyFont="1" applyFill="1" applyBorder="1" applyProtection="1">
      <protection locked="0" hidden="1"/>
    </xf>
    <xf numFmtId="0" fontId="3" fillId="0" borderId="0" xfId="0" applyFont="1" applyFill="1" applyBorder="1" applyAlignment="1" applyProtection="1">
      <alignment horizontal="left"/>
      <protection locked="0" hidden="1"/>
    </xf>
    <xf numFmtId="0" fontId="3" fillId="0" borderId="0" xfId="0" applyFont="1" applyBorder="1" applyAlignment="1" applyProtection="1">
      <alignment vertical="top" wrapText="1"/>
      <protection hidden="1"/>
    </xf>
    <xf numFmtId="0" fontId="3" fillId="0" borderId="22" xfId="0" applyFont="1" applyBorder="1" applyAlignment="1" applyProtection="1">
      <protection locked="0" hidden="1"/>
    </xf>
    <xf numFmtId="0" fontId="3" fillId="0" borderId="48" xfId="0" applyFont="1" applyBorder="1" applyAlignment="1" applyProtection="1">
      <protection locked="0" hidden="1"/>
    </xf>
    <xf numFmtId="0" fontId="3" fillId="0" borderId="30" xfId="0" applyFont="1" applyBorder="1" applyAlignment="1" applyProtection="1">
      <protection locked="0" hidden="1"/>
    </xf>
    <xf numFmtId="3" fontId="0" fillId="0" borderId="0" xfId="0" applyNumberFormat="1" applyAlignment="1" applyProtection="1">
      <protection hidden="1"/>
    </xf>
    <xf numFmtId="0" fontId="3" fillId="4" borderId="2" xfId="0" applyFont="1" applyFill="1" applyBorder="1" applyAlignment="1" applyProtection="1">
      <alignment horizontal="center" wrapText="1"/>
      <protection locked="0" hidden="1"/>
    </xf>
    <xf numFmtId="3" fontId="56" fillId="0" borderId="0" xfId="0" applyNumberFormat="1" applyFont="1" applyFill="1" applyBorder="1" applyAlignment="1" applyProtection="1">
      <alignment horizontal="right" vertical="top" wrapText="1"/>
      <protection locked="0" hidden="1"/>
    </xf>
    <xf numFmtId="49" fontId="3" fillId="0" borderId="30" xfId="0" applyNumberFormat="1" applyFont="1" applyFill="1" applyBorder="1" applyAlignment="1" applyProtection="1">
      <alignment horizontal="left" wrapText="1"/>
      <protection locked="0" hidden="1"/>
    </xf>
    <xf numFmtId="0" fontId="3" fillId="0" borderId="0" xfId="0" applyFont="1" applyBorder="1" applyProtection="1">
      <protection locked="0" hidden="1"/>
    </xf>
    <xf numFmtId="49" fontId="3" fillId="0" borderId="22" xfId="0" applyNumberFormat="1" applyFont="1" applyFill="1" applyBorder="1" applyAlignment="1" applyProtection="1">
      <protection locked="0" hidden="1"/>
    </xf>
    <xf numFmtId="0" fontId="3" fillId="0" borderId="0" xfId="0" applyFont="1" applyBorder="1" applyAlignment="1" applyProtection="1">
      <protection locked="0" hidden="1"/>
    </xf>
    <xf numFmtId="3" fontId="54" fillId="0" borderId="0" xfId="0" applyNumberFormat="1" applyFont="1" applyFill="1" applyBorder="1" applyAlignment="1" applyProtection="1">
      <alignment vertical="top" wrapText="1"/>
      <protection locked="0" hidden="1"/>
    </xf>
    <xf numFmtId="49" fontId="3" fillId="0" borderId="23" xfId="0" applyNumberFormat="1" applyFont="1" applyFill="1" applyBorder="1" applyAlignment="1" applyProtection="1">
      <protection locked="0" hidden="1"/>
    </xf>
    <xf numFmtId="0" fontId="3" fillId="0" borderId="34" xfId="0" applyFont="1" applyBorder="1" applyProtection="1">
      <protection locked="0" hidden="1"/>
    </xf>
    <xf numFmtId="49" fontId="3" fillId="0" borderId="21" xfId="0" applyNumberFormat="1" applyFont="1" applyFill="1" applyBorder="1" applyAlignment="1" applyProtection="1">
      <alignment horizontal="left" wrapText="1"/>
      <protection locked="0" hidden="1"/>
    </xf>
    <xf numFmtId="2" fontId="3" fillId="0" borderId="0" xfId="0" applyNumberFormat="1" applyFont="1" applyBorder="1" applyProtection="1">
      <protection locked="0" hidden="1"/>
    </xf>
    <xf numFmtId="3" fontId="54" fillId="0" borderId="0" xfId="0" applyNumberFormat="1" applyFont="1" applyFill="1" applyBorder="1" applyAlignment="1" applyProtection="1">
      <alignment horizontal="right" vertical="top" wrapText="1"/>
      <protection locked="0" hidden="1"/>
    </xf>
    <xf numFmtId="49" fontId="14" fillId="0" borderId="10" xfId="0" applyNumberFormat="1" applyFont="1" applyFill="1" applyBorder="1" applyAlignment="1" applyProtection="1">
      <alignment horizontal="left"/>
      <protection locked="0" hidden="1"/>
    </xf>
    <xf numFmtId="49" fontId="3" fillId="0" borderId="112" xfId="0" applyNumberFormat="1" applyFont="1" applyFill="1" applyBorder="1" applyAlignment="1" applyProtection="1">
      <alignment horizontal="left"/>
      <protection locked="0" hidden="1"/>
    </xf>
    <xf numFmtId="49" fontId="3" fillId="0" borderId="113" xfId="0" applyNumberFormat="1" applyFont="1" applyFill="1" applyBorder="1" applyAlignment="1" applyProtection="1">
      <alignment horizontal="left"/>
      <protection locked="0" hidden="1"/>
    </xf>
    <xf numFmtId="0" fontId="3" fillId="4" borderId="2" xfId="0" applyFont="1" applyFill="1" applyBorder="1" applyAlignment="1" applyProtection="1">
      <alignment horizontal="center"/>
      <protection locked="0" hidden="1"/>
    </xf>
    <xf numFmtId="49" fontId="3" fillId="0" borderId="114" xfId="0" applyNumberFormat="1" applyFont="1" applyFill="1" applyBorder="1" applyAlignment="1" applyProtection="1">
      <alignment horizontal="left" wrapText="1"/>
      <protection locked="0" hidden="1"/>
    </xf>
    <xf numFmtId="49" fontId="3" fillId="0" borderId="115" xfId="0" applyNumberFormat="1" applyFont="1" applyFill="1" applyBorder="1" applyAlignment="1" applyProtection="1">
      <protection locked="0" hidden="1"/>
    </xf>
    <xf numFmtId="49" fontId="3" fillId="0" borderId="116" xfId="0" applyNumberFormat="1" applyFont="1" applyFill="1" applyBorder="1" applyAlignment="1" applyProtection="1">
      <protection locked="0" hidden="1"/>
    </xf>
    <xf numFmtId="0" fontId="3" fillId="0" borderId="0" xfId="0" applyFont="1" applyProtection="1">
      <protection locked="0" hidden="1"/>
    </xf>
    <xf numFmtId="0" fontId="55" fillId="0" borderId="0" xfId="0" applyFont="1" applyProtection="1">
      <protection locked="0" hidden="1"/>
    </xf>
    <xf numFmtId="49" fontId="14" fillId="0" borderId="12" xfId="0" applyNumberFormat="1" applyFont="1" applyFill="1" applyBorder="1" applyAlignment="1" applyProtection="1">
      <alignment horizontal="left"/>
      <protection locked="0" hidden="1"/>
    </xf>
    <xf numFmtId="49" fontId="3" fillId="0" borderId="30" xfId="0" applyNumberFormat="1" applyFont="1" applyFill="1" applyBorder="1" applyAlignment="1" applyProtection="1">
      <alignment horizontal="left"/>
      <protection locked="0" hidden="1"/>
    </xf>
    <xf numFmtId="49" fontId="3" fillId="0" borderId="48" xfId="0" applyNumberFormat="1" applyFont="1" applyFill="1" applyBorder="1" applyAlignment="1" applyProtection="1">
      <alignment horizontal="left"/>
      <protection locked="0" hidden="1"/>
    </xf>
    <xf numFmtId="0" fontId="3" fillId="4" borderId="4" xfId="0" applyFont="1" applyFill="1" applyBorder="1" applyAlignment="1" applyProtection="1">
      <alignment horizontal="center" wrapText="1"/>
      <protection locked="0" hidden="1"/>
    </xf>
    <xf numFmtId="0" fontId="3" fillId="4" borderId="36" xfId="0" applyFont="1" applyFill="1" applyBorder="1" applyAlignment="1" applyProtection="1">
      <alignment horizontal="center" wrapText="1"/>
      <protection locked="0" hidden="1"/>
    </xf>
    <xf numFmtId="0" fontId="3" fillId="4" borderId="37" xfId="0" applyFont="1" applyFill="1" applyBorder="1" applyAlignment="1" applyProtection="1">
      <alignment horizontal="center" wrapText="1"/>
      <protection locked="0" hidden="1"/>
    </xf>
    <xf numFmtId="49" fontId="3" fillId="0" borderId="27" xfId="0" applyNumberFormat="1" applyFont="1" applyFill="1" applyBorder="1" applyAlignment="1" applyProtection="1">
      <alignment horizontal="right"/>
      <protection locked="0" hidden="1"/>
    </xf>
    <xf numFmtId="49" fontId="3" fillId="0" borderId="16" xfId="0" applyNumberFormat="1" applyFont="1" applyFill="1" applyBorder="1" applyAlignment="1" applyProtection="1">
      <protection locked="0" hidden="1"/>
    </xf>
    <xf numFmtId="49" fontId="3" fillId="0" borderId="24" xfId="0" applyNumberFormat="1" applyFont="1" applyFill="1" applyBorder="1" applyAlignment="1" applyProtection="1">
      <protection locked="0" hidden="1"/>
    </xf>
    <xf numFmtId="0" fontId="3" fillId="0" borderId="25" xfId="0" applyFont="1" applyBorder="1" applyProtection="1">
      <protection locked="0" hidden="1"/>
    </xf>
    <xf numFmtId="49" fontId="3" fillId="0" borderId="26" xfId="0" applyNumberFormat="1" applyFont="1" applyFill="1" applyBorder="1" applyAlignment="1" applyProtection="1">
      <alignment horizontal="right"/>
      <protection locked="0" hidden="1"/>
    </xf>
    <xf numFmtId="49" fontId="3" fillId="0" borderId="17" xfId="0" applyNumberFormat="1" applyFont="1" applyFill="1" applyBorder="1" applyAlignment="1" applyProtection="1">
      <alignment horizontal="right"/>
      <protection locked="0" hidden="1"/>
    </xf>
    <xf numFmtId="49" fontId="3" fillId="0" borderId="16" xfId="0" applyNumberFormat="1" applyFont="1" applyFill="1" applyBorder="1" applyAlignment="1" applyProtection="1">
      <alignment horizontal="right"/>
      <protection locked="0" hidden="1"/>
    </xf>
    <xf numFmtId="49" fontId="3" fillId="0" borderId="24" xfId="0" applyNumberFormat="1" applyFont="1" applyFill="1" applyBorder="1" applyAlignment="1" applyProtection="1">
      <alignment horizontal="right"/>
      <protection locked="0" hidden="1"/>
    </xf>
    <xf numFmtId="49" fontId="14" fillId="0" borderId="81" xfId="0" applyNumberFormat="1" applyFont="1" applyFill="1" applyBorder="1" applyAlignment="1" applyProtection="1">
      <alignment horizontal="left"/>
      <protection locked="0" hidden="1"/>
    </xf>
    <xf numFmtId="49" fontId="3" fillId="0" borderId="0" xfId="0" applyNumberFormat="1" applyFont="1" applyFill="1" applyBorder="1" applyAlignment="1" applyProtection="1">
      <alignment horizontal="right"/>
      <protection locked="0" hidden="1"/>
    </xf>
    <xf numFmtId="49" fontId="3" fillId="0" borderId="48" xfId="0" applyNumberFormat="1" applyFont="1" applyFill="1" applyBorder="1" applyAlignment="1" applyProtection="1">
      <alignment horizontal="left" wrapText="1"/>
      <protection locked="0" hidden="1"/>
    </xf>
    <xf numFmtId="49" fontId="3" fillId="0" borderId="28" xfId="0" applyNumberFormat="1" applyFont="1" applyFill="1" applyBorder="1" applyAlignment="1" applyProtection="1">
      <alignment horizontal="right"/>
      <protection locked="0" hidden="1"/>
    </xf>
    <xf numFmtId="0" fontId="3" fillId="0" borderId="0" xfId="0" applyFont="1" applyFill="1" applyBorder="1" applyAlignment="1" applyProtection="1">
      <alignment horizontal="left" wrapText="1"/>
      <protection locked="0" hidden="1"/>
    </xf>
    <xf numFmtId="0" fontId="55" fillId="0" borderId="0" xfId="0" applyFont="1" applyFill="1" applyBorder="1" applyProtection="1">
      <protection locked="0" hidden="1"/>
    </xf>
    <xf numFmtId="0" fontId="3" fillId="0" borderId="0" xfId="0" applyFont="1" applyFill="1" applyBorder="1" applyProtection="1">
      <protection locked="0" hidden="1"/>
    </xf>
    <xf numFmtId="49" fontId="3" fillId="0" borderId="0" xfId="0" applyNumberFormat="1" applyFont="1" applyFill="1" applyBorder="1" applyProtection="1">
      <protection locked="0" hidden="1"/>
    </xf>
    <xf numFmtId="2" fontId="55" fillId="0" borderId="0" xfId="0" applyNumberFormat="1" applyFont="1" applyFill="1" applyBorder="1" applyProtection="1">
      <protection locked="0" hidden="1"/>
    </xf>
    <xf numFmtId="49" fontId="3" fillId="0" borderId="39" xfId="0" applyNumberFormat="1" applyFont="1" applyFill="1" applyBorder="1" applyAlignment="1" applyProtection="1">
      <alignment horizontal="right"/>
      <protection locked="0" hidden="1"/>
    </xf>
    <xf numFmtId="0" fontId="3" fillId="0" borderId="0" xfId="0" applyFont="1" applyFill="1" applyBorder="1" applyAlignment="1" applyProtection="1">
      <protection locked="0" hidden="1"/>
    </xf>
    <xf numFmtId="0" fontId="43" fillId="0" borderId="0" xfId="0" applyFont="1" applyFill="1" applyBorder="1" applyAlignment="1" applyProtection="1">
      <protection locked="0" hidden="1"/>
    </xf>
    <xf numFmtId="0" fontId="3" fillId="4" borderId="2" xfId="0" applyFont="1" applyFill="1" applyBorder="1" applyAlignment="1" applyProtection="1">
      <alignment wrapText="1"/>
      <protection locked="0" hidden="1"/>
    </xf>
    <xf numFmtId="0" fontId="3" fillId="0" borderId="37" xfId="0" applyFont="1" applyFill="1" applyBorder="1" applyAlignment="1" applyProtection="1">
      <protection locked="0" hidden="1"/>
    </xf>
    <xf numFmtId="1" fontId="3" fillId="0" borderId="37" xfId="0" applyNumberFormat="1" applyFont="1" applyFill="1" applyBorder="1" applyAlignment="1" applyProtection="1">
      <alignment horizontal="center"/>
      <protection locked="0" hidden="1"/>
    </xf>
    <xf numFmtId="0" fontId="3" fillId="0" borderId="36" xfId="0" applyFont="1" applyFill="1" applyBorder="1" applyAlignment="1" applyProtection="1">
      <protection locked="0" hidden="1"/>
    </xf>
    <xf numFmtId="0" fontId="0" fillId="0" borderId="117" xfId="0" applyBorder="1" applyAlignment="1" applyProtection="1">
      <alignment horizontal="center"/>
      <protection locked="0" hidden="1"/>
    </xf>
    <xf numFmtId="0" fontId="3" fillId="0" borderId="2" xfId="0" applyFont="1" applyFill="1" applyBorder="1" applyAlignment="1" applyProtection="1">
      <protection locked="0" hidden="1"/>
    </xf>
    <xf numFmtId="0" fontId="14" fillId="0" borderId="0" xfId="0" applyFont="1" applyFill="1" applyBorder="1" applyAlignment="1" applyProtection="1">
      <protection locked="0" hidden="1"/>
    </xf>
    <xf numFmtId="0" fontId="3" fillId="4" borderId="2" xfId="0" applyFont="1" applyFill="1" applyBorder="1" applyAlignment="1" applyProtection="1">
      <protection locked="0" hidden="1"/>
    </xf>
    <xf numFmtId="0" fontId="3" fillId="0" borderId="25" xfId="0" applyFont="1" applyFill="1" applyBorder="1" applyAlignment="1" applyProtection="1">
      <alignment horizontal="center"/>
      <protection locked="0" hidden="1"/>
    </xf>
    <xf numFmtId="0" fontId="3" fillId="0" borderId="26" xfId="0" applyFont="1" applyFill="1" applyBorder="1" applyAlignment="1" applyProtection="1">
      <alignment horizontal="right"/>
      <protection locked="0" hidden="1"/>
    </xf>
    <xf numFmtId="3" fontId="43" fillId="0" borderId="0" xfId="0" applyNumberFormat="1" applyFont="1" applyFill="1" applyBorder="1" applyAlignment="1" applyProtection="1">
      <alignment horizontal="right"/>
      <protection locked="0" hidden="1"/>
    </xf>
    <xf numFmtId="49" fontId="14" fillId="0" borderId="31" xfId="0" applyNumberFormat="1" applyFont="1" applyFill="1" applyBorder="1" applyAlignment="1" applyProtection="1">
      <alignment horizontal="left"/>
      <protection locked="0" hidden="1"/>
    </xf>
    <xf numFmtId="49" fontId="3" fillId="0" borderId="32" xfId="0" applyNumberFormat="1" applyFont="1" applyFill="1" applyBorder="1" applyAlignment="1" applyProtection="1">
      <alignment horizontal="right"/>
      <protection locked="0" hidden="1"/>
    </xf>
    <xf numFmtId="49" fontId="23" fillId="0" borderId="0" xfId="8" applyNumberFormat="1" applyFont="1" applyFill="1" applyAlignment="1" applyProtection="1">
      <protection locked="0" hidden="1"/>
    </xf>
    <xf numFmtId="49" fontId="25" fillId="0" borderId="0" xfId="8" applyNumberFormat="1" applyFont="1" applyAlignment="1" applyProtection="1">
      <alignment horizontal="center"/>
      <protection locked="0" hidden="1"/>
    </xf>
    <xf numFmtId="49" fontId="11" fillId="0" borderId="0" xfId="8" applyNumberFormat="1" applyFont="1" applyBorder="1" applyAlignment="1" applyProtection="1">
      <alignment horizontal="center"/>
      <protection locked="0" hidden="1"/>
    </xf>
    <xf numFmtId="49" fontId="60" fillId="0" borderId="0" xfId="8" applyNumberFormat="1" applyFont="1" applyAlignment="1" applyProtection="1">
      <protection locked="0" hidden="1"/>
    </xf>
    <xf numFmtId="49" fontId="25" fillId="0" borderId="0" xfId="8" applyNumberFormat="1" applyFont="1" applyAlignment="1" applyProtection="1">
      <protection locked="0" hidden="1"/>
    </xf>
    <xf numFmtId="49" fontId="60" fillId="0" borderId="0" xfId="8" applyNumberFormat="1" applyFont="1" applyBorder="1" applyAlignment="1" applyProtection="1">
      <protection locked="0" hidden="1"/>
    </xf>
    <xf numFmtId="49" fontId="60" fillId="0" borderId="0" xfId="8" applyNumberFormat="1" applyFont="1" applyFill="1" applyBorder="1" applyAlignment="1" applyProtection="1">
      <protection locked="0" hidden="1"/>
    </xf>
    <xf numFmtId="49" fontId="60" fillId="0" borderId="0" xfId="8" applyNumberFormat="1" applyFont="1" applyFill="1" applyBorder="1" applyAlignment="1" applyProtection="1">
      <alignment horizontal="center"/>
      <protection locked="0" hidden="1"/>
    </xf>
    <xf numFmtId="49" fontId="60" fillId="0" borderId="0" xfId="8" applyNumberFormat="1" applyFont="1" applyFill="1" applyAlignment="1" applyProtection="1">
      <protection locked="0" hidden="1"/>
    </xf>
    <xf numFmtId="49" fontId="11" fillId="0" borderId="0" xfId="8" applyNumberFormat="1" applyFont="1" applyAlignment="1" applyProtection="1">
      <protection locked="0" hidden="1"/>
    </xf>
    <xf numFmtId="49" fontId="20" fillId="0" borderId="0" xfId="8" applyNumberFormat="1" applyFont="1" applyAlignment="1" applyProtection="1">
      <protection locked="0" hidden="1"/>
    </xf>
    <xf numFmtId="49" fontId="23" fillId="0" borderId="0" xfId="8" applyNumberFormat="1" applyFont="1" applyFill="1" applyBorder="1" applyAlignment="1" applyProtection="1">
      <protection locked="0" hidden="1"/>
    </xf>
    <xf numFmtId="49" fontId="23" fillId="0" borderId="0" xfId="8" applyNumberFormat="1" applyFont="1" applyFill="1" applyBorder="1" applyAlignment="1" applyProtection="1">
      <alignment horizontal="left"/>
      <protection locked="0" hidden="1"/>
    </xf>
    <xf numFmtId="49" fontId="23" fillId="0" borderId="0" xfId="8" applyNumberFormat="1" applyFont="1" applyFill="1" applyAlignment="1" applyProtection="1">
      <alignment horizontal="center"/>
      <protection locked="0" hidden="1"/>
    </xf>
    <xf numFmtId="49" fontId="24" fillId="0" borderId="0" xfId="8" applyNumberFormat="1" applyFont="1" applyFill="1" applyBorder="1" applyAlignment="1" applyProtection="1">
      <protection locked="0" hidden="1"/>
    </xf>
    <xf numFmtId="49" fontId="21" fillId="0" borderId="38" xfId="8" applyNumberFormat="1" applyFont="1" applyFill="1" applyBorder="1" applyAlignment="1" applyProtection="1">
      <protection locked="0" hidden="1"/>
    </xf>
    <xf numFmtId="49" fontId="21" fillId="0" borderId="0" xfId="8" applyNumberFormat="1" applyFont="1" applyFill="1" applyAlignment="1" applyProtection="1">
      <alignment horizontal="center"/>
      <protection locked="0" hidden="1"/>
    </xf>
    <xf numFmtId="49" fontId="21" fillId="0" borderId="38" xfId="8" applyNumberFormat="1" applyFont="1" applyFill="1" applyBorder="1" applyAlignment="1" applyProtection="1">
      <alignment horizontal="left"/>
      <protection locked="0" hidden="1"/>
    </xf>
    <xf numFmtId="49" fontId="21" fillId="0" borderId="0" xfId="8" applyNumberFormat="1" applyFont="1" applyAlignment="1" applyProtection="1">
      <alignment horizontal="center"/>
      <protection locked="0" hidden="1"/>
    </xf>
    <xf numFmtId="49" fontId="20" fillId="0" borderId="0" xfId="8" applyNumberFormat="1" applyFont="1" applyFill="1" applyBorder="1" applyAlignment="1" applyProtection="1">
      <alignment horizontal="center"/>
      <protection locked="0" hidden="1"/>
    </xf>
    <xf numFmtId="49" fontId="21" fillId="0" borderId="0" xfId="8" applyNumberFormat="1" applyFont="1" applyFill="1" applyBorder="1" applyAlignment="1" applyProtection="1">
      <alignment horizontal="center"/>
      <protection locked="0" hidden="1"/>
    </xf>
    <xf numFmtId="49" fontId="25" fillId="0" borderId="0" xfId="8" applyNumberFormat="1" applyFont="1" applyFill="1" applyBorder="1" applyAlignment="1" applyProtection="1">
      <alignment horizontal="center" vertical="center"/>
      <protection locked="0" hidden="1"/>
    </xf>
    <xf numFmtId="49" fontId="20" fillId="0" borderId="0" xfId="8" applyNumberFormat="1" applyFont="1" applyBorder="1" applyAlignment="1" applyProtection="1">
      <alignment horizontal="center"/>
      <protection locked="0" hidden="1"/>
    </xf>
    <xf numFmtId="49" fontId="20" fillId="0" borderId="0" xfId="8" applyNumberFormat="1" applyFont="1" applyFill="1" applyAlignment="1" applyProtection="1">
      <alignment horizontal="left"/>
      <protection locked="0" hidden="1"/>
    </xf>
    <xf numFmtId="49" fontId="25" fillId="0" borderId="0" xfId="8" applyNumberFormat="1" applyFont="1" applyFill="1" applyBorder="1" applyAlignment="1" applyProtection="1">
      <alignment horizontal="center" vertical="top"/>
      <protection locked="0" hidden="1"/>
    </xf>
    <xf numFmtId="49" fontId="20" fillId="0" borderId="0" xfId="8" applyNumberFormat="1" applyFont="1" applyFill="1" applyBorder="1" applyAlignment="1" applyProtection="1">
      <alignment horizontal="left"/>
      <protection locked="0" hidden="1"/>
    </xf>
    <xf numFmtId="49" fontId="21" fillId="0" borderId="0" xfId="8" applyNumberFormat="1" applyFont="1" applyFill="1" applyBorder="1" applyAlignment="1" applyProtection="1">
      <protection locked="0" hidden="1"/>
    </xf>
    <xf numFmtId="49" fontId="25" fillId="0" borderId="81" xfId="8" applyNumberFormat="1" applyFont="1" applyFill="1" applyBorder="1" applyAlignment="1" applyProtection="1">
      <alignment horizontal="center" vertical="center"/>
      <protection locked="0" hidden="1"/>
    </xf>
    <xf numFmtId="49" fontId="25" fillId="0" borderId="47" xfId="8" applyNumberFormat="1" applyFont="1" applyFill="1" applyBorder="1" applyAlignment="1" applyProtection="1">
      <alignment horizontal="center" vertical="center"/>
      <protection locked="0" hidden="1"/>
    </xf>
    <xf numFmtId="49" fontId="20" fillId="0" borderId="10" xfId="8" applyNumberFormat="1" applyFont="1" applyFill="1" applyBorder="1" applyAlignment="1" applyProtection="1">
      <alignment horizontal="left" vertical="top"/>
      <protection locked="0" hidden="1"/>
    </xf>
    <xf numFmtId="49" fontId="20" fillId="0" borderId="12" xfId="8" applyNumberFormat="1" applyFont="1" applyFill="1" applyBorder="1" applyAlignment="1" applyProtection="1">
      <alignment horizontal="left" vertical="top"/>
      <protection locked="0" hidden="1"/>
    </xf>
    <xf numFmtId="49" fontId="20" fillId="0" borderId="11" xfId="8" applyNumberFormat="1" applyFont="1" applyFill="1" applyBorder="1" applyAlignment="1" applyProtection="1">
      <alignment horizontal="left" vertical="top"/>
      <protection locked="0" hidden="1"/>
    </xf>
    <xf numFmtId="49" fontId="20" fillId="0" borderId="81" xfId="8" applyNumberFormat="1" applyFont="1" applyFill="1" applyBorder="1" applyAlignment="1" applyProtection="1">
      <alignment horizontal="left" vertical="top"/>
      <protection locked="0" hidden="1"/>
    </xf>
    <xf numFmtId="49" fontId="20" fillId="0" borderId="0" xfId="8" applyNumberFormat="1" applyFont="1" applyFill="1" applyBorder="1" applyAlignment="1" applyProtection="1">
      <alignment horizontal="left" vertical="top"/>
      <protection locked="0" hidden="1"/>
    </xf>
    <xf numFmtId="49" fontId="20" fillId="0" borderId="47" xfId="8" applyNumberFormat="1" applyFont="1" applyFill="1" applyBorder="1" applyAlignment="1" applyProtection="1">
      <alignment horizontal="left" vertical="top"/>
      <protection locked="0" hidden="1"/>
    </xf>
    <xf numFmtId="49" fontId="16" fillId="0" borderId="0" xfId="8" applyNumberFormat="1" applyFont="1" applyFill="1" applyBorder="1" applyAlignment="1" applyProtection="1">
      <alignment horizontal="left" vertical="top"/>
      <protection locked="0" hidden="1"/>
    </xf>
    <xf numFmtId="49" fontId="25" fillId="0" borderId="0" xfId="8" applyNumberFormat="1" applyFont="1" applyFill="1" applyAlignment="1" applyProtection="1">
      <alignment horizontal="center"/>
      <protection locked="0" hidden="1"/>
    </xf>
    <xf numFmtId="49" fontId="20" fillId="0" borderId="13" xfId="8" applyNumberFormat="1" applyFont="1" applyFill="1" applyBorder="1" applyAlignment="1" applyProtection="1">
      <alignment horizontal="left" vertical="top"/>
      <protection locked="0" hidden="1"/>
    </xf>
    <xf numFmtId="49" fontId="20" fillId="0" borderId="38" xfId="8" applyNumberFormat="1" applyFont="1" applyFill="1" applyBorder="1" applyAlignment="1" applyProtection="1">
      <alignment horizontal="left" vertical="top"/>
      <protection locked="0" hidden="1"/>
    </xf>
    <xf numFmtId="49" fontId="20" fillId="0" borderId="14" xfId="8" applyNumberFormat="1" applyFont="1" applyFill="1" applyBorder="1" applyAlignment="1" applyProtection="1">
      <alignment horizontal="left" vertical="top"/>
      <protection locked="0" hidden="1"/>
    </xf>
    <xf numFmtId="49" fontId="25" fillId="0" borderId="0" xfId="8" applyNumberFormat="1" applyFont="1" applyFill="1" applyBorder="1" applyAlignment="1" applyProtection="1">
      <alignment horizontal="center"/>
      <protection locked="0" hidden="1"/>
    </xf>
    <xf numFmtId="49" fontId="26" fillId="0" borderId="0" xfId="8" applyNumberFormat="1" applyFont="1" applyAlignment="1" applyProtection="1">
      <alignment horizontal="left"/>
      <protection locked="0" hidden="1"/>
    </xf>
    <xf numFmtId="49" fontId="26" fillId="0" borderId="0" xfId="8" applyNumberFormat="1" applyFont="1" applyFill="1" applyAlignment="1" applyProtection="1">
      <alignment horizontal="left"/>
      <protection locked="0" hidden="1"/>
    </xf>
    <xf numFmtId="49" fontId="21" fillId="0" borderId="2" xfId="8" applyNumberFormat="1" applyFont="1" applyFill="1" applyBorder="1" applyAlignment="1" applyProtection="1">
      <alignment horizontal="left"/>
      <protection hidden="1"/>
    </xf>
    <xf numFmtId="0" fontId="14" fillId="0" borderId="0" xfId="0" applyFont="1" applyFill="1" applyBorder="1" applyAlignment="1" applyProtection="1">
      <alignment horizontal="center"/>
      <protection locked="0" hidden="1"/>
    </xf>
    <xf numFmtId="0" fontId="66" fillId="0" borderId="0" xfId="0" applyFont="1" applyFill="1" applyBorder="1" applyAlignment="1" applyProtection="1">
      <alignment horizontal="center"/>
      <protection locked="0" hidden="1"/>
    </xf>
    <xf numFmtId="0" fontId="67" fillId="0" borderId="12" xfId="0" applyFont="1" applyFill="1" applyBorder="1" applyAlignment="1" applyProtection="1">
      <protection locked="0" hidden="1"/>
    </xf>
    <xf numFmtId="0" fontId="3" fillId="0" borderId="33" xfId="0" applyFont="1" applyFill="1" applyBorder="1" applyProtection="1">
      <protection locked="0" hidden="1"/>
    </xf>
    <xf numFmtId="0" fontId="67" fillId="0" borderId="33" xfId="0" applyFont="1" applyFill="1" applyBorder="1" applyProtection="1">
      <protection locked="0" hidden="1"/>
    </xf>
    <xf numFmtId="0" fontId="67" fillId="0" borderId="0" xfId="0" applyFont="1" applyFill="1" applyBorder="1" applyAlignment="1" applyProtection="1">
      <protection locked="0" hidden="1"/>
    </xf>
    <xf numFmtId="0" fontId="67" fillId="0" borderId="0" xfId="0" applyFont="1" applyFill="1" applyBorder="1" applyAlignment="1" applyProtection="1">
      <alignment horizontal="center"/>
      <protection locked="0" hidden="1"/>
    </xf>
    <xf numFmtId="0" fontId="3" fillId="0" borderId="2" xfId="0" applyFont="1" applyFill="1" applyBorder="1" applyAlignment="1" applyProtection="1">
      <alignment horizontal="center" wrapText="1"/>
      <protection locked="0" hidden="1"/>
    </xf>
    <xf numFmtId="49" fontId="14" fillId="0" borderId="55" xfId="0" applyNumberFormat="1" applyFont="1" applyFill="1" applyBorder="1" applyAlignment="1" applyProtection="1">
      <alignment horizontal="right"/>
      <protection locked="0" hidden="1"/>
    </xf>
    <xf numFmtId="1" fontId="3" fillId="0" borderId="55" xfId="0" applyNumberFormat="1" applyFont="1" applyFill="1" applyBorder="1" applyAlignment="1" applyProtection="1">
      <protection locked="0" hidden="1"/>
    </xf>
    <xf numFmtId="0" fontId="3" fillId="0" borderId="33" xfId="0" applyFont="1" applyBorder="1" applyProtection="1">
      <protection hidden="1"/>
    </xf>
    <xf numFmtId="0" fontId="3" fillId="0" borderId="2" xfId="0" applyFont="1" applyBorder="1" applyAlignment="1" applyProtection="1">
      <alignment horizontal="center"/>
      <protection locked="0" hidden="1"/>
    </xf>
    <xf numFmtId="49" fontId="6" fillId="0" borderId="2" xfId="0" applyNumberFormat="1" applyFont="1" applyBorder="1" applyAlignment="1" applyProtection="1">
      <alignment horizontal="center"/>
      <protection locked="0" hidden="1"/>
    </xf>
    <xf numFmtId="3" fontId="56" fillId="0" borderId="2" xfId="0" applyNumberFormat="1" applyFont="1" applyFill="1" applyBorder="1" applyAlignment="1" applyProtection="1">
      <alignment horizontal="center" vertical="top" wrapText="1"/>
      <protection locked="0" hidden="1"/>
    </xf>
    <xf numFmtId="0" fontId="3" fillId="4" borderId="4" xfId="0" applyFont="1" applyFill="1" applyBorder="1" applyAlignment="1" applyProtection="1">
      <protection locked="0" hidden="1"/>
    </xf>
    <xf numFmtId="0" fontId="3" fillId="4" borderId="11" xfId="0" applyFont="1" applyFill="1" applyBorder="1" applyAlignment="1" applyProtection="1">
      <protection locked="0" hidden="1"/>
    </xf>
    <xf numFmtId="0" fontId="3" fillId="4" borderId="15" xfId="0" applyFont="1" applyFill="1" applyBorder="1" applyAlignment="1" applyProtection="1">
      <alignment wrapText="1"/>
      <protection locked="0" hidden="1"/>
    </xf>
    <xf numFmtId="0" fontId="3" fillId="4" borderId="14" xfId="0" applyFont="1" applyFill="1" applyBorder="1" applyAlignment="1" applyProtection="1">
      <protection locked="0" hidden="1"/>
    </xf>
    <xf numFmtId="0" fontId="3" fillId="0" borderId="36" xfId="0" applyFont="1" applyBorder="1" applyAlignment="1" applyProtection="1">
      <alignment horizontal="center"/>
      <protection locked="0" hidden="1"/>
    </xf>
    <xf numFmtId="0" fontId="3" fillId="0" borderId="37" xfId="0" applyFont="1" applyFill="1" applyBorder="1" applyAlignment="1" applyProtection="1">
      <alignment horizontal="left"/>
      <protection locked="0" hidden="1"/>
    </xf>
    <xf numFmtId="0" fontId="3" fillId="0" borderId="0" xfId="0" applyFont="1" applyBorder="1" applyAlignment="1" applyProtection="1">
      <alignment horizontal="left" wrapText="1"/>
      <protection locked="0" hidden="1"/>
    </xf>
    <xf numFmtId="0" fontId="3" fillId="0" borderId="0" xfId="0" applyFont="1" applyFill="1" applyAlignment="1" applyProtection="1">
      <alignment horizontal="left"/>
      <protection locked="0" hidden="1"/>
    </xf>
    <xf numFmtId="0" fontId="3" fillId="0" borderId="0" xfId="0" applyFont="1" applyAlignment="1" applyProtection="1">
      <alignment horizontal="right"/>
      <protection locked="0" hidden="1"/>
    </xf>
    <xf numFmtId="0" fontId="45" fillId="4" borderId="2" xfId="0" applyFont="1" applyFill="1" applyBorder="1" applyProtection="1">
      <protection locked="0" hidden="1"/>
    </xf>
    <xf numFmtId="0" fontId="0" fillId="0" borderId="21" xfId="0" applyBorder="1" applyProtection="1">
      <protection locked="0" hidden="1"/>
    </xf>
    <xf numFmtId="0" fontId="0" fillId="0" borderId="22" xfId="0" applyBorder="1" applyProtection="1">
      <protection locked="0" hidden="1"/>
    </xf>
    <xf numFmtId="0" fontId="0" fillId="0" borderId="22" xfId="0" applyBorder="1" applyAlignment="1" applyProtection="1">
      <alignment wrapText="1"/>
      <protection locked="0" hidden="1"/>
    </xf>
    <xf numFmtId="0" fontId="0" fillId="0" borderId="48" xfId="0" applyBorder="1" applyProtection="1">
      <protection locked="0" hidden="1"/>
    </xf>
    <xf numFmtId="0" fontId="0" fillId="0" borderId="0" xfId="0" applyBorder="1" applyAlignment="1" applyProtection="1">
      <alignment horizontal="left"/>
      <protection locked="0" hidden="1"/>
    </xf>
    <xf numFmtId="0" fontId="0" fillId="0" borderId="0" xfId="0" applyBorder="1" applyAlignment="1" applyProtection="1">
      <alignment horizontal="left" wrapText="1"/>
      <protection locked="0" hidden="1"/>
    </xf>
    <xf numFmtId="49" fontId="28" fillId="0" borderId="0" xfId="14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Border="1" applyProtection="1">
      <protection locked="0" hidden="1"/>
    </xf>
    <xf numFmtId="3" fontId="44" fillId="0" borderId="0" xfId="14" applyNumberFormat="1" applyFont="1" applyFill="1" applyBorder="1" applyAlignment="1" applyProtection="1">
      <alignment horizontal="right" vertical="center"/>
      <protection locked="0" hidden="1"/>
    </xf>
    <xf numFmtId="0" fontId="0" fillId="0" borderId="118" xfId="0" applyBorder="1" applyProtection="1">
      <protection locked="0" hidden="1"/>
    </xf>
    <xf numFmtId="0" fontId="0" fillId="0" borderId="119" xfId="0" applyBorder="1" applyProtection="1">
      <protection locked="0" hidden="1"/>
    </xf>
    <xf numFmtId="0" fontId="0" fillId="0" borderId="120" xfId="0" applyBorder="1" applyProtection="1">
      <protection locked="0" hidden="1"/>
    </xf>
    <xf numFmtId="0" fontId="0" fillId="0" borderId="38" xfId="0" applyBorder="1" applyAlignment="1" applyProtection="1">
      <protection locked="0" hidden="1"/>
    </xf>
    <xf numFmtId="0" fontId="0" fillId="4" borderId="37" xfId="0" applyFill="1" applyBorder="1" applyProtection="1">
      <protection locked="0" hidden="1"/>
    </xf>
    <xf numFmtId="0" fontId="29" fillId="4" borderId="36" xfId="0" applyFont="1" applyFill="1" applyBorder="1" applyAlignment="1" applyProtection="1">
      <alignment wrapText="1"/>
      <protection locked="0" hidden="1"/>
    </xf>
    <xf numFmtId="0" fontId="0" fillId="0" borderId="0" xfId="0" applyBorder="1" applyAlignment="1" applyProtection="1">
      <protection locked="0" hidden="1"/>
    </xf>
    <xf numFmtId="0" fontId="0" fillId="4" borderId="2" xfId="0" applyFill="1" applyBorder="1" applyProtection="1">
      <protection locked="0" hidden="1"/>
    </xf>
    <xf numFmtId="0" fontId="43" fillId="4" borderId="4" xfId="0" applyFont="1" applyFill="1" applyBorder="1" applyAlignment="1" applyProtection="1">
      <alignment horizontal="left"/>
      <protection locked="0" hidden="1"/>
    </xf>
    <xf numFmtId="0" fontId="3" fillId="4" borderId="20" xfId="0" applyFont="1" applyFill="1" applyBorder="1" applyProtection="1">
      <protection locked="0" hidden="1"/>
    </xf>
    <xf numFmtId="49" fontId="46" fillId="0" borderId="27" xfId="14" applyNumberFormat="1" applyFont="1" applyFill="1" applyBorder="1" applyAlignment="1" applyProtection="1">
      <alignment horizontal="center" vertical="center"/>
      <protection locked="0" hidden="1"/>
    </xf>
    <xf numFmtId="0" fontId="3" fillId="0" borderId="32" xfId="0" applyFont="1" applyFill="1" applyBorder="1" applyAlignment="1" applyProtection="1">
      <protection locked="0" hidden="1"/>
    </xf>
    <xf numFmtId="49" fontId="46" fillId="0" borderId="16" xfId="14" applyNumberFormat="1" applyFont="1" applyFill="1" applyBorder="1" applyAlignment="1" applyProtection="1">
      <alignment horizontal="center" vertical="center"/>
      <protection locked="0" hidden="1"/>
    </xf>
    <xf numFmtId="49" fontId="46" fillId="0" borderId="28" xfId="14" applyNumberFormat="1" applyFont="1" applyFill="1" applyBorder="1" applyAlignment="1" applyProtection="1">
      <alignment horizontal="center" vertical="center"/>
      <protection locked="0" hidden="1"/>
    </xf>
    <xf numFmtId="0" fontId="3" fillId="0" borderId="77" xfId="0" applyFont="1" applyFill="1" applyBorder="1" applyAlignment="1" applyProtection="1">
      <protection locked="0" hidden="1"/>
    </xf>
    <xf numFmtId="49" fontId="46" fillId="0" borderId="0" xfId="14" applyNumberFormat="1" applyFont="1" applyFill="1" applyBorder="1" applyAlignment="1" applyProtection="1">
      <alignment horizontal="center" vertical="center"/>
      <protection locked="0" hidden="1"/>
    </xf>
    <xf numFmtId="3" fontId="43" fillId="0" borderId="0" xfId="14" applyNumberFormat="1" applyFont="1" applyFill="1" applyBorder="1" applyAlignment="1" applyProtection="1">
      <alignment horizontal="right" vertical="center"/>
      <protection locked="0" hidden="1"/>
    </xf>
    <xf numFmtId="49" fontId="46" fillId="0" borderId="0" xfId="13" applyNumberFormat="1" applyFont="1" applyFill="1" applyAlignment="1" applyProtection="1">
      <alignment horizontal="center" vertical="center"/>
      <protection hidden="1"/>
    </xf>
    <xf numFmtId="0" fontId="46" fillId="0" borderId="0" xfId="13" applyFont="1" applyFill="1" applyBorder="1" applyAlignment="1" applyProtection="1">
      <alignment horizontal="center" vertical="center"/>
      <protection hidden="1"/>
    </xf>
    <xf numFmtId="49" fontId="46" fillId="0" borderId="0" xfId="13" applyNumberFormat="1" applyFont="1" applyFill="1" applyAlignment="1" applyProtection="1">
      <alignment vertical="center" wrapText="1"/>
      <protection hidden="1"/>
    </xf>
    <xf numFmtId="2" fontId="46" fillId="0" borderId="0" xfId="13" applyNumberFormat="1" applyFont="1" applyFill="1" applyAlignment="1" applyProtection="1">
      <alignment horizontal="center" vertical="center"/>
      <protection hidden="1"/>
    </xf>
    <xf numFmtId="0" fontId="46" fillId="0" borderId="0" xfId="13" applyFont="1" applyFill="1" applyBorder="1" applyProtection="1">
      <protection hidden="1"/>
    </xf>
    <xf numFmtId="2" fontId="46" fillId="0" borderId="0" xfId="13" applyNumberFormat="1" applyFont="1" applyFill="1" applyProtection="1">
      <protection hidden="1"/>
    </xf>
    <xf numFmtId="0" fontId="46" fillId="0" borderId="0" xfId="13" applyFont="1" applyFill="1" applyProtection="1">
      <protection hidden="1"/>
    </xf>
    <xf numFmtId="0" fontId="46" fillId="4" borderId="12" xfId="13" applyFont="1" applyFill="1" applyBorder="1" applyAlignment="1" applyProtection="1">
      <alignment horizontal="center" vertical="center" wrapText="1"/>
      <protection hidden="1"/>
    </xf>
    <xf numFmtId="0" fontId="46" fillId="4" borderId="0" xfId="13" applyFont="1" applyFill="1" applyBorder="1" applyAlignment="1" applyProtection="1">
      <alignment horizontal="center" vertical="center" wrapText="1"/>
      <protection hidden="1"/>
    </xf>
    <xf numFmtId="2" fontId="46" fillId="4" borderId="20" xfId="13" applyNumberFormat="1" applyFont="1" applyFill="1" applyBorder="1" applyAlignment="1" applyProtection="1">
      <alignment horizontal="center" vertical="center" wrapText="1"/>
      <protection hidden="1"/>
    </xf>
    <xf numFmtId="0" fontId="46" fillId="4" borderId="0" xfId="13" applyFont="1" applyFill="1" applyBorder="1" applyAlignment="1" applyProtection="1">
      <alignment horizontal="center" vertical="center"/>
      <protection hidden="1"/>
    </xf>
    <xf numFmtId="49" fontId="6" fillId="0" borderId="15" xfId="19" applyNumberFormat="1" applyFont="1" applyBorder="1" applyProtection="1">
      <protection hidden="1"/>
    </xf>
    <xf numFmtId="0" fontId="46" fillId="0" borderId="38" xfId="13" applyFont="1" applyFill="1" applyBorder="1" applyAlignment="1" applyProtection="1">
      <alignment vertical="center"/>
      <protection hidden="1"/>
    </xf>
    <xf numFmtId="49" fontId="46" fillId="0" borderId="14" xfId="13" applyNumberFormat="1" applyFont="1" applyFill="1" applyBorder="1" applyAlignment="1" applyProtection="1">
      <alignment horizontal="left" vertical="center" wrapText="1"/>
      <protection hidden="1"/>
    </xf>
    <xf numFmtId="49" fontId="46" fillId="0" borderId="13" xfId="13" applyNumberFormat="1" applyFont="1" applyFill="1" applyBorder="1" applyAlignment="1" applyProtection="1">
      <alignment horizontal="center" vertical="center"/>
      <protection hidden="1"/>
    </xf>
    <xf numFmtId="2" fontId="93" fillId="0" borderId="15" xfId="13" applyNumberFormat="1" applyFont="1" applyFill="1" applyBorder="1" applyAlignment="1" applyProtection="1">
      <alignment horizontal="right" vertical="center"/>
      <protection hidden="1"/>
    </xf>
    <xf numFmtId="3" fontId="46" fillId="0" borderId="0" xfId="13" applyNumberFormat="1" applyFont="1" applyFill="1" applyBorder="1" applyProtection="1">
      <protection hidden="1"/>
    </xf>
    <xf numFmtId="2" fontId="95" fillId="0" borderId="2" xfId="13" applyNumberFormat="1" applyFont="1" applyFill="1" applyBorder="1" applyAlignment="1" applyProtection="1">
      <alignment horizontal="right" vertical="center"/>
      <protection hidden="1"/>
    </xf>
    <xf numFmtId="49" fontId="6" fillId="0" borderId="20" xfId="19" applyNumberFormat="1" applyFont="1" applyBorder="1" applyProtection="1">
      <protection hidden="1"/>
    </xf>
    <xf numFmtId="0" fontId="46" fillId="0" borderId="0" xfId="13" applyFont="1" applyFill="1" applyBorder="1" applyAlignment="1" applyProtection="1">
      <alignment vertical="center"/>
      <protection hidden="1"/>
    </xf>
    <xf numFmtId="49" fontId="46" fillId="0" borderId="47" xfId="13" applyNumberFormat="1" applyFont="1" applyFill="1" applyBorder="1" applyAlignment="1" applyProtection="1">
      <alignment horizontal="left" vertical="center" wrapText="1"/>
      <protection hidden="1"/>
    </xf>
    <xf numFmtId="49" fontId="46" fillId="0" borderId="81" xfId="13" applyNumberFormat="1" applyFont="1" applyFill="1" applyBorder="1" applyAlignment="1" applyProtection="1">
      <alignment horizontal="center" vertical="center"/>
      <protection hidden="1"/>
    </xf>
    <xf numFmtId="2" fontId="93" fillId="0" borderId="4" xfId="13" applyNumberFormat="1" applyFont="1" applyFill="1" applyBorder="1" applyAlignment="1" applyProtection="1">
      <alignment horizontal="right" vertical="center"/>
      <protection hidden="1"/>
    </xf>
    <xf numFmtId="2" fontId="93" fillId="0" borderId="10" xfId="13" applyNumberFormat="1" applyFont="1" applyFill="1" applyBorder="1" applyAlignment="1" applyProtection="1">
      <alignment horizontal="right" vertical="center"/>
      <protection hidden="1"/>
    </xf>
    <xf numFmtId="2" fontId="96" fillId="0" borderId="2" xfId="13" applyNumberFormat="1" applyFont="1" applyFill="1" applyBorder="1" applyAlignment="1" applyProtection="1">
      <alignment horizontal="right" vertical="center"/>
      <protection hidden="1"/>
    </xf>
    <xf numFmtId="49" fontId="110" fillId="0" borderId="121" xfId="19" applyNumberFormat="1" applyFont="1" applyBorder="1" applyProtection="1">
      <protection hidden="1"/>
    </xf>
    <xf numFmtId="0" fontId="95" fillId="0" borderId="82" xfId="13" applyFont="1" applyFill="1" applyBorder="1" applyAlignment="1" applyProtection="1">
      <alignment vertical="center"/>
      <protection hidden="1"/>
    </xf>
    <xf numFmtId="49" fontId="95" fillId="0" borderId="82" xfId="13" applyNumberFormat="1" applyFont="1" applyFill="1" applyBorder="1" applyAlignment="1" applyProtection="1">
      <alignment horizontal="left" vertical="center" wrapText="1"/>
      <protection hidden="1"/>
    </xf>
    <xf numFmtId="49" fontId="95" fillId="0" borderId="82" xfId="13" applyNumberFormat="1" applyFont="1" applyFill="1" applyBorder="1" applyAlignment="1" applyProtection="1">
      <alignment horizontal="center" vertical="center"/>
      <protection hidden="1"/>
    </xf>
    <xf numFmtId="2" fontId="95" fillId="0" borderId="122" xfId="13" applyNumberFormat="1" applyFont="1" applyFill="1" applyBorder="1" applyAlignment="1" applyProtection="1">
      <alignment horizontal="right" vertical="center"/>
      <protection hidden="1"/>
    </xf>
    <xf numFmtId="2" fontId="95" fillId="0" borderId="123" xfId="13" applyNumberFormat="1" applyFont="1" applyFill="1" applyBorder="1" applyAlignment="1" applyProtection="1">
      <alignment horizontal="right" vertical="center"/>
      <protection hidden="1"/>
    </xf>
    <xf numFmtId="3" fontId="95" fillId="0" borderId="0" xfId="13" applyNumberFormat="1" applyFont="1" applyFill="1" applyBorder="1" applyAlignment="1" applyProtection="1">
      <alignment horizontal="right" vertical="center"/>
      <protection hidden="1"/>
    </xf>
    <xf numFmtId="49" fontId="9" fillId="0" borderId="124" xfId="19" applyNumberFormat="1" applyFont="1" applyFill="1" applyBorder="1" applyProtection="1">
      <protection hidden="1"/>
    </xf>
    <xf numFmtId="0" fontId="111" fillId="0" borderId="0" xfId="13" applyFont="1" applyFill="1" applyBorder="1" applyAlignment="1" applyProtection="1">
      <alignment vertical="center"/>
      <protection hidden="1"/>
    </xf>
    <xf numFmtId="49" fontId="111" fillId="0" borderId="47" xfId="13" applyNumberFormat="1" applyFont="1" applyFill="1" applyBorder="1" applyAlignment="1" applyProtection="1">
      <alignment horizontal="left" vertical="center" wrapText="1"/>
      <protection hidden="1"/>
    </xf>
    <xf numFmtId="49" fontId="111" fillId="0" borderId="81" xfId="13" applyNumberFormat="1" applyFont="1" applyFill="1" applyBorder="1" applyAlignment="1" applyProtection="1">
      <alignment horizontal="center" vertical="center"/>
      <protection hidden="1"/>
    </xf>
    <xf numFmtId="2" fontId="95" fillId="0" borderId="20" xfId="13" applyNumberFormat="1" applyFont="1" applyFill="1" applyBorder="1" applyAlignment="1" applyProtection="1">
      <alignment horizontal="right" vertical="center"/>
      <protection hidden="1"/>
    </xf>
    <xf numFmtId="49" fontId="6" fillId="0" borderId="125" xfId="19" applyNumberFormat="1" applyFont="1" applyBorder="1" applyProtection="1">
      <protection hidden="1"/>
    </xf>
    <xf numFmtId="0" fontId="46" fillId="0" borderId="82" xfId="13" applyFont="1" applyFill="1" applyBorder="1" applyAlignment="1" applyProtection="1">
      <alignment vertical="center"/>
      <protection hidden="1"/>
    </xf>
    <xf numFmtId="0" fontId="46" fillId="0" borderId="99" xfId="13" applyNumberFormat="1" applyFont="1" applyFill="1" applyBorder="1" applyAlignment="1" applyProtection="1">
      <alignment horizontal="left" vertical="center" wrapText="1"/>
      <protection hidden="1"/>
    </xf>
    <xf numFmtId="49" fontId="46" fillId="0" borderId="98" xfId="13" applyNumberFormat="1" applyFont="1" applyFill="1" applyBorder="1" applyAlignment="1" applyProtection="1">
      <alignment horizontal="center" vertical="center"/>
      <protection hidden="1"/>
    </xf>
    <xf numFmtId="2" fontId="93" fillId="0" borderId="126" xfId="13" applyNumberFormat="1" applyFont="1" applyFill="1" applyBorder="1" applyAlignment="1" applyProtection="1">
      <alignment horizontal="right" vertical="center"/>
      <protection hidden="1"/>
    </xf>
    <xf numFmtId="49" fontId="9" fillId="0" borderId="15" xfId="19" applyNumberFormat="1" applyFont="1" applyFill="1" applyBorder="1" applyProtection="1">
      <protection hidden="1"/>
    </xf>
    <xf numFmtId="0" fontId="111" fillId="0" borderId="38" xfId="13" applyFont="1" applyFill="1" applyBorder="1" applyAlignment="1" applyProtection="1">
      <alignment vertical="center"/>
      <protection hidden="1"/>
    </xf>
    <xf numFmtId="49" fontId="111" fillId="0" borderId="14" xfId="13" applyNumberFormat="1" applyFont="1" applyFill="1" applyBorder="1" applyAlignment="1" applyProtection="1">
      <alignment horizontal="left" vertical="center" wrapText="1"/>
      <protection hidden="1"/>
    </xf>
    <xf numFmtId="49" fontId="111" fillId="0" borderId="13" xfId="13" applyNumberFormat="1" applyFont="1" applyFill="1" applyBorder="1" applyAlignment="1" applyProtection="1">
      <alignment horizontal="center" vertical="center"/>
      <protection hidden="1"/>
    </xf>
    <xf numFmtId="2" fontId="95" fillId="0" borderId="15" xfId="13" applyNumberFormat="1" applyFont="1" applyFill="1" applyBorder="1" applyAlignment="1" applyProtection="1">
      <alignment horizontal="right" vertical="center"/>
      <protection hidden="1"/>
    </xf>
    <xf numFmtId="2" fontId="95" fillId="0" borderId="127" xfId="13" applyNumberFormat="1" applyFont="1" applyFill="1" applyBorder="1" applyAlignment="1" applyProtection="1">
      <alignment horizontal="right" vertical="center"/>
      <protection hidden="1"/>
    </xf>
    <xf numFmtId="49" fontId="6" fillId="0" borderId="2" xfId="19" applyNumberFormat="1" applyFont="1" applyBorder="1" applyProtection="1">
      <protection hidden="1"/>
    </xf>
    <xf numFmtId="0" fontId="46" fillId="0" borderId="37" xfId="13" applyFont="1" applyFill="1" applyBorder="1" applyAlignment="1" applyProtection="1">
      <alignment vertical="center"/>
      <protection hidden="1"/>
    </xf>
    <xf numFmtId="0" fontId="46" fillId="0" borderId="14" xfId="13" applyNumberFormat="1" applyFont="1" applyFill="1" applyBorder="1" applyAlignment="1" applyProtection="1">
      <alignment horizontal="left" vertical="center" wrapText="1"/>
      <protection hidden="1"/>
    </xf>
    <xf numFmtId="49" fontId="46" fillId="0" borderId="34" xfId="13" applyNumberFormat="1" applyFont="1" applyFill="1" applyBorder="1" applyAlignment="1" applyProtection="1">
      <alignment horizontal="center" vertical="center"/>
      <protection hidden="1"/>
    </xf>
    <xf numFmtId="2" fontId="93" fillId="0" borderId="2" xfId="13" applyNumberFormat="1" applyFont="1" applyFill="1" applyBorder="1" applyAlignment="1" applyProtection="1">
      <alignment horizontal="right" vertical="center"/>
      <protection hidden="1"/>
    </xf>
    <xf numFmtId="49" fontId="9" fillId="0" borderId="128" xfId="19" applyNumberFormat="1" applyFont="1" applyFill="1" applyBorder="1" applyProtection="1">
      <protection hidden="1"/>
    </xf>
    <xf numFmtId="0" fontId="111" fillId="0" borderId="129" xfId="13" applyFont="1" applyFill="1" applyBorder="1" applyAlignment="1" applyProtection="1">
      <alignment vertical="center"/>
      <protection hidden="1"/>
    </xf>
    <xf numFmtId="49" fontId="111" fillId="0" borderId="130" xfId="13" applyNumberFormat="1" applyFont="1" applyFill="1" applyBorder="1" applyAlignment="1" applyProtection="1">
      <alignment horizontal="left" vertical="center" wrapText="1"/>
      <protection hidden="1"/>
    </xf>
    <xf numFmtId="49" fontId="111" fillId="0" borderId="131" xfId="13" applyNumberFormat="1" applyFont="1" applyFill="1" applyBorder="1" applyAlignment="1" applyProtection="1">
      <alignment horizontal="center" vertical="center"/>
      <protection hidden="1"/>
    </xf>
    <xf numFmtId="2" fontId="93" fillId="0" borderId="127" xfId="13" applyNumberFormat="1" applyFont="1" applyFill="1" applyBorder="1" applyAlignment="1" applyProtection="1">
      <alignment horizontal="right" vertical="center"/>
      <protection hidden="1"/>
    </xf>
    <xf numFmtId="2" fontId="93" fillId="0" borderId="132" xfId="13" applyNumberFormat="1" applyFont="1" applyFill="1" applyBorder="1" applyAlignment="1" applyProtection="1">
      <alignment horizontal="right" vertical="center"/>
      <protection hidden="1"/>
    </xf>
    <xf numFmtId="49" fontId="6" fillId="0" borderId="4" xfId="19" applyNumberFormat="1" applyFont="1" applyBorder="1" applyProtection="1">
      <protection hidden="1"/>
    </xf>
    <xf numFmtId="0" fontId="46" fillId="0" borderId="12" xfId="13" applyFont="1" applyFill="1" applyBorder="1" applyAlignment="1" applyProtection="1">
      <alignment vertical="center"/>
      <protection hidden="1"/>
    </xf>
    <xf numFmtId="49" fontId="46" fillId="0" borderId="11" xfId="13" applyNumberFormat="1" applyFont="1" applyFill="1" applyBorder="1" applyAlignment="1" applyProtection="1">
      <alignment horizontal="left" vertical="center" wrapText="1"/>
      <protection hidden="1"/>
    </xf>
    <xf numFmtId="49" fontId="46" fillId="0" borderId="10" xfId="13" applyNumberFormat="1" applyFont="1" applyFill="1" applyBorder="1" applyAlignment="1" applyProtection="1">
      <alignment horizontal="center" vertical="center"/>
      <protection hidden="1"/>
    </xf>
    <xf numFmtId="49" fontId="9" fillId="0" borderId="125" xfId="19" applyNumberFormat="1" applyFont="1" applyFill="1" applyBorder="1" applyProtection="1">
      <protection hidden="1"/>
    </xf>
    <xf numFmtId="0" fontId="111" fillId="0" borderId="82" xfId="13" applyFont="1" applyFill="1" applyBorder="1" applyAlignment="1" applyProtection="1">
      <alignment vertical="center"/>
      <protection hidden="1"/>
    </xf>
    <xf numFmtId="49" fontId="111" fillId="0" borderId="99" xfId="13" applyNumberFormat="1" applyFont="1" applyFill="1" applyBorder="1" applyAlignment="1" applyProtection="1">
      <alignment horizontal="left" vertical="center" wrapText="1"/>
      <protection hidden="1"/>
    </xf>
    <xf numFmtId="49" fontId="111" fillId="0" borderId="98" xfId="13" applyNumberFormat="1" applyFont="1" applyFill="1" applyBorder="1" applyAlignment="1" applyProtection="1">
      <alignment horizontal="center" vertical="center"/>
      <protection hidden="1"/>
    </xf>
    <xf numFmtId="2" fontId="95" fillId="0" borderId="126" xfId="13" applyNumberFormat="1" applyFont="1" applyFill="1" applyBorder="1" applyAlignment="1" applyProtection="1">
      <alignment horizontal="right" vertical="center"/>
      <protection hidden="1"/>
    </xf>
    <xf numFmtId="49" fontId="46" fillId="0" borderId="36" xfId="13" applyNumberFormat="1" applyFont="1" applyFill="1" applyBorder="1" applyAlignment="1" applyProtection="1">
      <alignment horizontal="left" vertical="center" wrapText="1"/>
      <protection hidden="1"/>
    </xf>
    <xf numFmtId="49" fontId="113" fillId="0" borderId="130" xfId="13" applyNumberFormat="1" applyFont="1" applyFill="1" applyBorder="1" applyAlignment="1" applyProtection="1">
      <alignment horizontal="left" vertical="center" wrapText="1"/>
      <protection hidden="1"/>
    </xf>
    <xf numFmtId="2" fontId="95" fillId="9" borderId="85" xfId="13" applyNumberFormat="1" applyFont="1" applyFill="1" applyBorder="1" applyAlignment="1" applyProtection="1">
      <alignment horizontal="right" vertical="center"/>
      <protection hidden="1"/>
    </xf>
    <xf numFmtId="2" fontId="113" fillId="0" borderId="2" xfId="13" applyNumberFormat="1" applyFont="1" applyFill="1" applyBorder="1" applyProtection="1">
      <protection hidden="1"/>
    </xf>
    <xf numFmtId="2" fontId="93" fillId="14" borderId="2" xfId="13" applyNumberFormat="1" applyFont="1" applyFill="1" applyBorder="1" applyAlignment="1" applyProtection="1">
      <alignment horizontal="left" vertical="center"/>
      <protection hidden="1"/>
    </xf>
    <xf numFmtId="2" fontId="93" fillId="0" borderId="83" xfId="13" applyNumberFormat="1" applyFont="1" applyFill="1" applyBorder="1" applyAlignment="1" applyProtection="1">
      <alignment horizontal="right" vertical="center"/>
      <protection hidden="1"/>
    </xf>
    <xf numFmtId="2" fontId="95" fillId="0" borderId="133" xfId="13" applyNumberFormat="1" applyFont="1" applyFill="1" applyBorder="1" applyAlignment="1" applyProtection="1">
      <alignment horizontal="right" vertical="center"/>
      <protection hidden="1"/>
    </xf>
    <xf numFmtId="2" fontId="95" fillId="0" borderId="2" xfId="13" applyNumberFormat="1" applyFont="1" applyFill="1" applyBorder="1" applyProtection="1">
      <protection hidden="1"/>
    </xf>
    <xf numFmtId="2" fontId="93" fillId="0" borderId="84" xfId="13" applyNumberFormat="1" applyFont="1" applyFill="1" applyBorder="1" applyAlignment="1" applyProtection="1">
      <alignment horizontal="right" vertical="center"/>
      <protection hidden="1"/>
    </xf>
    <xf numFmtId="0" fontId="46" fillId="0" borderId="37" xfId="13" applyFont="1" applyFill="1" applyBorder="1" applyAlignment="1" applyProtection="1">
      <alignment horizontal="center" vertical="center"/>
      <protection hidden="1"/>
    </xf>
    <xf numFmtId="0" fontId="46" fillId="0" borderId="34" xfId="13" applyFont="1" applyFill="1" applyBorder="1" applyAlignment="1" applyProtection="1">
      <alignment horizontal="center" vertical="center"/>
      <protection hidden="1"/>
    </xf>
    <xf numFmtId="49" fontId="46" fillId="0" borderId="4" xfId="13" applyNumberFormat="1" applyFont="1" applyFill="1" applyBorder="1" applyAlignment="1" applyProtection="1">
      <alignment horizontal="center" vertical="center"/>
      <protection hidden="1"/>
    </xf>
    <xf numFmtId="2" fontId="95" fillId="0" borderId="4" xfId="13" applyNumberFormat="1" applyFont="1" applyFill="1" applyBorder="1" applyAlignment="1" applyProtection="1">
      <alignment horizontal="right" vertical="center"/>
      <protection hidden="1"/>
    </xf>
    <xf numFmtId="2" fontId="46" fillId="0" borderId="15" xfId="13" applyNumberFormat="1" applyFont="1" applyFill="1" applyBorder="1" applyAlignment="1" applyProtection="1">
      <alignment horizontal="left" vertical="center"/>
      <protection hidden="1"/>
    </xf>
    <xf numFmtId="0" fontId="46" fillId="0" borderId="13" xfId="13" applyFont="1" applyFill="1" applyBorder="1" applyAlignment="1" applyProtection="1">
      <alignment horizontal="center" vertical="center"/>
      <protection hidden="1"/>
    </xf>
    <xf numFmtId="49" fontId="46" fillId="0" borderId="15" xfId="13" applyNumberFormat="1" applyFont="1" applyFill="1" applyBorder="1" applyAlignment="1" applyProtection="1">
      <alignment horizontal="center" vertical="center"/>
      <protection hidden="1"/>
    </xf>
    <xf numFmtId="49" fontId="46" fillId="0" borderId="2" xfId="13" applyNumberFormat="1" applyFont="1" applyFill="1" applyBorder="1" applyAlignment="1" applyProtection="1">
      <alignment horizontal="center" vertical="center"/>
      <protection hidden="1"/>
    </xf>
    <xf numFmtId="49" fontId="110" fillId="0" borderId="134" xfId="19" applyNumberFormat="1" applyFont="1" applyBorder="1" applyProtection="1">
      <protection hidden="1"/>
    </xf>
    <xf numFmtId="0" fontId="95" fillId="0" borderId="129" xfId="13" applyFont="1" applyFill="1" applyBorder="1" applyAlignment="1" applyProtection="1">
      <alignment vertical="center"/>
      <protection hidden="1"/>
    </xf>
    <xf numFmtId="49" fontId="96" fillId="0" borderId="129" xfId="13" applyNumberFormat="1" applyFont="1" applyFill="1" applyBorder="1" applyAlignment="1" applyProtection="1">
      <alignment horizontal="left" vertical="center" wrapText="1"/>
      <protection hidden="1"/>
    </xf>
    <xf numFmtId="49" fontId="95" fillId="0" borderId="129" xfId="13" applyNumberFormat="1" applyFont="1" applyFill="1" applyBorder="1" applyAlignment="1" applyProtection="1">
      <alignment horizontal="center" vertical="center"/>
      <protection hidden="1"/>
    </xf>
    <xf numFmtId="2" fontId="96" fillId="0" borderId="85" xfId="13" applyNumberFormat="1" applyFont="1" applyFill="1" applyBorder="1" applyAlignment="1" applyProtection="1">
      <alignment horizontal="right" vertical="center"/>
      <protection hidden="1"/>
    </xf>
    <xf numFmtId="2" fontId="46" fillId="0" borderId="2" xfId="13" applyNumberFormat="1" applyFont="1" applyFill="1" applyBorder="1" applyAlignment="1" applyProtection="1">
      <alignment horizontal="left" vertical="center"/>
      <protection hidden="1"/>
    </xf>
    <xf numFmtId="49" fontId="6" fillId="0" borderId="2" xfId="19" applyNumberFormat="1" applyFont="1" applyBorder="1" applyAlignment="1" applyProtection="1">
      <alignment horizontal="center"/>
      <protection hidden="1"/>
    </xf>
    <xf numFmtId="0" fontId="46" fillId="0" borderId="10" xfId="13" applyFont="1" applyFill="1" applyBorder="1" applyAlignment="1" applyProtection="1">
      <alignment horizontal="center" vertical="center"/>
      <protection hidden="1"/>
    </xf>
    <xf numFmtId="2" fontId="93" fillId="0" borderId="135" xfId="13" applyNumberFormat="1" applyFont="1" applyFill="1" applyBorder="1" applyAlignment="1" applyProtection="1">
      <alignment horizontal="right" vertical="center"/>
      <protection hidden="1"/>
    </xf>
    <xf numFmtId="49" fontId="6" fillId="0" borderId="136" xfId="19" applyNumberFormat="1" applyFont="1" applyBorder="1" applyProtection="1">
      <protection hidden="1"/>
    </xf>
    <xf numFmtId="0" fontId="46" fillId="0" borderId="137" xfId="13" applyFont="1" applyFill="1" applyBorder="1" applyAlignment="1" applyProtection="1">
      <alignment horizontal="center" vertical="center"/>
      <protection hidden="1"/>
    </xf>
    <xf numFmtId="49" fontId="46" fillId="0" borderId="137" xfId="13" applyNumberFormat="1" applyFont="1" applyFill="1" applyBorder="1" applyAlignment="1" applyProtection="1">
      <alignment horizontal="left" vertical="center" wrapText="1"/>
      <protection hidden="1"/>
    </xf>
    <xf numFmtId="49" fontId="46" fillId="0" borderId="137" xfId="13" applyNumberFormat="1" applyFont="1" applyFill="1" applyBorder="1" applyAlignment="1" applyProtection="1">
      <alignment horizontal="center" vertical="center"/>
      <protection hidden="1"/>
    </xf>
    <xf numFmtId="2" fontId="96" fillId="0" borderId="138" xfId="13" applyNumberFormat="1" applyFont="1" applyFill="1" applyBorder="1" applyAlignment="1" applyProtection="1">
      <alignment horizontal="right" vertical="center"/>
      <protection hidden="1"/>
    </xf>
    <xf numFmtId="49" fontId="110" fillId="0" borderId="139" xfId="19" applyNumberFormat="1" applyFont="1" applyBorder="1" applyProtection="1">
      <protection hidden="1"/>
    </xf>
    <xf numFmtId="0" fontId="95" fillId="0" borderId="140" xfId="13" applyFont="1" applyFill="1" applyBorder="1" applyAlignment="1" applyProtection="1">
      <alignment vertical="center"/>
      <protection hidden="1"/>
    </xf>
    <xf numFmtId="49" fontId="95" fillId="0" borderId="140" xfId="13" applyNumberFormat="1" applyFont="1" applyFill="1" applyBorder="1" applyAlignment="1" applyProtection="1">
      <alignment horizontal="left" vertical="center" wrapText="1"/>
      <protection hidden="1"/>
    </xf>
    <xf numFmtId="49" fontId="95" fillId="0" borderId="140" xfId="13" applyNumberFormat="1" applyFont="1" applyFill="1" applyBorder="1" applyAlignment="1" applyProtection="1">
      <alignment horizontal="center" vertical="center"/>
      <protection hidden="1"/>
    </xf>
    <xf numFmtId="49" fontId="95" fillId="0" borderId="129" xfId="13" applyNumberFormat="1" applyFont="1" applyFill="1" applyBorder="1" applyAlignment="1" applyProtection="1">
      <alignment horizontal="left" vertical="center" wrapText="1"/>
      <protection hidden="1"/>
    </xf>
    <xf numFmtId="4" fontId="46" fillId="0" borderId="0" xfId="13" applyNumberFormat="1" applyFont="1" applyFill="1" applyProtection="1">
      <protection hidden="1"/>
    </xf>
    <xf numFmtId="49" fontId="6" fillId="0" borderId="15" xfId="19" applyNumberFormat="1" applyFont="1" applyFill="1" applyBorder="1" applyProtection="1">
      <protection hidden="1"/>
    </xf>
    <xf numFmtId="0" fontId="46" fillId="0" borderId="38" xfId="13" applyFont="1" applyFill="1" applyBorder="1" applyAlignment="1" applyProtection="1">
      <alignment horizontal="center" vertical="center"/>
      <protection hidden="1"/>
    </xf>
    <xf numFmtId="49" fontId="6" fillId="0" borderId="2" xfId="19" applyNumberFormat="1" applyFont="1" applyFill="1" applyBorder="1" applyProtection="1">
      <protection hidden="1"/>
    </xf>
    <xf numFmtId="0" fontId="46" fillId="0" borderId="37" xfId="19" applyFont="1" applyFill="1" applyBorder="1" applyAlignment="1" applyProtection="1">
      <alignment horizontal="left" vertical="center"/>
      <protection hidden="1"/>
    </xf>
    <xf numFmtId="0" fontId="46" fillId="0" borderId="2" xfId="13" applyNumberFormat="1" applyFont="1" applyFill="1" applyBorder="1" applyAlignment="1" applyProtection="1">
      <alignment horizontal="left" vertical="center"/>
      <protection hidden="1"/>
    </xf>
    <xf numFmtId="49" fontId="6" fillId="0" borderId="4" xfId="19" applyNumberFormat="1" applyFont="1" applyFill="1" applyBorder="1" applyProtection="1">
      <protection hidden="1"/>
    </xf>
    <xf numFmtId="0" fontId="46" fillId="0" borderId="12" xfId="13" applyFont="1" applyFill="1" applyBorder="1" applyAlignment="1" applyProtection="1">
      <alignment horizontal="center" vertical="center"/>
      <protection hidden="1"/>
    </xf>
    <xf numFmtId="0" fontId="46" fillId="0" borderId="38" xfId="13" applyFont="1" applyFill="1" applyBorder="1" applyAlignment="1" applyProtection="1">
      <alignment horizontal="left" vertical="center"/>
      <protection hidden="1"/>
    </xf>
    <xf numFmtId="2" fontId="95" fillId="9" borderId="2" xfId="13" applyNumberFormat="1" applyFont="1" applyFill="1" applyBorder="1" applyAlignment="1" applyProtection="1">
      <alignment horizontal="right" vertical="center"/>
      <protection hidden="1"/>
    </xf>
    <xf numFmtId="0" fontId="46" fillId="0" borderId="37" xfId="19" applyFont="1" applyFill="1" applyBorder="1" applyAlignment="1" applyProtection="1">
      <alignment horizontal="center" vertical="center"/>
      <protection hidden="1"/>
    </xf>
    <xf numFmtId="0" fontId="46" fillId="0" borderId="12" xfId="19" applyFont="1" applyFill="1" applyBorder="1" applyAlignment="1" applyProtection="1">
      <alignment horizontal="left" vertical="center"/>
      <protection hidden="1"/>
    </xf>
    <xf numFmtId="2" fontId="46" fillId="0" borderId="4" xfId="13" applyNumberFormat="1" applyFont="1" applyFill="1" applyBorder="1" applyAlignment="1" applyProtection="1">
      <alignment horizontal="right" vertical="center"/>
      <protection hidden="1"/>
    </xf>
    <xf numFmtId="2" fontId="46" fillId="0" borderId="132" xfId="13" applyNumberFormat="1" applyFont="1" applyFill="1" applyBorder="1" applyAlignment="1" applyProtection="1">
      <alignment horizontal="right" vertical="center"/>
      <protection hidden="1"/>
    </xf>
    <xf numFmtId="2" fontId="46" fillId="0" borderId="141" xfId="13" applyNumberFormat="1" applyFont="1" applyFill="1" applyBorder="1" applyAlignment="1" applyProtection="1">
      <alignment horizontal="right" vertical="center"/>
      <protection hidden="1"/>
    </xf>
    <xf numFmtId="49" fontId="8" fillId="0" borderId="142" xfId="19" applyNumberFormat="1" applyFont="1" applyBorder="1" applyProtection="1">
      <protection hidden="1"/>
    </xf>
    <xf numFmtId="0" fontId="113" fillId="0" borderId="86" xfId="13" applyFont="1" applyFill="1" applyBorder="1" applyAlignment="1" applyProtection="1">
      <alignment horizontal="center" vertical="center"/>
      <protection hidden="1"/>
    </xf>
    <xf numFmtId="49" fontId="113" fillId="0" borderId="143" xfId="13" applyNumberFormat="1" applyFont="1" applyFill="1" applyBorder="1" applyAlignment="1" applyProtection="1">
      <alignment horizontal="left" vertical="center" wrapText="1"/>
      <protection hidden="1"/>
    </xf>
    <xf numFmtId="49" fontId="113" fillId="0" borderId="144" xfId="13" applyNumberFormat="1" applyFont="1" applyFill="1" applyBorder="1" applyAlignment="1" applyProtection="1">
      <alignment horizontal="center" vertical="center"/>
      <protection hidden="1"/>
    </xf>
    <xf numFmtId="2" fontId="95" fillId="5" borderId="2" xfId="13" applyNumberFormat="1" applyFont="1" applyFill="1" applyBorder="1" applyAlignment="1" applyProtection="1">
      <alignment horizontal="left" vertical="center"/>
      <protection hidden="1"/>
    </xf>
    <xf numFmtId="2" fontId="46" fillId="0" borderId="15" xfId="13" applyNumberFormat="1" applyFont="1" applyFill="1" applyBorder="1" applyAlignment="1" applyProtection="1">
      <alignment horizontal="right" vertical="center"/>
      <protection hidden="1"/>
    </xf>
    <xf numFmtId="2" fontId="95" fillId="13" borderId="2" xfId="13" applyNumberFormat="1" applyFont="1" applyFill="1" applyBorder="1" applyAlignment="1" applyProtection="1">
      <alignment horizontal="left" vertical="center"/>
      <protection hidden="1"/>
    </xf>
    <xf numFmtId="2" fontId="46" fillId="0" borderId="2" xfId="13" applyNumberFormat="1" applyFont="1" applyFill="1" applyBorder="1" applyAlignment="1" applyProtection="1">
      <alignment horizontal="right" vertical="center"/>
      <protection hidden="1"/>
    </xf>
    <xf numFmtId="2" fontId="95" fillId="14" borderId="2" xfId="13" applyNumberFormat="1" applyFont="1" applyFill="1" applyBorder="1" applyAlignment="1" applyProtection="1">
      <alignment horizontal="left" vertical="center"/>
      <protection hidden="1"/>
    </xf>
    <xf numFmtId="2" fontId="95" fillId="15" borderId="2" xfId="13" applyNumberFormat="1" applyFont="1" applyFill="1" applyBorder="1" applyAlignment="1" applyProtection="1">
      <alignment horizontal="left" vertical="center"/>
      <protection hidden="1"/>
    </xf>
    <xf numFmtId="49" fontId="6" fillId="5" borderId="4" xfId="19" applyNumberFormat="1" applyFont="1" applyFill="1" applyBorder="1" applyProtection="1">
      <protection hidden="1"/>
    </xf>
    <xf numFmtId="0" fontId="95" fillId="0" borderId="0" xfId="13" applyFont="1" applyFill="1" applyBorder="1" applyProtection="1">
      <protection hidden="1"/>
    </xf>
    <xf numFmtId="2" fontId="46" fillId="0" borderId="20" xfId="13" applyNumberFormat="1" applyFont="1" applyFill="1" applyBorder="1" applyAlignment="1" applyProtection="1">
      <alignment horizontal="right" vertical="center"/>
      <protection hidden="1"/>
    </xf>
    <xf numFmtId="49" fontId="6" fillId="0" borderId="145" xfId="19" applyNumberFormat="1" applyFont="1" applyBorder="1" applyProtection="1">
      <protection hidden="1"/>
    </xf>
    <xf numFmtId="0" fontId="46" fillId="0" borderId="146" xfId="13" applyFont="1" applyFill="1" applyBorder="1" applyAlignment="1" applyProtection="1">
      <alignment horizontal="center" vertical="center"/>
      <protection hidden="1"/>
    </xf>
    <xf numFmtId="49" fontId="46" fillId="0" borderId="147" xfId="13" applyNumberFormat="1" applyFont="1" applyFill="1" applyBorder="1" applyAlignment="1" applyProtection="1">
      <alignment horizontal="left" vertical="center" wrapText="1"/>
      <protection hidden="1"/>
    </xf>
    <xf numFmtId="49" fontId="46" fillId="0" borderId="148" xfId="13" applyNumberFormat="1" applyFont="1" applyFill="1" applyBorder="1" applyAlignment="1" applyProtection="1">
      <alignment horizontal="center" vertical="center"/>
      <protection hidden="1"/>
    </xf>
    <xf numFmtId="2" fontId="114" fillId="0" borderId="149" xfId="13" applyNumberFormat="1" applyFont="1" applyFill="1" applyBorder="1" applyAlignment="1" applyProtection="1">
      <alignment horizontal="right" vertical="center"/>
      <protection hidden="1"/>
    </xf>
    <xf numFmtId="49" fontId="111" fillId="0" borderId="125" xfId="13" applyNumberFormat="1" applyFont="1" applyFill="1" applyBorder="1" applyAlignment="1" applyProtection="1">
      <alignment horizontal="left" vertical="center" wrapText="1"/>
      <protection hidden="1"/>
    </xf>
    <xf numFmtId="2" fontId="93" fillId="0" borderId="20" xfId="13" applyNumberFormat="1" applyFont="1" applyFill="1" applyBorder="1" applyAlignment="1" applyProtection="1">
      <alignment horizontal="right" vertical="center"/>
      <protection hidden="1"/>
    </xf>
    <xf numFmtId="0" fontId="46" fillId="0" borderId="36" xfId="13" applyNumberFormat="1" applyFont="1" applyFill="1" applyBorder="1" applyAlignment="1" applyProtection="1">
      <alignment horizontal="left" vertical="center" wrapText="1"/>
      <protection hidden="1"/>
    </xf>
    <xf numFmtId="49" fontId="46" fillId="0" borderId="20" xfId="13" applyNumberFormat="1" applyFont="1" applyFill="1" applyBorder="1" applyAlignment="1" applyProtection="1">
      <alignment horizontal="center" vertical="center"/>
      <protection hidden="1"/>
    </xf>
    <xf numFmtId="49" fontId="115" fillId="0" borderId="150" xfId="19" applyNumberFormat="1" applyFont="1" applyBorder="1" applyProtection="1">
      <protection hidden="1"/>
    </xf>
    <xf numFmtId="0" fontId="116" fillId="0" borderId="151" xfId="13" applyFont="1" applyFill="1" applyBorder="1" applyAlignment="1" applyProtection="1">
      <alignment vertical="center"/>
      <protection hidden="1"/>
    </xf>
    <xf numFmtId="49" fontId="116" fillId="0" borderId="151" xfId="13" applyNumberFormat="1" applyFont="1" applyFill="1" applyBorder="1" applyAlignment="1" applyProtection="1">
      <alignment horizontal="left" vertical="center" wrapText="1"/>
      <protection hidden="1"/>
    </xf>
    <xf numFmtId="49" fontId="94" fillId="0" borderId="151" xfId="13" applyNumberFormat="1" applyFont="1" applyFill="1" applyBorder="1" applyAlignment="1" applyProtection="1">
      <alignment horizontal="center" vertical="center"/>
      <protection hidden="1"/>
    </xf>
    <xf numFmtId="49" fontId="46" fillId="0" borderId="2" xfId="13" applyNumberFormat="1" applyFont="1" applyFill="1" applyBorder="1" applyAlignment="1" applyProtection="1">
      <alignment vertical="center"/>
      <protection hidden="1"/>
    </xf>
    <xf numFmtId="0" fontId="46" fillId="0" borderId="2" xfId="13" applyNumberFormat="1" applyFont="1" applyFill="1" applyBorder="1" applyAlignment="1" applyProtection="1">
      <alignment horizontal="center" vertical="center"/>
      <protection hidden="1"/>
    </xf>
    <xf numFmtId="3" fontId="93" fillId="0" borderId="152" xfId="13" applyNumberFormat="1" applyFont="1" applyFill="1" applyBorder="1" applyAlignment="1" applyProtection="1">
      <alignment horizontal="right" vertical="center"/>
      <protection hidden="1"/>
    </xf>
    <xf numFmtId="3" fontId="93" fillId="0" borderId="153" xfId="13" applyNumberFormat="1" applyFont="1" applyFill="1" applyBorder="1" applyAlignment="1" applyProtection="1">
      <alignment horizontal="right" vertical="center"/>
      <protection hidden="1"/>
    </xf>
    <xf numFmtId="49" fontId="46" fillId="0" borderId="4" xfId="13" applyNumberFormat="1" applyFont="1" applyFill="1" applyBorder="1" applyAlignment="1" applyProtection="1">
      <alignment vertical="center"/>
      <protection hidden="1"/>
    </xf>
    <xf numFmtId="0" fontId="46" fillId="0" borderId="4" xfId="13" applyNumberFormat="1" applyFont="1" applyFill="1" applyBorder="1" applyAlignment="1" applyProtection="1">
      <alignment horizontal="center" vertical="center"/>
      <protection hidden="1"/>
    </xf>
    <xf numFmtId="3" fontId="93" fillId="0" borderId="154" xfId="13" applyNumberFormat="1" applyFont="1" applyFill="1" applyBorder="1" applyAlignment="1" applyProtection="1">
      <alignment horizontal="right" vertical="center"/>
      <protection hidden="1"/>
    </xf>
    <xf numFmtId="49" fontId="115" fillId="0" borderId="134" xfId="19" applyNumberFormat="1" applyFont="1" applyBorder="1" applyProtection="1">
      <protection hidden="1"/>
    </xf>
    <xf numFmtId="0" fontId="116" fillId="0" borderId="129" xfId="13" applyFont="1" applyFill="1" applyBorder="1" applyAlignment="1" applyProtection="1">
      <alignment vertical="center"/>
      <protection hidden="1"/>
    </xf>
    <xf numFmtId="49" fontId="116" fillId="0" borderId="129" xfId="13" applyNumberFormat="1" applyFont="1" applyFill="1" applyBorder="1" applyAlignment="1" applyProtection="1">
      <alignment horizontal="left" vertical="center" wrapText="1"/>
      <protection hidden="1"/>
    </xf>
    <xf numFmtId="49" fontId="94" fillId="0" borderId="129" xfId="13" applyNumberFormat="1" applyFont="1" applyFill="1" applyBorder="1" applyAlignment="1" applyProtection="1">
      <alignment horizontal="center" vertical="center"/>
      <protection hidden="1"/>
    </xf>
    <xf numFmtId="49" fontId="9" fillId="0" borderId="155" xfId="19" applyNumberFormat="1" applyFont="1" applyFill="1" applyBorder="1" applyProtection="1">
      <protection hidden="1"/>
    </xf>
    <xf numFmtId="0" fontId="111" fillId="0" borderId="140" xfId="13" applyFont="1" applyFill="1" applyBorder="1" applyAlignment="1" applyProtection="1">
      <alignment vertical="center"/>
      <protection hidden="1"/>
    </xf>
    <xf numFmtId="49" fontId="111" fillId="0" borderId="156" xfId="13" applyNumberFormat="1" applyFont="1" applyFill="1" applyBorder="1" applyAlignment="1" applyProtection="1">
      <alignment horizontal="left" vertical="center" wrapText="1"/>
      <protection hidden="1"/>
    </xf>
    <xf numFmtId="49" fontId="111" fillId="0" borderId="157" xfId="13" applyNumberFormat="1" applyFont="1" applyFill="1" applyBorder="1" applyAlignment="1" applyProtection="1">
      <alignment horizontal="center" vertical="center"/>
      <protection hidden="1"/>
    </xf>
    <xf numFmtId="3" fontId="95" fillId="0" borderId="158" xfId="13" applyNumberFormat="1" applyFont="1" applyFill="1" applyBorder="1" applyAlignment="1" applyProtection="1">
      <alignment horizontal="right" vertical="center"/>
      <protection hidden="1"/>
    </xf>
    <xf numFmtId="49" fontId="9" fillId="0" borderId="159" xfId="19" applyNumberFormat="1" applyFont="1" applyFill="1" applyBorder="1" applyProtection="1">
      <protection hidden="1"/>
    </xf>
    <xf numFmtId="0" fontId="111" fillId="0" borderId="151" xfId="13" applyFont="1" applyFill="1" applyBorder="1" applyAlignment="1" applyProtection="1">
      <alignment vertical="center"/>
      <protection hidden="1"/>
    </xf>
    <xf numFmtId="49" fontId="111" fillId="0" borderId="123" xfId="13" applyNumberFormat="1" applyFont="1" applyFill="1" applyBorder="1" applyAlignment="1" applyProtection="1">
      <alignment horizontal="left" vertical="center" wrapText="1"/>
      <protection hidden="1"/>
    </xf>
    <xf numFmtId="49" fontId="111" fillId="0" borderId="160" xfId="13" applyNumberFormat="1" applyFont="1" applyFill="1" applyBorder="1" applyAlignment="1" applyProtection="1">
      <alignment horizontal="center" vertical="center"/>
      <protection hidden="1"/>
    </xf>
    <xf numFmtId="49" fontId="46" fillId="0" borderId="15" xfId="13" applyNumberFormat="1" applyFont="1" applyFill="1" applyBorder="1" applyAlignment="1" applyProtection="1">
      <alignment vertical="center"/>
      <protection hidden="1"/>
    </xf>
    <xf numFmtId="0" fontId="46" fillId="0" borderId="15" xfId="13" applyNumberFormat="1" applyFont="1" applyFill="1" applyBorder="1" applyAlignment="1" applyProtection="1">
      <alignment horizontal="center" vertical="center"/>
      <protection hidden="1"/>
    </xf>
    <xf numFmtId="49" fontId="46" fillId="0" borderId="132" xfId="13" applyNumberFormat="1" applyFont="1" applyFill="1" applyBorder="1" applyAlignment="1" applyProtection="1">
      <alignment vertical="center"/>
      <protection hidden="1"/>
    </xf>
    <xf numFmtId="0" fontId="111" fillId="0" borderId="161" xfId="13" applyFont="1" applyFill="1" applyBorder="1" applyAlignment="1" applyProtection="1">
      <alignment vertical="center"/>
      <protection hidden="1"/>
    </xf>
    <xf numFmtId="0" fontId="46" fillId="0" borderId="162" xfId="13" applyNumberFormat="1" applyFont="1" applyFill="1" applyBorder="1" applyAlignment="1" applyProtection="1">
      <alignment horizontal="left" vertical="center" wrapText="1"/>
      <protection hidden="1"/>
    </xf>
    <xf numFmtId="49" fontId="46" fillId="0" borderId="127" xfId="13" applyNumberFormat="1" applyFont="1" applyFill="1" applyBorder="1" applyAlignment="1" applyProtection="1">
      <alignment vertical="center"/>
      <protection hidden="1"/>
    </xf>
    <xf numFmtId="0" fontId="46" fillId="0" borderId="163" xfId="13" applyFont="1" applyFill="1" applyBorder="1" applyAlignment="1" applyProtection="1">
      <alignment vertical="center"/>
      <protection hidden="1"/>
    </xf>
    <xf numFmtId="0" fontId="46" fillId="0" borderId="161" xfId="13" applyFont="1" applyFill="1" applyBorder="1" applyAlignment="1" applyProtection="1">
      <alignment vertical="center"/>
      <protection hidden="1"/>
    </xf>
    <xf numFmtId="0" fontId="111" fillId="0" borderId="12" xfId="13" applyFont="1" applyFill="1" applyBorder="1" applyAlignment="1" applyProtection="1">
      <alignment vertical="center"/>
      <protection hidden="1"/>
    </xf>
    <xf numFmtId="0" fontId="46" fillId="0" borderId="11" xfId="13" applyNumberFormat="1" applyFont="1" applyFill="1" applyBorder="1" applyAlignment="1" applyProtection="1">
      <alignment horizontal="left" vertical="center" wrapText="1"/>
      <protection hidden="1"/>
    </xf>
    <xf numFmtId="3" fontId="95" fillId="0" borderId="0" xfId="13" applyNumberFormat="1" applyFont="1" applyFill="1" applyBorder="1" applyAlignment="1" applyProtection="1">
      <alignment horizontal="center" vertical="center"/>
      <protection hidden="1"/>
    </xf>
    <xf numFmtId="49" fontId="110" fillId="0" borderId="0" xfId="19" applyNumberFormat="1" applyFont="1" applyBorder="1" applyProtection="1">
      <protection hidden="1"/>
    </xf>
    <xf numFmtId="0" fontId="95" fillId="0" borderId="0" xfId="13" applyFont="1" applyFill="1" applyBorder="1" applyAlignment="1" applyProtection="1">
      <alignment vertical="center"/>
      <protection hidden="1"/>
    </xf>
    <xf numFmtId="49" fontId="95" fillId="0" borderId="0" xfId="13" applyNumberFormat="1" applyFont="1" applyFill="1" applyBorder="1" applyAlignment="1" applyProtection="1">
      <alignment horizontal="left" vertical="center" wrapText="1"/>
      <protection hidden="1"/>
    </xf>
    <xf numFmtId="49" fontId="95" fillId="0" borderId="0" xfId="13" applyNumberFormat="1" applyFont="1" applyFill="1" applyBorder="1" applyAlignment="1" applyProtection="1">
      <alignment horizontal="center" vertical="center"/>
      <protection hidden="1"/>
    </xf>
    <xf numFmtId="0" fontId="95" fillId="0" borderId="0" xfId="13" applyNumberFormat="1" applyFont="1" applyFill="1" applyBorder="1" applyAlignment="1" applyProtection="1">
      <alignment horizontal="right" vertical="center"/>
      <protection hidden="1"/>
    </xf>
    <xf numFmtId="49" fontId="117" fillId="0" borderId="2" xfId="13" applyNumberFormat="1" applyFont="1" applyFill="1" applyBorder="1" applyAlignment="1" applyProtection="1">
      <alignment vertical="center"/>
      <protection hidden="1"/>
    </xf>
    <xf numFmtId="0" fontId="21" fillId="0" borderId="2" xfId="13" applyNumberFormat="1" applyFont="1" applyFill="1" applyBorder="1" applyAlignment="1" applyProtection="1">
      <alignment horizontal="center" vertical="center"/>
      <protection hidden="1"/>
    </xf>
    <xf numFmtId="0" fontId="46" fillId="0" borderId="47" xfId="13" applyNumberFormat="1" applyFont="1" applyFill="1" applyBorder="1" applyAlignment="1" applyProtection="1">
      <alignment horizontal="left" vertical="center" wrapText="1"/>
      <protection hidden="1"/>
    </xf>
    <xf numFmtId="49" fontId="46" fillId="5" borderId="2" xfId="13" applyNumberFormat="1" applyFont="1" applyFill="1" applyBorder="1" applyAlignment="1" applyProtection="1">
      <alignment vertical="center"/>
      <protection hidden="1"/>
    </xf>
    <xf numFmtId="49" fontId="46" fillId="0" borderId="0" xfId="13" applyNumberFormat="1" applyFont="1" applyFill="1" applyBorder="1" applyAlignment="1" applyProtection="1">
      <alignment vertical="center"/>
      <protection hidden="1"/>
    </xf>
    <xf numFmtId="49" fontId="46" fillId="0" borderId="0" xfId="13" applyNumberFormat="1" applyFont="1" applyFill="1" applyBorder="1" applyAlignment="1" applyProtection="1">
      <alignment horizontal="left" vertical="center" wrapText="1"/>
      <protection hidden="1"/>
    </xf>
    <xf numFmtId="0" fontId="46" fillId="0" borderId="0" xfId="13" applyNumberFormat="1" applyFont="1" applyFill="1" applyBorder="1" applyAlignment="1" applyProtection="1">
      <alignment horizontal="center" vertical="center"/>
      <protection hidden="1"/>
    </xf>
    <xf numFmtId="3" fontId="46" fillId="0" borderId="164" xfId="13" applyNumberFormat="1" applyFont="1" applyFill="1" applyBorder="1" applyAlignment="1" applyProtection="1">
      <alignment horizontal="right" vertical="center"/>
      <protection hidden="1"/>
    </xf>
    <xf numFmtId="49" fontId="46" fillId="0" borderId="165" xfId="13" applyNumberFormat="1" applyFont="1" applyFill="1" applyBorder="1" applyAlignment="1" applyProtection="1">
      <alignment vertical="center"/>
      <protection hidden="1"/>
    </xf>
    <xf numFmtId="0" fontId="46" fillId="0" borderId="86" xfId="13" applyFont="1" applyFill="1" applyBorder="1" applyAlignment="1" applyProtection="1">
      <alignment horizontal="center" vertical="center"/>
      <protection hidden="1"/>
    </xf>
    <xf numFmtId="49" fontId="46" fillId="0" borderId="86" xfId="13" applyNumberFormat="1" applyFont="1" applyFill="1" applyBorder="1" applyAlignment="1" applyProtection="1">
      <alignment horizontal="left" vertical="center" wrapText="1"/>
      <protection hidden="1"/>
    </xf>
    <xf numFmtId="0" fontId="46" fillId="0" borderId="86" xfId="13" applyNumberFormat="1" applyFont="1" applyFill="1" applyBorder="1" applyAlignment="1" applyProtection="1">
      <alignment horizontal="center" vertical="center"/>
      <protection hidden="1"/>
    </xf>
    <xf numFmtId="49" fontId="6" fillId="0" borderId="0" xfId="19" applyNumberFormat="1" applyFont="1"/>
    <xf numFmtId="2" fontId="95" fillId="9" borderId="15" xfId="13" applyNumberFormat="1" applyFont="1" applyFill="1" applyBorder="1" applyAlignment="1" applyProtection="1">
      <alignment horizontal="right" vertical="center"/>
      <protection hidden="1"/>
    </xf>
    <xf numFmtId="2" fontId="46" fillId="9" borderId="163" xfId="13" applyNumberFormat="1" applyFont="1" applyFill="1" applyBorder="1" applyProtection="1">
      <protection hidden="1"/>
    </xf>
    <xf numFmtId="2" fontId="46" fillId="9" borderId="161" xfId="13" applyNumberFormat="1" applyFont="1" applyFill="1" applyBorder="1" applyProtection="1">
      <protection hidden="1"/>
    </xf>
    <xf numFmtId="2" fontId="95" fillId="9" borderId="4" xfId="13" applyNumberFormat="1" applyFont="1" applyFill="1" applyBorder="1" applyAlignment="1" applyProtection="1">
      <alignment horizontal="right" vertical="center"/>
      <protection hidden="1"/>
    </xf>
    <xf numFmtId="3" fontId="93" fillId="9" borderId="166" xfId="13" applyNumberFormat="1" applyFont="1" applyFill="1" applyBorder="1" applyAlignment="1" applyProtection="1">
      <alignment horizontal="right" vertical="center"/>
      <protection hidden="1"/>
    </xf>
    <xf numFmtId="3" fontId="93" fillId="9" borderId="167" xfId="13" applyNumberFormat="1" applyFont="1" applyFill="1" applyBorder="1" applyAlignment="1" applyProtection="1">
      <alignment horizontal="right" vertical="center"/>
      <protection hidden="1"/>
    </xf>
    <xf numFmtId="3" fontId="95" fillId="9" borderId="168" xfId="13" applyNumberFormat="1" applyFont="1" applyFill="1" applyBorder="1" applyAlignment="1" applyProtection="1">
      <alignment horizontal="right" vertical="center"/>
      <protection hidden="1"/>
    </xf>
    <xf numFmtId="3" fontId="95" fillId="9" borderId="169" xfId="13" applyNumberFormat="1" applyFont="1" applyFill="1" applyBorder="1" applyAlignment="1" applyProtection="1">
      <alignment horizontal="right" vertical="center"/>
      <protection hidden="1"/>
    </xf>
    <xf numFmtId="3" fontId="95" fillId="9" borderId="154" xfId="13" applyNumberFormat="1" applyFont="1" applyFill="1" applyBorder="1" applyAlignment="1" applyProtection="1">
      <alignment horizontal="right" vertical="center"/>
      <protection hidden="1"/>
    </xf>
    <xf numFmtId="2" fontId="94" fillId="0" borderId="133" xfId="13" applyNumberFormat="1" applyFont="1" applyFill="1" applyBorder="1" applyAlignment="1" applyProtection="1">
      <alignment horizontal="right" vertical="center"/>
      <protection hidden="1"/>
    </xf>
    <xf numFmtId="49" fontId="46" fillId="0" borderId="170" xfId="13" applyNumberFormat="1" applyFont="1" applyFill="1" applyBorder="1" applyAlignment="1" applyProtection="1">
      <alignment vertical="center"/>
      <protection hidden="1"/>
    </xf>
    <xf numFmtId="0" fontId="46" fillId="0" borderId="171" xfId="13" applyFont="1" applyFill="1" applyBorder="1" applyAlignment="1" applyProtection="1">
      <alignment vertical="center"/>
      <protection hidden="1"/>
    </xf>
    <xf numFmtId="49" fontId="46" fillId="0" borderId="171" xfId="13" applyNumberFormat="1" applyFont="1" applyFill="1" applyBorder="1" applyAlignment="1" applyProtection="1">
      <alignment horizontal="left" vertical="center" wrapText="1"/>
      <protection hidden="1"/>
    </xf>
    <xf numFmtId="0" fontId="46" fillId="0" borderId="171" xfId="13" applyNumberFormat="1" applyFont="1" applyFill="1" applyBorder="1" applyAlignment="1" applyProtection="1">
      <alignment horizontal="center" vertical="center"/>
      <protection hidden="1"/>
    </xf>
    <xf numFmtId="0" fontId="93" fillId="0" borderId="171" xfId="13" applyNumberFormat="1" applyFont="1" applyFill="1" applyBorder="1" applyAlignment="1" applyProtection="1">
      <alignment horizontal="right" vertical="center"/>
      <protection hidden="1"/>
    </xf>
    <xf numFmtId="3" fontId="93" fillId="0" borderId="172" xfId="13" applyNumberFormat="1" applyFont="1" applyFill="1" applyBorder="1" applyAlignment="1" applyProtection="1">
      <alignment horizontal="right" vertical="center"/>
      <protection hidden="1"/>
    </xf>
    <xf numFmtId="49" fontId="93" fillId="0" borderId="14" xfId="13" applyNumberFormat="1" applyFont="1" applyFill="1" applyBorder="1" applyAlignment="1" applyProtection="1">
      <alignment horizontal="left" vertical="center" wrapText="1"/>
      <protection hidden="1"/>
    </xf>
    <xf numFmtId="3" fontId="95" fillId="9" borderId="153" xfId="13" applyNumberFormat="1" applyFont="1" applyFill="1" applyBorder="1" applyAlignment="1" applyProtection="1">
      <alignment horizontal="right" vertical="center"/>
      <protection hidden="1"/>
    </xf>
    <xf numFmtId="0" fontId="46" fillId="0" borderId="0" xfId="13" applyFont="1" applyFill="1" applyAlignment="1" applyProtection="1">
      <alignment horizontal="center" vertical="center"/>
      <protection hidden="1"/>
    </xf>
    <xf numFmtId="0" fontId="46" fillId="0" borderId="0" xfId="13" applyNumberFormat="1" applyFont="1" applyFill="1" applyAlignment="1" applyProtection="1">
      <alignment horizontal="center" vertical="center"/>
      <protection hidden="1"/>
    </xf>
    <xf numFmtId="0" fontId="46" fillId="0" borderId="173" xfId="13" applyFont="1" applyFill="1" applyBorder="1" applyAlignment="1" applyProtection="1">
      <alignment horizontal="left" vertical="center"/>
      <protection hidden="1"/>
    </xf>
    <xf numFmtId="0" fontId="46" fillId="0" borderId="174" xfId="13" applyFont="1" applyFill="1" applyBorder="1" applyAlignment="1" applyProtection="1">
      <alignment vertical="center"/>
      <protection hidden="1"/>
    </xf>
    <xf numFmtId="49" fontId="46" fillId="0" borderId="174" xfId="13" applyNumberFormat="1" applyFont="1" applyFill="1" applyBorder="1" applyAlignment="1" applyProtection="1">
      <alignment horizontal="left" vertical="center" wrapText="1"/>
      <protection hidden="1"/>
    </xf>
    <xf numFmtId="0" fontId="46" fillId="0" borderId="174" xfId="13" applyNumberFormat="1" applyFont="1" applyFill="1" applyBorder="1" applyAlignment="1" applyProtection="1">
      <alignment horizontal="center" vertical="center"/>
      <protection hidden="1"/>
    </xf>
    <xf numFmtId="2" fontId="93" fillId="0" borderId="175" xfId="13" applyNumberFormat="1" applyFont="1" applyFill="1" applyBorder="1" applyAlignment="1" applyProtection="1">
      <alignment horizontal="right" vertical="center"/>
      <protection hidden="1"/>
    </xf>
    <xf numFmtId="2" fontId="93" fillId="0" borderId="176" xfId="13" applyNumberFormat="1" applyFont="1" applyFill="1" applyBorder="1" applyAlignment="1" applyProtection="1">
      <alignment horizontal="right" vertical="center"/>
      <protection hidden="1"/>
    </xf>
    <xf numFmtId="0" fontId="46" fillId="0" borderId="177" xfId="13" applyFont="1" applyFill="1" applyBorder="1" applyAlignment="1" applyProtection="1">
      <alignment horizontal="left" vertical="center"/>
      <protection hidden="1"/>
    </xf>
    <xf numFmtId="0" fontId="46" fillId="0" borderId="178" xfId="13" applyFont="1" applyFill="1" applyBorder="1" applyAlignment="1" applyProtection="1">
      <alignment horizontal="center" vertical="center"/>
      <protection hidden="1"/>
    </xf>
    <xf numFmtId="49" fontId="46" fillId="0" borderId="178" xfId="13" applyNumberFormat="1" applyFont="1" applyFill="1" applyBorder="1" applyAlignment="1" applyProtection="1">
      <alignment horizontal="left" vertical="center" wrapText="1"/>
      <protection hidden="1"/>
    </xf>
    <xf numFmtId="0" fontId="46" fillId="0" borderId="178" xfId="13" applyNumberFormat="1" applyFont="1" applyFill="1" applyBorder="1" applyAlignment="1" applyProtection="1">
      <alignment horizontal="center" vertical="center"/>
      <protection hidden="1"/>
    </xf>
    <xf numFmtId="2" fontId="95" fillId="0" borderId="178" xfId="13" applyNumberFormat="1" applyFont="1" applyFill="1" applyBorder="1" applyAlignment="1" applyProtection="1">
      <alignment horizontal="right" vertical="center"/>
      <protection hidden="1"/>
    </xf>
    <xf numFmtId="2" fontId="95" fillId="0" borderId="179" xfId="13" applyNumberFormat="1" applyFont="1" applyFill="1" applyBorder="1" applyAlignment="1" applyProtection="1">
      <alignment horizontal="right" vertical="center"/>
      <protection hidden="1"/>
    </xf>
    <xf numFmtId="0" fontId="46" fillId="0" borderId="2" xfId="13" applyFont="1" applyFill="1" applyBorder="1" applyAlignment="1" applyProtection="1">
      <alignment horizontal="left" vertical="center"/>
      <protection hidden="1"/>
    </xf>
    <xf numFmtId="0" fontId="46" fillId="0" borderId="180" xfId="13" applyFont="1" applyFill="1" applyBorder="1" applyAlignment="1" applyProtection="1">
      <alignment horizontal="left" vertical="center"/>
      <protection hidden="1"/>
    </xf>
    <xf numFmtId="0" fontId="46" fillId="0" borderId="181" xfId="13" applyFont="1" applyFill="1" applyBorder="1" applyAlignment="1" applyProtection="1">
      <alignment horizontal="center" vertical="center"/>
      <protection hidden="1"/>
    </xf>
    <xf numFmtId="49" fontId="46" fillId="0" borderId="181" xfId="13" applyNumberFormat="1" applyFont="1" applyFill="1" applyBorder="1" applyAlignment="1" applyProtection="1">
      <alignment horizontal="left" vertical="center" wrapText="1"/>
      <protection hidden="1"/>
    </xf>
    <xf numFmtId="49" fontId="46" fillId="0" borderId="181" xfId="13" applyNumberFormat="1" applyFont="1" applyFill="1" applyBorder="1" applyAlignment="1" applyProtection="1">
      <alignment horizontal="center" vertical="center"/>
      <protection hidden="1"/>
    </xf>
    <xf numFmtId="2" fontId="96" fillId="0" borderId="181" xfId="13" applyNumberFormat="1" applyFont="1" applyFill="1" applyBorder="1" applyAlignment="1" applyProtection="1">
      <alignment horizontal="right" vertical="center"/>
      <protection hidden="1"/>
    </xf>
    <xf numFmtId="2" fontId="96" fillId="0" borderId="182" xfId="13" applyNumberFormat="1" applyFont="1" applyFill="1" applyBorder="1" applyAlignment="1" applyProtection="1">
      <alignment horizontal="right" vertical="center"/>
      <protection hidden="1"/>
    </xf>
    <xf numFmtId="2" fontId="46" fillId="9" borderId="2" xfId="13" applyNumberFormat="1" applyFont="1" applyFill="1" applyBorder="1" applyProtection="1">
      <protection hidden="1"/>
    </xf>
    <xf numFmtId="2" fontId="95" fillId="9" borderId="178" xfId="13" applyNumberFormat="1" applyFont="1" applyFill="1" applyBorder="1" applyAlignment="1" applyProtection="1">
      <alignment horizontal="right" vertical="center"/>
      <protection hidden="1"/>
    </xf>
    <xf numFmtId="0" fontId="46" fillId="4" borderId="57" xfId="13" applyNumberFormat="1" applyFont="1" applyFill="1" applyBorder="1" applyAlignment="1" applyProtection="1">
      <alignment horizontal="center" vertical="center"/>
      <protection hidden="1"/>
    </xf>
    <xf numFmtId="0" fontId="46" fillId="0" borderId="183" xfId="13" applyFont="1" applyFill="1" applyBorder="1" applyAlignment="1" applyProtection="1">
      <alignment vertical="center"/>
      <protection hidden="1"/>
    </xf>
    <xf numFmtId="49" fontId="46" fillId="0" borderId="184" xfId="13" applyNumberFormat="1" applyFont="1" applyFill="1" applyBorder="1" applyAlignment="1" applyProtection="1">
      <alignment horizontal="left" vertical="center" wrapText="1"/>
      <protection hidden="1"/>
    </xf>
    <xf numFmtId="0" fontId="46" fillId="0" borderId="15" xfId="13" applyFont="1" applyFill="1" applyBorder="1" applyAlignment="1" applyProtection="1">
      <alignment horizontal="left" vertical="center"/>
      <protection hidden="1"/>
    </xf>
    <xf numFmtId="2" fontId="46" fillId="9" borderId="15" xfId="13" applyNumberFormat="1" applyFont="1" applyFill="1" applyBorder="1" applyProtection="1">
      <protection hidden="1"/>
    </xf>
    <xf numFmtId="0" fontId="46" fillId="0" borderId="185" xfId="13" applyFont="1" applyFill="1" applyBorder="1" applyAlignment="1" applyProtection="1">
      <alignment horizontal="center" vertical="center"/>
      <protection hidden="1"/>
    </xf>
    <xf numFmtId="49" fontId="46" fillId="0" borderId="186" xfId="13" applyNumberFormat="1" applyFont="1" applyFill="1" applyBorder="1" applyAlignment="1" applyProtection="1">
      <alignment horizontal="left" vertical="center" wrapText="1"/>
      <protection hidden="1"/>
    </xf>
    <xf numFmtId="0" fontId="46" fillId="0" borderId="187" xfId="13" applyNumberFormat="1" applyFont="1" applyFill="1" applyBorder="1" applyAlignment="1" applyProtection="1">
      <alignment horizontal="center" vertical="center"/>
      <protection hidden="1"/>
    </xf>
    <xf numFmtId="0" fontId="46" fillId="4" borderId="188" xfId="13" applyNumberFormat="1" applyFont="1" applyFill="1" applyBorder="1" applyAlignment="1" applyProtection="1">
      <alignment horizontal="center" vertical="center" wrapText="1"/>
      <protection hidden="1"/>
    </xf>
    <xf numFmtId="2" fontId="95" fillId="9" borderId="179" xfId="13" applyNumberFormat="1" applyFont="1" applyFill="1" applyBorder="1" applyAlignment="1" applyProtection="1">
      <alignment horizontal="right" vertical="center"/>
      <protection hidden="1"/>
    </xf>
    <xf numFmtId="0" fontId="46" fillId="0" borderId="187" xfId="13" applyFont="1" applyFill="1" applyBorder="1" applyAlignment="1" applyProtection="1">
      <alignment horizontal="left" vertical="center"/>
      <protection hidden="1"/>
    </xf>
    <xf numFmtId="2" fontId="46" fillId="0" borderId="15" xfId="13" applyNumberFormat="1" applyFont="1" applyFill="1" applyBorder="1" applyProtection="1">
      <protection hidden="1"/>
    </xf>
    <xf numFmtId="2" fontId="16" fillId="0" borderId="2" xfId="7" applyNumberFormat="1" applyFont="1" applyBorder="1"/>
    <xf numFmtId="0" fontId="3" fillId="19" borderId="0" xfId="0" applyFont="1" applyFill="1"/>
    <xf numFmtId="0" fontId="6" fillId="0" borderId="16" xfId="0" applyNumberFormat="1" applyFont="1" applyFill="1" applyBorder="1" applyAlignment="1" applyProtection="1">
      <alignment horizontal="center"/>
      <protection locked="0" hidden="1"/>
    </xf>
    <xf numFmtId="0" fontId="17" fillId="0" borderId="16" xfId="0" applyFont="1" applyFill="1" applyBorder="1" applyAlignment="1" applyProtection="1">
      <alignment horizontal="center"/>
      <protection locked="0" hidden="1"/>
    </xf>
    <xf numFmtId="0" fontId="6" fillId="0" borderId="2" xfId="0" applyFont="1" applyFill="1" applyBorder="1" applyAlignment="1" applyProtection="1">
      <alignment horizontal="center"/>
      <protection locked="0" hidden="1"/>
    </xf>
    <xf numFmtId="0" fontId="0" fillId="0" borderId="35" xfId="0" applyFill="1" applyBorder="1" applyAlignment="1" applyProtection="1">
      <alignment horizontal="left"/>
      <protection locked="0" hidden="1"/>
    </xf>
    <xf numFmtId="14" fontId="19" fillId="0" borderId="35" xfId="0" applyNumberFormat="1" applyFont="1" applyFill="1" applyBorder="1" applyAlignment="1" applyProtection="1">
      <alignment horizontal="left"/>
      <protection locked="0" hidden="1"/>
    </xf>
    <xf numFmtId="49" fontId="3" fillId="0" borderId="0" xfId="0" applyNumberFormat="1" applyFont="1" applyFill="1" applyBorder="1" applyAlignment="1" applyProtection="1">
      <alignment horizontal="left" wrapText="1"/>
      <protection hidden="1"/>
    </xf>
    <xf numFmtId="0" fontId="3" fillId="0" borderId="0" xfId="0" applyFont="1" applyAlignment="1" applyProtection="1">
      <alignment horizontal="left" wrapText="1"/>
      <protection hidden="1"/>
    </xf>
    <xf numFmtId="49" fontId="20" fillId="0" borderId="0" xfId="8" applyNumberFormat="1" applyFont="1" applyAlignment="1" applyProtection="1">
      <alignment horizontal="center"/>
      <protection locked="0" hidden="1"/>
    </xf>
    <xf numFmtId="49" fontId="20" fillId="0" borderId="38" xfId="8" applyNumberFormat="1" applyFont="1" applyFill="1" applyBorder="1" applyAlignment="1" applyProtection="1">
      <alignment horizontal="left"/>
      <protection locked="0" hidden="1"/>
    </xf>
    <xf numFmtId="49" fontId="24" fillId="0" borderId="0" xfId="8" applyNumberFormat="1" applyFont="1" applyAlignment="1" applyProtection="1">
      <alignment horizontal="center"/>
      <protection locked="0" hidden="1"/>
    </xf>
    <xf numFmtId="49" fontId="60" fillId="9" borderId="0" xfId="8" applyNumberFormat="1" applyFont="1" applyFill="1" applyBorder="1" applyAlignment="1" applyProtection="1">
      <alignment horizontal="right"/>
      <protection locked="0" hidden="1"/>
    </xf>
    <xf numFmtId="49" fontId="25" fillId="0" borderId="10" xfId="8" applyNumberFormat="1" applyFont="1" applyBorder="1" applyAlignment="1" applyProtection="1">
      <alignment horizontal="center"/>
      <protection locked="0" hidden="1"/>
    </xf>
    <xf numFmtId="49" fontId="25" fillId="0" borderId="11" xfId="8" applyNumberFormat="1" applyFont="1" applyBorder="1" applyAlignment="1" applyProtection="1">
      <alignment horizontal="center"/>
      <protection locked="0" hidden="1"/>
    </xf>
    <xf numFmtId="49" fontId="25" fillId="0" borderId="13" xfId="8" applyNumberFormat="1" applyFont="1" applyBorder="1" applyAlignment="1" applyProtection="1">
      <alignment horizontal="center"/>
      <protection locked="0" hidden="1"/>
    </xf>
    <xf numFmtId="49" fontId="25" fillId="0" borderId="14" xfId="8" applyNumberFormat="1" applyFont="1" applyBorder="1" applyAlignment="1" applyProtection="1">
      <alignment horizontal="center"/>
      <protection locked="0" hidden="1"/>
    </xf>
    <xf numFmtId="49" fontId="20" fillId="0" borderId="81" xfId="8" applyNumberFormat="1" applyFont="1" applyFill="1" applyBorder="1" applyAlignment="1" applyProtection="1">
      <alignment horizontal="left"/>
      <protection locked="0" hidden="1"/>
    </xf>
    <xf numFmtId="49" fontId="20" fillId="0" borderId="0" xfId="8" applyNumberFormat="1" applyFont="1" applyFill="1" applyAlignment="1" applyProtection="1">
      <alignment horizontal="left"/>
      <protection locked="0" hidden="1"/>
    </xf>
    <xf numFmtId="49" fontId="11" fillId="0" borderId="0" xfId="8" applyNumberFormat="1" applyFont="1" applyBorder="1" applyAlignment="1" applyProtection="1">
      <alignment horizontal="center"/>
      <protection locked="0" hidden="1"/>
    </xf>
    <xf numFmtId="49" fontId="21" fillId="0" borderId="0" xfId="8" applyNumberFormat="1" applyFont="1" applyFill="1" applyBorder="1" applyAlignment="1" applyProtection="1">
      <alignment horizontal="left"/>
      <protection locked="0" hidden="1"/>
    </xf>
    <xf numFmtId="49" fontId="20" fillId="0" borderId="0" xfId="8" applyNumberFormat="1" applyFont="1" applyFill="1" applyBorder="1" applyAlignment="1" applyProtection="1">
      <alignment horizontal="left"/>
      <protection locked="0" hidden="1"/>
    </xf>
    <xf numFmtId="49" fontId="16" fillId="0" borderId="34" xfId="8" applyNumberFormat="1" applyFont="1" applyFill="1" applyBorder="1" applyAlignment="1" applyProtection="1">
      <alignment horizontal="left"/>
      <protection locked="0" hidden="1"/>
    </xf>
    <xf numFmtId="49" fontId="20" fillId="0" borderId="37" xfId="8" applyNumberFormat="1" applyFont="1" applyFill="1" applyBorder="1" applyAlignment="1" applyProtection="1">
      <alignment horizontal="left"/>
      <protection locked="0" hidden="1"/>
    </xf>
    <xf numFmtId="49" fontId="20" fillId="0" borderId="36" xfId="8" applyNumberFormat="1" applyFont="1" applyFill="1" applyBorder="1" applyAlignment="1" applyProtection="1">
      <alignment horizontal="left"/>
      <protection locked="0" hidden="1"/>
    </xf>
    <xf numFmtId="49" fontId="21" fillId="0" borderId="0" xfId="8" applyNumberFormat="1" applyFont="1" applyFill="1" applyBorder="1" applyAlignment="1" applyProtection="1">
      <alignment horizontal="center"/>
      <protection locked="0" hidden="1"/>
    </xf>
    <xf numFmtId="49" fontId="21" fillId="0" borderId="47" xfId="8" applyNumberFormat="1" applyFont="1" applyFill="1" applyBorder="1" applyAlignment="1" applyProtection="1">
      <alignment horizontal="center"/>
      <protection locked="0" hidden="1"/>
    </xf>
    <xf numFmtId="0" fontId="120" fillId="0" borderId="0" xfId="0" applyFont="1" applyAlignment="1" applyProtection="1">
      <alignment horizontal="center"/>
      <protection hidden="1"/>
    </xf>
    <xf numFmtId="49" fontId="20" fillId="0" borderId="81" xfId="8" applyNumberFormat="1" applyFont="1" applyFill="1" applyBorder="1" applyAlignment="1" applyProtection="1">
      <alignment horizontal="center" vertical="center" wrapText="1"/>
      <protection locked="0" hidden="1"/>
    </xf>
    <xf numFmtId="49" fontId="20" fillId="0" borderId="0" xfId="8" applyNumberFormat="1" applyFont="1" applyFill="1" applyBorder="1" applyAlignment="1" applyProtection="1">
      <alignment horizontal="center" vertical="center" wrapText="1"/>
      <protection locked="0" hidden="1"/>
    </xf>
    <xf numFmtId="49" fontId="20" fillId="0" borderId="47" xfId="8" applyNumberFormat="1" applyFont="1" applyFill="1" applyBorder="1" applyAlignment="1" applyProtection="1">
      <alignment horizontal="center" vertical="center" wrapText="1"/>
      <protection locked="0" hidden="1"/>
    </xf>
    <xf numFmtId="49" fontId="20" fillId="0" borderId="13" xfId="8" applyNumberFormat="1" applyFont="1" applyFill="1" applyBorder="1" applyAlignment="1" applyProtection="1">
      <alignment horizontal="center" vertical="center" wrapText="1"/>
      <protection locked="0" hidden="1"/>
    </xf>
    <xf numFmtId="49" fontId="20" fillId="0" borderId="38" xfId="8" applyNumberFormat="1" applyFont="1" applyFill="1" applyBorder="1" applyAlignment="1" applyProtection="1">
      <alignment horizontal="center" vertical="center" wrapText="1"/>
      <protection locked="0" hidden="1"/>
    </xf>
    <xf numFmtId="49" fontId="20" fillId="0" borderId="14" xfId="8" applyNumberFormat="1" applyFont="1" applyFill="1" applyBorder="1" applyAlignment="1" applyProtection="1">
      <alignment horizontal="center" vertical="center" wrapText="1"/>
      <protection locked="0" hidden="1"/>
    </xf>
    <xf numFmtId="49" fontId="60" fillId="0" borderId="0" xfId="8" applyNumberFormat="1" applyFont="1" applyAlignment="1" applyProtection="1">
      <alignment horizontal="left"/>
      <protection locked="0" hidden="1"/>
    </xf>
    <xf numFmtId="49" fontId="20" fillId="0" borderId="81" xfId="8" applyNumberFormat="1" applyFont="1" applyFill="1" applyBorder="1" applyAlignment="1" applyProtection="1">
      <alignment horizontal="center"/>
      <protection locked="0" hidden="1"/>
    </xf>
    <xf numFmtId="49" fontId="20" fillId="0" borderId="47" xfId="8" applyNumberFormat="1" applyFont="1" applyFill="1" applyBorder="1" applyAlignment="1" applyProtection="1">
      <alignment horizontal="center"/>
      <protection locked="0" hidden="1"/>
    </xf>
    <xf numFmtId="49" fontId="21" fillId="0" borderId="34" xfId="8" applyNumberFormat="1" applyFont="1" applyFill="1" applyBorder="1" applyAlignment="1" applyProtection="1">
      <alignment horizontal="left"/>
      <protection locked="0" hidden="1"/>
    </xf>
    <xf numFmtId="49" fontId="21" fillId="0" borderId="37" xfId="8" applyNumberFormat="1" applyFont="1" applyFill="1" applyBorder="1" applyAlignment="1" applyProtection="1">
      <alignment horizontal="left"/>
      <protection locked="0" hidden="1"/>
    </xf>
    <xf numFmtId="49" fontId="21" fillId="0" borderId="36" xfId="8" applyNumberFormat="1" applyFont="1" applyFill="1" applyBorder="1" applyAlignment="1" applyProtection="1">
      <alignment horizontal="left"/>
      <protection locked="0" hidden="1"/>
    </xf>
    <xf numFmtId="49" fontId="16" fillId="0" borderId="34" xfId="8" applyNumberFormat="1" applyFont="1" applyFill="1" applyBorder="1" applyAlignment="1" applyProtection="1">
      <alignment horizontal="center"/>
      <protection locked="0" hidden="1"/>
    </xf>
    <xf numFmtId="49" fontId="20" fillId="0" borderId="37" xfId="8" applyNumberFormat="1" applyFont="1" applyFill="1" applyBorder="1" applyAlignment="1" applyProtection="1">
      <alignment horizontal="center"/>
      <protection locked="0" hidden="1"/>
    </xf>
    <xf numFmtId="49" fontId="20" fillId="0" borderId="36" xfId="8" applyNumberFormat="1" applyFont="1" applyFill="1" applyBorder="1" applyAlignment="1" applyProtection="1">
      <alignment horizontal="center"/>
      <protection locked="0" hidden="1"/>
    </xf>
    <xf numFmtId="49" fontId="25" fillId="0" borderId="34" xfId="8" applyNumberFormat="1" applyFont="1" applyFill="1" applyBorder="1" applyAlignment="1" applyProtection="1">
      <alignment horizontal="left" vertical="center"/>
      <protection locked="0" hidden="1"/>
    </xf>
    <xf numFmtId="49" fontId="25" fillId="0" borderId="37" xfId="8" applyNumberFormat="1" applyFont="1" applyFill="1" applyBorder="1" applyAlignment="1" applyProtection="1">
      <alignment horizontal="left" vertical="center"/>
      <protection locked="0" hidden="1"/>
    </xf>
    <xf numFmtId="49" fontId="25" fillId="0" borderId="36" xfId="8" applyNumberFormat="1" applyFont="1" applyFill="1" applyBorder="1" applyAlignment="1" applyProtection="1">
      <alignment horizontal="left" vertical="center"/>
      <protection locked="0" hidden="1"/>
    </xf>
    <xf numFmtId="49" fontId="25" fillId="0" borderId="81" xfId="8" applyNumberFormat="1" applyFont="1" applyFill="1" applyBorder="1" applyAlignment="1" applyProtection="1">
      <alignment horizontal="center" vertical="center"/>
      <protection locked="0" hidden="1"/>
    </xf>
    <xf numFmtId="49" fontId="25" fillId="0" borderId="0" xfId="8" applyNumberFormat="1" applyFont="1" applyFill="1" applyBorder="1" applyAlignment="1" applyProtection="1">
      <alignment horizontal="center" vertical="center"/>
      <protection locked="0" hidden="1"/>
    </xf>
    <xf numFmtId="49" fontId="25" fillId="0" borderId="47" xfId="8" applyNumberFormat="1" applyFont="1" applyFill="1" applyBorder="1" applyAlignment="1" applyProtection="1">
      <alignment horizontal="center" vertical="center"/>
      <protection locked="0" hidden="1"/>
    </xf>
    <xf numFmtId="49" fontId="16" fillId="0" borderId="81" xfId="8" applyNumberFormat="1" applyFont="1" applyFill="1" applyBorder="1" applyAlignment="1" applyProtection="1">
      <alignment horizontal="center" vertical="center" wrapText="1"/>
      <protection locked="0" hidden="1"/>
    </xf>
    <xf numFmtId="49" fontId="20" fillId="0" borderId="34" xfId="8" applyNumberFormat="1" applyFont="1" applyFill="1" applyBorder="1" applyAlignment="1" applyProtection="1">
      <alignment horizontal="left" vertical="top"/>
      <protection locked="0" hidden="1"/>
    </xf>
    <xf numFmtId="49" fontId="20" fillId="0" borderId="36" xfId="8" applyNumberFormat="1" applyFont="1" applyFill="1" applyBorder="1" applyAlignment="1" applyProtection="1">
      <alignment horizontal="left" vertical="top"/>
      <protection locked="0" hidden="1"/>
    </xf>
    <xf numFmtId="49" fontId="20" fillId="0" borderId="37" xfId="8" applyNumberFormat="1" applyFont="1" applyFill="1" applyBorder="1" applyAlignment="1" applyProtection="1">
      <alignment horizontal="left" vertical="top"/>
      <protection locked="0" hidden="1"/>
    </xf>
    <xf numFmtId="49" fontId="83" fillId="0" borderId="0" xfId="8" applyNumberFormat="1" applyFont="1" applyAlignment="1" applyProtection="1">
      <alignment horizontal="left"/>
      <protection locked="0" hidden="1"/>
    </xf>
    <xf numFmtId="49" fontId="21" fillId="0" borderId="10" xfId="8" applyNumberFormat="1" applyFont="1" applyFill="1" applyBorder="1" applyAlignment="1" applyProtection="1">
      <alignment horizontal="left" vertical="top" wrapText="1"/>
      <protection locked="0" hidden="1"/>
    </xf>
    <xf numFmtId="49" fontId="21" fillId="0" borderId="12" xfId="8" applyNumberFormat="1" applyFont="1" applyFill="1" applyBorder="1" applyAlignment="1" applyProtection="1">
      <alignment horizontal="left" vertical="top" wrapText="1"/>
      <protection locked="0" hidden="1"/>
    </xf>
    <xf numFmtId="49" fontId="21" fillId="0" borderId="11" xfId="8" applyNumberFormat="1" applyFont="1" applyFill="1" applyBorder="1" applyAlignment="1" applyProtection="1">
      <alignment horizontal="left" vertical="top" wrapText="1"/>
      <protection locked="0" hidden="1"/>
    </xf>
    <xf numFmtId="49" fontId="21" fillId="0" borderId="13" xfId="8" applyNumberFormat="1" applyFont="1" applyFill="1" applyBorder="1" applyAlignment="1" applyProtection="1">
      <alignment horizontal="left" vertical="top" wrapText="1"/>
      <protection locked="0" hidden="1"/>
    </xf>
    <xf numFmtId="49" fontId="21" fillId="0" borderId="38" xfId="8" applyNumberFormat="1" applyFont="1" applyFill="1" applyBorder="1" applyAlignment="1" applyProtection="1">
      <alignment horizontal="left" vertical="top" wrapText="1"/>
      <protection locked="0" hidden="1"/>
    </xf>
    <xf numFmtId="49" fontId="21" fillId="0" borderId="14" xfId="8" applyNumberFormat="1" applyFont="1" applyFill="1" applyBorder="1" applyAlignment="1" applyProtection="1">
      <alignment horizontal="left" vertical="top" wrapText="1"/>
      <protection locked="0" hidden="1"/>
    </xf>
    <xf numFmtId="49" fontId="20" fillId="0" borderId="10" xfId="8" applyNumberFormat="1" applyFont="1" applyFill="1" applyBorder="1" applyAlignment="1" applyProtection="1">
      <alignment vertical="top" wrapText="1"/>
      <protection locked="0" hidden="1"/>
    </xf>
    <xf numFmtId="49" fontId="20" fillId="0" borderId="12" xfId="8" applyNumberFormat="1" applyFont="1" applyFill="1" applyBorder="1" applyAlignment="1" applyProtection="1">
      <alignment vertical="top" wrapText="1"/>
      <protection locked="0" hidden="1"/>
    </xf>
    <xf numFmtId="49" fontId="20" fillId="0" borderId="11" xfId="8" applyNumberFormat="1" applyFont="1" applyFill="1" applyBorder="1" applyAlignment="1" applyProtection="1">
      <alignment vertical="top" wrapText="1"/>
      <protection locked="0" hidden="1"/>
    </xf>
    <xf numFmtId="49" fontId="20" fillId="0" borderId="81" xfId="8" applyNumberFormat="1" applyFont="1" applyFill="1" applyBorder="1" applyAlignment="1" applyProtection="1">
      <alignment vertical="top" wrapText="1"/>
      <protection locked="0" hidden="1"/>
    </xf>
    <xf numFmtId="49" fontId="20" fillId="0" borderId="0" xfId="8" applyNumberFormat="1" applyFont="1" applyFill="1" applyBorder="1" applyAlignment="1" applyProtection="1">
      <alignment vertical="top" wrapText="1"/>
      <protection locked="0" hidden="1"/>
    </xf>
    <xf numFmtId="49" fontId="20" fillId="0" borderId="47" xfId="8" applyNumberFormat="1" applyFont="1" applyFill="1" applyBorder="1" applyAlignment="1" applyProtection="1">
      <alignment vertical="top" wrapText="1"/>
      <protection locked="0" hidden="1"/>
    </xf>
    <xf numFmtId="49" fontId="16" fillId="0" borderId="34" xfId="8" applyNumberFormat="1" applyFont="1" applyFill="1" applyBorder="1" applyAlignment="1" applyProtection="1">
      <alignment horizontal="left" vertical="top"/>
      <protection locked="0" hidden="1"/>
    </xf>
    <xf numFmtId="49" fontId="17" fillId="0" borderId="34" xfId="1" applyNumberFormat="1" applyFont="1" applyFill="1" applyBorder="1" applyAlignment="1" applyProtection="1">
      <alignment horizontal="left"/>
      <protection locked="0" hidden="1"/>
    </xf>
    <xf numFmtId="49" fontId="11" fillId="0" borderId="37" xfId="8" applyNumberFormat="1" applyFont="1" applyFill="1" applyBorder="1" applyAlignment="1" applyProtection="1">
      <alignment horizontal="left"/>
      <protection locked="0" hidden="1"/>
    </xf>
    <xf numFmtId="49" fontId="11" fillId="0" borderId="36" xfId="8" applyNumberFormat="1" applyFont="1" applyFill="1" applyBorder="1" applyAlignment="1" applyProtection="1">
      <alignment horizontal="left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81" xfId="0" applyFont="1" applyFill="1" applyBorder="1" applyAlignment="1" applyProtection="1">
      <alignment horizontal="center"/>
      <protection hidden="1"/>
    </xf>
    <xf numFmtId="0" fontId="0" fillId="0" borderId="12" xfId="0" applyFill="1" applyBorder="1" applyProtection="1">
      <protection hidden="1"/>
    </xf>
    <xf numFmtId="4" fontId="8" fillId="2" borderId="10" xfId="21" applyNumberFormat="1" applyFont="1" applyFill="1" applyBorder="1" applyAlignment="1" applyProtection="1">
      <alignment horizontal="center"/>
      <protection hidden="1"/>
    </xf>
    <xf numFmtId="4" fontId="8" fillId="2" borderId="12" xfId="21" applyNumberFormat="1" applyFont="1" applyFill="1" applyBorder="1" applyAlignment="1" applyProtection="1">
      <alignment horizontal="center"/>
      <protection hidden="1"/>
    </xf>
    <xf numFmtId="4" fontId="64" fillId="2" borderId="0" xfId="21" applyNumberFormat="1" applyFont="1" applyFill="1" applyAlignment="1" applyProtection="1">
      <alignment horizontal="center" wrapText="1"/>
      <protection hidden="1"/>
    </xf>
    <xf numFmtId="4" fontId="8" fillId="2" borderId="47" xfId="21" applyNumberFormat="1" applyFont="1" applyFill="1" applyBorder="1" applyAlignment="1" applyProtection="1">
      <alignment horizontal="center" wrapText="1"/>
      <protection hidden="1"/>
    </xf>
    <xf numFmtId="0" fontId="5" fillId="0" borderId="0" xfId="0" applyFont="1" applyFill="1" applyAlignment="1" applyProtection="1">
      <alignment horizontal="center"/>
      <protection hidden="1"/>
    </xf>
    <xf numFmtId="4" fontId="4" fillId="2" borderId="34" xfId="21" applyNumberFormat="1" applyFont="1" applyFill="1" applyBorder="1" applyAlignment="1" applyProtection="1">
      <alignment horizontal="center"/>
      <protection hidden="1"/>
    </xf>
    <xf numFmtId="4" fontId="4" fillId="2" borderId="37" xfId="21" applyNumberFormat="1" applyFont="1" applyFill="1" applyBorder="1" applyAlignment="1" applyProtection="1">
      <alignment horizontal="center"/>
      <protection hidden="1"/>
    </xf>
    <xf numFmtId="4" fontId="4" fillId="2" borderId="36" xfId="21" applyNumberFormat="1" applyFont="1" applyFill="1" applyBorder="1" applyAlignment="1" applyProtection="1">
      <alignment horizontal="center"/>
      <protection hidden="1"/>
    </xf>
    <xf numFmtId="0" fontId="33" fillId="3" borderId="2" xfId="9" applyFont="1" applyFill="1" applyBorder="1" applyAlignment="1" applyProtection="1">
      <alignment horizontal="left"/>
      <protection hidden="1"/>
    </xf>
    <xf numFmtId="0" fontId="6" fillId="3" borderId="2" xfId="0" applyFont="1" applyFill="1" applyBorder="1" applyAlignment="1" applyProtection="1">
      <alignment horizontal="left"/>
      <protection hidden="1"/>
    </xf>
    <xf numFmtId="0" fontId="3" fillId="0" borderId="0" xfId="0" applyNumberFormat="1" applyFont="1" applyFill="1" applyAlignment="1" applyProtection="1">
      <alignment horizontal="left" vertical="center" wrapText="1"/>
      <protection hidden="1"/>
    </xf>
    <xf numFmtId="0" fontId="6" fillId="0" borderId="0" xfId="0" applyNumberFormat="1" applyFont="1" applyFill="1" applyAlignment="1" applyProtection="1">
      <alignment horizontal="left" vertical="center" wrapText="1"/>
      <protection hidden="1"/>
    </xf>
    <xf numFmtId="4" fontId="8" fillId="2" borderId="11" xfId="21" applyNumberFormat="1" applyFont="1" applyFill="1" applyBorder="1" applyAlignment="1" applyProtection="1">
      <alignment horizontal="center"/>
      <protection hidden="1"/>
    </xf>
    <xf numFmtId="1" fontId="7" fillId="2" borderId="38" xfId="21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left" vertical="top" wrapText="1"/>
      <protection hidden="1"/>
    </xf>
    <xf numFmtId="0" fontId="6" fillId="0" borderId="0" xfId="0" applyNumberFormat="1" applyFont="1" applyFill="1" applyAlignment="1" applyProtection="1">
      <alignment horizontal="left" vertical="top" wrapText="1"/>
      <protection hidden="1"/>
    </xf>
    <xf numFmtId="0" fontId="6" fillId="3" borderId="81" xfId="0" applyFont="1" applyFill="1" applyBorder="1" applyAlignment="1" applyProtection="1">
      <alignment horizontal="center"/>
      <protection hidden="1"/>
    </xf>
    <xf numFmtId="0" fontId="6" fillId="3" borderId="0" xfId="0" applyFont="1" applyFill="1" applyBorder="1" applyAlignment="1" applyProtection="1">
      <alignment horizontal="center"/>
      <protection hidden="1"/>
    </xf>
    <xf numFmtId="49" fontId="63" fillId="0" borderId="0" xfId="0" applyNumberFormat="1" applyFont="1" applyFill="1" applyBorder="1" applyAlignment="1" applyProtection="1">
      <alignment horizontal="center"/>
      <protection hidden="1"/>
    </xf>
    <xf numFmtId="0" fontId="17" fillId="0" borderId="10" xfId="0" applyNumberFormat="1" applyFont="1" applyFill="1" applyBorder="1" applyAlignment="1" applyProtection="1">
      <alignment horizontal="left" vertical="top" wrapText="1"/>
      <protection hidden="1"/>
    </xf>
    <xf numFmtId="0" fontId="17" fillId="0" borderId="12" xfId="0" applyNumberFormat="1" applyFont="1" applyFill="1" applyBorder="1" applyAlignment="1" applyProtection="1">
      <alignment horizontal="left" vertical="top" wrapText="1"/>
      <protection hidden="1"/>
    </xf>
    <xf numFmtId="0" fontId="17" fillId="0" borderId="11" xfId="0" applyNumberFormat="1" applyFont="1" applyFill="1" applyBorder="1" applyAlignment="1" applyProtection="1">
      <alignment horizontal="left" vertical="top" wrapText="1"/>
      <protection hidden="1"/>
    </xf>
    <xf numFmtId="0" fontId="17" fillId="0" borderId="81" xfId="0" applyNumberFormat="1" applyFont="1" applyFill="1" applyBorder="1" applyAlignment="1" applyProtection="1">
      <alignment horizontal="left" vertical="top" wrapText="1"/>
      <protection hidden="1"/>
    </xf>
    <xf numFmtId="0" fontId="17" fillId="0" borderId="0" xfId="0" applyNumberFormat="1" applyFont="1" applyFill="1" applyBorder="1" applyAlignment="1" applyProtection="1">
      <alignment horizontal="left" vertical="top" wrapText="1"/>
      <protection hidden="1"/>
    </xf>
    <xf numFmtId="0" fontId="17" fillId="0" borderId="47" xfId="0" applyNumberFormat="1" applyFont="1" applyFill="1" applyBorder="1" applyAlignment="1" applyProtection="1">
      <alignment horizontal="left" vertical="top" wrapText="1"/>
      <protection hidden="1"/>
    </xf>
    <xf numFmtId="0" fontId="17" fillId="0" borderId="13" xfId="0" applyNumberFormat="1" applyFont="1" applyFill="1" applyBorder="1" applyAlignment="1" applyProtection="1">
      <alignment horizontal="left" vertical="top" wrapText="1"/>
      <protection hidden="1"/>
    </xf>
    <xf numFmtId="0" fontId="17" fillId="0" borderId="38" xfId="0" applyNumberFormat="1" applyFont="1" applyFill="1" applyBorder="1" applyAlignment="1" applyProtection="1">
      <alignment horizontal="left" vertical="top" wrapText="1"/>
      <protection hidden="1"/>
    </xf>
    <xf numFmtId="0" fontId="17" fillId="0" borderId="14" xfId="0" applyNumberFormat="1" applyFont="1" applyFill="1" applyBorder="1" applyAlignment="1" applyProtection="1">
      <alignment horizontal="left" vertical="top" wrapText="1"/>
      <protection hidden="1"/>
    </xf>
    <xf numFmtId="0" fontId="17" fillId="0" borderId="10" xfId="16" applyNumberFormat="1" applyFont="1" applyFill="1" applyBorder="1" applyAlignment="1" applyProtection="1">
      <alignment horizontal="left" vertical="top" wrapText="1"/>
      <protection hidden="1"/>
    </xf>
    <xf numFmtId="0" fontId="17" fillId="0" borderId="12" xfId="16" applyNumberFormat="1" applyFont="1" applyFill="1" applyBorder="1" applyAlignment="1" applyProtection="1">
      <alignment horizontal="left" vertical="top" wrapText="1"/>
      <protection hidden="1"/>
    </xf>
    <xf numFmtId="0" fontId="17" fillId="0" borderId="11" xfId="16" applyNumberFormat="1" applyFont="1" applyFill="1" applyBorder="1" applyAlignment="1" applyProtection="1">
      <alignment horizontal="left" vertical="top" wrapText="1"/>
      <protection hidden="1"/>
    </xf>
    <xf numFmtId="0" fontId="17" fillId="0" borderId="81" xfId="16" applyNumberFormat="1" applyFont="1" applyFill="1" applyBorder="1" applyAlignment="1" applyProtection="1">
      <alignment horizontal="left" vertical="top" wrapText="1"/>
      <protection hidden="1"/>
    </xf>
    <xf numFmtId="0" fontId="17" fillId="0" borderId="0" xfId="16" applyNumberFormat="1" applyFont="1" applyFill="1" applyBorder="1" applyAlignment="1" applyProtection="1">
      <alignment horizontal="left" vertical="top" wrapText="1"/>
      <protection hidden="1"/>
    </xf>
    <xf numFmtId="0" fontId="17" fillId="0" borderId="47" xfId="16" applyNumberFormat="1" applyFont="1" applyFill="1" applyBorder="1" applyAlignment="1" applyProtection="1">
      <alignment horizontal="left" vertical="top" wrapText="1"/>
      <protection hidden="1"/>
    </xf>
    <xf numFmtId="0" fontId="17" fillId="0" borderId="13" xfId="16" applyNumberFormat="1" applyFont="1" applyFill="1" applyBorder="1" applyAlignment="1" applyProtection="1">
      <alignment horizontal="left" vertical="top" wrapText="1"/>
      <protection hidden="1"/>
    </xf>
    <xf numFmtId="0" fontId="17" fillId="0" borderId="38" xfId="16" applyNumberFormat="1" applyFont="1" applyFill="1" applyBorder="1" applyAlignment="1" applyProtection="1">
      <alignment horizontal="left" vertical="top" wrapText="1"/>
      <protection hidden="1"/>
    </xf>
    <xf numFmtId="0" fontId="17" fillId="0" borderId="14" xfId="16" applyNumberFormat="1" applyFont="1" applyFill="1" applyBorder="1" applyAlignment="1" applyProtection="1">
      <alignment horizontal="left" vertical="top" wrapText="1"/>
      <protection hidden="1"/>
    </xf>
    <xf numFmtId="49" fontId="63" fillId="0" borderId="0" xfId="16" applyNumberFormat="1" applyFont="1" applyFill="1" applyBorder="1" applyAlignment="1" applyProtection="1">
      <alignment horizontal="center"/>
      <protection hidden="1"/>
    </xf>
    <xf numFmtId="4" fontId="46" fillId="9" borderId="2" xfId="13" applyNumberFormat="1" applyFont="1" applyFill="1" applyBorder="1" applyAlignment="1" applyProtection="1">
      <alignment horizontal="center"/>
      <protection hidden="1"/>
    </xf>
    <xf numFmtId="49" fontId="46" fillId="4" borderId="4" xfId="13" applyNumberFormat="1" applyFont="1" applyFill="1" applyBorder="1" applyAlignment="1" applyProtection="1">
      <alignment horizontal="center" vertical="center" wrapText="1"/>
      <protection hidden="1"/>
    </xf>
    <xf numFmtId="49" fontId="46" fillId="4" borderId="20" xfId="13" applyNumberFormat="1" applyFont="1" applyFill="1" applyBorder="1" applyAlignment="1" applyProtection="1">
      <alignment horizontal="center" vertical="center" wrapText="1"/>
      <protection hidden="1"/>
    </xf>
    <xf numFmtId="49" fontId="46" fillId="4" borderId="11" xfId="13" applyNumberFormat="1" applyFont="1" applyFill="1" applyBorder="1" applyAlignment="1" applyProtection="1">
      <alignment horizontal="center" vertical="center" wrapText="1"/>
      <protection hidden="1"/>
    </xf>
    <xf numFmtId="49" fontId="46" fillId="4" borderId="47" xfId="13" applyNumberFormat="1" applyFont="1" applyFill="1" applyBorder="1" applyAlignment="1" applyProtection="1">
      <alignment horizontal="center" vertical="center" wrapText="1"/>
      <protection hidden="1"/>
    </xf>
    <xf numFmtId="49" fontId="46" fillId="4" borderId="10" xfId="13" applyNumberFormat="1" applyFont="1" applyFill="1" applyBorder="1" applyAlignment="1" applyProtection="1">
      <alignment horizontal="center" vertical="top" wrapText="1"/>
      <protection hidden="1"/>
    </xf>
    <xf numFmtId="49" fontId="46" fillId="4" borderId="81" xfId="13" applyNumberFormat="1" applyFont="1" applyFill="1" applyBorder="1" applyAlignment="1" applyProtection="1">
      <alignment horizontal="center" vertical="top" wrapText="1"/>
      <protection hidden="1"/>
    </xf>
    <xf numFmtId="2" fontId="46" fillId="4" borderId="34" xfId="13" applyNumberFormat="1" applyFont="1" applyFill="1" applyBorder="1" applyAlignment="1" applyProtection="1">
      <alignment horizontal="center" vertical="center"/>
      <protection hidden="1"/>
    </xf>
    <xf numFmtId="2" fontId="46" fillId="4" borderId="36" xfId="13" applyNumberFormat="1" applyFont="1" applyFill="1" applyBorder="1" applyAlignment="1" applyProtection="1">
      <alignment horizontal="center" vertical="center"/>
      <protection hidden="1"/>
    </xf>
    <xf numFmtId="49" fontId="46" fillId="4" borderId="20" xfId="13" applyNumberFormat="1" applyFont="1" applyFill="1" applyBorder="1" applyAlignment="1" applyProtection="1">
      <alignment horizontal="center" vertical="center"/>
      <protection hidden="1"/>
    </xf>
    <xf numFmtId="49" fontId="46" fillId="4" borderId="81" xfId="13" applyNumberFormat="1" applyFont="1" applyFill="1" applyBorder="1" applyAlignment="1" applyProtection="1">
      <alignment horizontal="center" vertical="center"/>
      <protection hidden="1"/>
    </xf>
    <xf numFmtId="0" fontId="46" fillId="4" borderId="81" xfId="13" applyNumberFormat="1" applyFont="1" applyFill="1" applyBorder="1" applyAlignment="1" applyProtection="1">
      <alignment horizontal="center" vertical="center"/>
      <protection hidden="1"/>
    </xf>
    <xf numFmtId="0" fontId="46" fillId="4" borderId="13" xfId="13" applyNumberFormat="1" applyFont="1" applyFill="1" applyBorder="1" applyAlignment="1" applyProtection="1">
      <alignment horizontal="center" vertical="center"/>
      <protection hidden="1"/>
    </xf>
    <xf numFmtId="0" fontId="46" fillId="4" borderId="20" xfId="13" applyNumberFormat="1" applyFont="1" applyFill="1" applyBorder="1" applyAlignment="1" applyProtection="1">
      <alignment horizontal="center" vertical="center" wrapText="1"/>
      <protection hidden="1"/>
    </xf>
    <xf numFmtId="0" fontId="46" fillId="4" borderId="15" xfId="13" applyNumberFormat="1" applyFont="1" applyFill="1" applyBorder="1" applyAlignment="1" applyProtection="1">
      <alignment horizontal="center" vertical="center" wrapText="1"/>
      <protection hidden="1"/>
    </xf>
    <xf numFmtId="3" fontId="46" fillId="4" borderId="0" xfId="13" applyNumberFormat="1" applyFont="1" applyFill="1" applyBorder="1" applyAlignment="1" applyProtection="1">
      <alignment horizontal="center" vertical="center" wrapText="1"/>
      <protection hidden="1"/>
    </xf>
    <xf numFmtId="3" fontId="46" fillId="4" borderId="189" xfId="13" applyNumberFormat="1" applyFont="1" applyFill="1" applyBorder="1" applyAlignment="1" applyProtection="1">
      <alignment horizontal="center" vertical="center" wrapText="1"/>
      <protection hidden="1"/>
    </xf>
    <xf numFmtId="49" fontId="46" fillId="4" borderId="4" xfId="13" applyNumberFormat="1" applyFont="1" applyFill="1" applyBorder="1" applyAlignment="1" applyProtection="1">
      <alignment horizontal="center" vertical="top" wrapText="1"/>
      <protection hidden="1"/>
    </xf>
    <xf numFmtId="49" fontId="46" fillId="4" borderId="20" xfId="13" applyNumberFormat="1" applyFont="1" applyFill="1" applyBorder="1" applyAlignment="1" applyProtection="1">
      <alignment horizontal="center" vertical="top" wrapText="1"/>
      <protection hidden="1"/>
    </xf>
    <xf numFmtId="3" fontId="46" fillId="4" borderId="34" xfId="13" applyNumberFormat="1" applyFont="1" applyFill="1" applyBorder="1" applyAlignment="1" applyProtection="1">
      <alignment horizontal="center" vertical="center"/>
      <protection hidden="1"/>
    </xf>
    <xf numFmtId="3" fontId="46" fillId="4" borderId="37" xfId="13" applyNumberFormat="1" applyFont="1" applyFill="1" applyBorder="1" applyAlignment="1" applyProtection="1">
      <alignment horizontal="center" vertical="center"/>
      <protection hidden="1"/>
    </xf>
    <xf numFmtId="0" fontId="46" fillId="4" borderId="10" xfId="13" applyNumberFormat="1" applyFont="1" applyFill="1" applyBorder="1" applyAlignment="1" applyProtection="1">
      <alignment horizontal="center" vertical="center"/>
      <protection hidden="1"/>
    </xf>
    <xf numFmtId="0" fontId="46" fillId="4" borderId="12" xfId="13" applyNumberFormat="1" applyFont="1" applyFill="1" applyBorder="1" applyAlignment="1" applyProtection="1">
      <alignment horizontal="center" vertical="center"/>
      <protection hidden="1"/>
    </xf>
    <xf numFmtId="0" fontId="46" fillId="4" borderId="4" xfId="13" applyFont="1" applyFill="1" applyBorder="1" applyAlignment="1" applyProtection="1">
      <alignment horizontal="center" vertical="center" wrapText="1"/>
      <protection hidden="1"/>
    </xf>
    <xf numFmtId="0" fontId="46" fillId="4" borderId="20" xfId="13" applyFont="1" applyFill="1" applyBorder="1" applyAlignment="1" applyProtection="1">
      <alignment horizontal="center" vertical="center" wrapText="1"/>
      <protection hidden="1"/>
    </xf>
    <xf numFmtId="3" fontId="46" fillId="4" borderId="45" xfId="13" applyNumberFormat="1" applyFont="1" applyFill="1" applyBorder="1" applyAlignment="1" applyProtection="1">
      <alignment horizontal="center" vertical="center"/>
      <protection hidden="1"/>
    </xf>
    <xf numFmtId="3" fontId="46" fillId="4" borderId="11" xfId="13" applyNumberFormat="1" applyFont="1" applyFill="1" applyBorder="1" applyAlignment="1" applyProtection="1">
      <alignment horizontal="center" vertical="center"/>
      <protection hidden="1"/>
    </xf>
    <xf numFmtId="0" fontId="46" fillId="4" borderId="20" xfId="13" applyFont="1" applyFill="1" applyBorder="1" applyAlignment="1" applyProtection="1">
      <alignment horizontal="center" vertical="center"/>
      <protection hidden="1"/>
    </xf>
    <xf numFmtId="0" fontId="46" fillId="4" borderId="6" xfId="13" applyNumberFormat="1" applyFont="1" applyFill="1" applyBorder="1" applyAlignment="1" applyProtection="1">
      <alignment horizontal="center" vertical="center"/>
      <protection hidden="1"/>
    </xf>
    <xf numFmtId="0" fontId="46" fillId="4" borderId="8" xfId="13" applyNumberFormat="1" applyFont="1" applyFill="1" applyBorder="1" applyAlignment="1" applyProtection="1">
      <alignment horizontal="center" vertical="center"/>
      <protection hidden="1"/>
    </xf>
    <xf numFmtId="0" fontId="46" fillId="4" borderId="190" xfId="13" applyNumberFormat="1" applyFont="1" applyFill="1" applyBorder="1" applyAlignment="1" applyProtection="1">
      <alignment horizontal="center" vertical="center"/>
      <protection hidden="1"/>
    </xf>
    <xf numFmtId="0" fontId="46" fillId="4" borderId="191" xfId="13" applyNumberFormat="1" applyFont="1" applyFill="1" applyBorder="1" applyAlignment="1" applyProtection="1">
      <alignment horizontal="center" vertical="center"/>
      <protection hidden="1"/>
    </xf>
    <xf numFmtId="3" fontId="27" fillId="0" borderId="0" xfId="13" applyNumberFormat="1" applyFont="1" applyFill="1" applyAlignment="1" applyProtection="1">
      <alignment horizontal="center"/>
      <protection hidden="1"/>
    </xf>
    <xf numFmtId="0" fontId="27" fillId="0" borderId="0" xfId="13" applyFont="1" applyFill="1" applyAlignment="1" applyProtection="1">
      <alignment horizontal="center"/>
      <protection hidden="1"/>
    </xf>
    <xf numFmtId="3" fontId="27" fillId="0" borderId="0" xfId="13" applyNumberFormat="1" applyFont="1" applyFill="1" applyAlignment="1" applyProtection="1">
      <alignment horizontal="right"/>
      <protection hidden="1"/>
    </xf>
    <xf numFmtId="0" fontId="27" fillId="4" borderId="4" xfId="13" applyFont="1" applyFill="1" applyBorder="1" applyAlignment="1" applyProtection="1">
      <alignment horizontal="center" vertical="center" wrapText="1"/>
      <protection hidden="1"/>
    </xf>
    <xf numFmtId="0" fontId="27" fillId="4" borderId="20" xfId="13" applyFont="1" applyFill="1" applyBorder="1" applyAlignment="1" applyProtection="1">
      <alignment horizontal="center" vertical="center" wrapText="1"/>
      <protection hidden="1"/>
    </xf>
    <xf numFmtId="49" fontId="97" fillId="4" borderId="11" xfId="13" applyNumberFormat="1" applyFont="1" applyFill="1" applyBorder="1" applyAlignment="1" applyProtection="1">
      <alignment horizontal="center" vertical="center" wrapText="1"/>
      <protection hidden="1"/>
    </xf>
    <xf numFmtId="49" fontId="27" fillId="4" borderId="47" xfId="13" applyNumberFormat="1" applyFont="1" applyFill="1" applyBorder="1" applyAlignment="1" applyProtection="1">
      <alignment horizontal="center" vertical="center" wrapText="1"/>
      <protection hidden="1"/>
    </xf>
    <xf numFmtId="49" fontId="27" fillId="4" borderId="4" xfId="13" applyNumberFormat="1" applyFont="1" applyFill="1" applyBorder="1" applyAlignment="1" applyProtection="1">
      <alignment horizontal="center" vertical="top" wrapText="1"/>
      <protection hidden="1"/>
    </xf>
    <xf numFmtId="49" fontId="27" fillId="4" borderId="20" xfId="13" applyNumberFormat="1" applyFont="1" applyFill="1" applyBorder="1" applyAlignment="1" applyProtection="1">
      <alignment horizontal="center" vertical="top" wrapText="1"/>
      <protection hidden="1"/>
    </xf>
    <xf numFmtId="3" fontId="27" fillId="4" borderId="34" xfId="13" applyNumberFormat="1" applyFont="1" applyFill="1" applyBorder="1" applyAlignment="1" applyProtection="1">
      <alignment horizontal="center" vertical="center"/>
      <protection hidden="1"/>
    </xf>
    <xf numFmtId="3" fontId="27" fillId="4" borderId="37" xfId="13" applyNumberFormat="1" applyFont="1" applyFill="1" applyBorder="1" applyAlignment="1" applyProtection="1">
      <alignment horizontal="center" vertical="center"/>
      <protection hidden="1"/>
    </xf>
    <xf numFmtId="3" fontId="27" fillId="4" borderId="36" xfId="13" applyNumberFormat="1" applyFont="1" applyFill="1" applyBorder="1" applyAlignment="1" applyProtection="1">
      <alignment horizontal="center" vertical="center"/>
      <protection hidden="1"/>
    </xf>
    <xf numFmtId="0" fontId="27" fillId="4" borderId="20" xfId="13" applyFont="1" applyFill="1" applyBorder="1" applyAlignment="1" applyProtection="1">
      <alignment horizontal="center" vertical="center"/>
      <protection hidden="1"/>
    </xf>
    <xf numFmtId="49" fontId="27" fillId="4" borderId="20" xfId="13" applyNumberFormat="1" applyFont="1" applyFill="1" applyBorder="1" applyAlignment="1" applyProtection="1">
      <alignment horizontal="center" vertical="center"/>
      <protection hidden="1"/>
    </xf>
    <xf numFmtId="3" fontId="27" fillId="4" borderId="81" xfId="13" applyNumberFormat="1" applyFont="1" applyFill="1" applyBorder="1" applyAlignment="1" applyProtection="1">
      <alignment horizontal="center" vertical="center"/>
      <protection hidden="1"/>
    </xf>
    <xf numFmtId="3" fontId="27" fillId="4" borderId="81" xfId="13" applyNumberFormat="1" applyFont="1" applyFill="1" applyBorder="1" applyAlignment="1" applyProtection="1">
      <alignment horizontal="center" vertical="center" wrapText="1"/>
      <protection hidden="1"/>
    </xf>
    <xf numFmtId="2" fontId="27" fillId="3" borderId="93" xfId="13" applyNumberFormat="1" applyFont="1" applyFill="1" applyBorder="1" applyAlignment="1" applyProtection="1">
      <alignment horizontal="right" vertical="center"/>
      <protection hidden="1"/>
    </xf>
    <xf numFmtId="2" fontId="27" fillId="3" borderId="96" xfId="13" applyNumberFormat="1" applyFont="1" applyFill="1" applyBorder="1" applyAlignment="1" applyProtection="1">
      <alignment horizontal="right" vertical="center"/>
      <protection hidden="1"/>
    </xf>
    <xf numFmtId="0" fontId="3" fillId="0" borderId="35" xfId="0" applyFont="1" applyFill="1" applyBorder="1" applyAlignment="1" applyProtection="1">
      <alignment horizontal="left"/>
      <protection locked="0" hidden="1"/>
    </xf>
    <xf numFmtId="0" fontId="6" fillId="0" borderId="35" xfId="0" applyFont="1" applyFill="1" applyBorder="1" applyAlignment="1" applyProtection="1">
      <alignment horizontal="left"/>
      <protection locked="0" hidden="1"/>
    </xf>
    <xf numFmtId="14" fontId="0" fillId="0" borderId="19" xfId="0" applyNumberFormat="1" applyFont="1" applyFill="1" applyBorder="1" applyAlignment="1" applyProtection="1">
      <alignment horizontal="left"/>
      <protection locked="0" hidden="1"/>
    </xf>
    <xf numFmtId="0" fontId="0" fillId="0" borderId="19" xfId="0" applyNumberFormat="1" applyFont="1" applyFill="1" applyBorder="1" applyAlignment="1" applyProtection="1">
      <alignment horizontal="left"/>
      <protection locked="0" hidden="1"/>
    </xf>
    <xf numFmtId="0" fontId="0" fillId="6" borderId="0" xfId="0" applyFill="1" applyAlignment="1" applyProtection="1">
      <alignment horizontal="left"/>
      <protection hidden="1"/>
    </xf>
    <xf numFmtId="0" fontId="0" fillId="6" borderId="0" xfId="0" applyFont="1" applyFill="1" applyAlignment="1" applyProtection="1">
      <alignment horizontal="left"/>
      <protection hidden="1"/>
    </xf>
    <xf numFmtId="0" fontId="19" fillId="0" borderId="192" xfId="0" applyNumberFormat="1" applyFont="1" applyFill="1" applyBorder="1" applyAlignment="1" applyProtection="1">
      <alignment horizontal="left"/>
      <protection locked="0" hidden="1"/>
    </xf>
    <xf numFmtId="0" fontId="0" fillId="0" borderId="192" xfId="0" applyNumberFormat="1" applyFont="1" applyFill="1" applyBorder="1" applyAlignment="1" applyProtection="1">
      <alignment horizontal="left"/>
      <protection locked="0" hidden="1"/>
    </xf>
    <xf numFmtId="49" fontId="3" fillId="6" borderId="0" xfId="0" applyNumberFormat="1" applyFont="1" applyFill="1" applyAlignment="1" applyProtection="1">
      <alignment horizontal="left"/>
      <protection hidden="1"/>
    </xf>
    <xf numFmtId="0" fontId="0" fillId="0" borderId="2" xfId="0" applyBorder="1" applyAlignment="1" applyProtection="1">
      <alignment horizontal="left"/>
      <protection hidden="1"/>
    </xf>
    <xf numFmtId="0" fontId="0" fillId="0" borderId="2" xfId="0" applyFont="1" applyBorder="1" applyAlignment="1" applyProtection="1">
      <alignment horizontal="left"/>
      <protection hidden="1"/>
    </xf>
    <xf numFmtId="0" fontId="0" fillId="0" borderId="2" xfId="0" applyFont="1" applyBorder="1" applyAlignment="1" applyProtection="1">
      <alignment horizontal="right"/>
      <protection locked="0" hidden="1"/>
    </xf>
    <xf numFmtId="0" fontId="0" fillId="0" borderId="34" xfId="0" applyBorder="1" applyAlignment="1" applyProtection="1">
      <alignment horizontal="left" wrapText="1"/>
      <protection hidden="1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0" fontId="0" fillId="4" borderId="2" xfId="0" applyFont="1" applyFill="1" applyBorder="1" applyAlignment="1" applyProtection="1">
      <alignment horizontal="center" wrapText="1"/>
      <protection hidden="1"/>
    </xf>
    <xf numFmtId="0" fontId="0" fillId="4" borderId="2" xfId="0" applyFill="1" applyBorder="1" applyAlignment="1" applyProtection="1">
      <alignment horizontal="center" wrapText="1"/>
      <protection hidden="1"/>
    </xf>
    <xf numFmtId="0" fontId="0" fillId="6" borderId="0" xfId="0" applyFill="1" applyAlignment="1" applyProtection="1">
      <alignment horizontal="right"/>
      <protection hidden="1"/>
    </xf>
    <xf numFmtId="0" fontId="45" fillId="6" borderId="0" xfId="0" applyFont="1" applyFill="1" applyAlignment="1" applyProtection="1">
      <alignment horizontal="left" wrapText="1"/>
      <protection hidden="1"/>
    </xf>
    <xf numFmtId="0" fontId="49" fillId="0" borderId="0" xfId="0" applyFont="1" applyFill="1" applyAlignment="1" applyProtection="1">
      <alignment horizontal="center"/>
      <protection hidden="1"/>
    </xf>
    <xf numFmtId="0" fontId="45" fillId="6" borderId="0" xfId="0" applyFont="1" applyFill="1" applyAlignment="1" applyProtection="1">
      <alignment horizontal="left"/>
      <protection hidden="1"/>
    </xf>
    <xf numFmtId="3" fontId="0" fillId="0" borderId="0" xfId="0" applyNumberFormat="1" applyAlignment="1" applyProtection="1">
      <alignment horizontal="right"/>
      <protection hidden="1"/>
    </xf>
    <xf numFmtId="0" fontId="0" fillId="0" borderId="0" xfId="0" applyAlignment="1" applyProtection="1">
      <alignment horizontal="right"/>
      <protection hidden="1"/>
    </xf>
    <xf numFmtId="0" fontId="29" fillId="6" borderId="0" xfId="0" applyFont="1" applyFill="1" applyAlignment="1" applyProtection="1">
      <alignment horizontal="left"/>
      <protection hidden="1"/>
    </xf>
    <xf numFmtId="0" fontId="0" fillId="4" borderId="13" xfId="0" applyFill="1" applyBorder="1" applyAlignment="1" applyProtection="1">
      <alignment horizontal="left"/>
      <protection hidden="1"/>
    </xf>
    <xf numFmtId="0" fontId="0" fillId="4" borderId="14" xfId="0" applyFill="1" applyBorder="1" applyAlignment="1" applyProtection="1">
      <alignment horizontal="left"/>
      <protection hidden="1"/>
    </xf>
    <xf numFmtId="0" fontId="0" fillId="4" borderId="38" xfId="0" applyFill="1" applyBorder="1" applyAlignment="1" applyProtection="1">
      <alignment horizontal="left"/>
      <protection hidden="1"/>
    </xf>
    <xf numFmtId="0" fontId="0" fillId="0" borderId="21" xfId="0" applyFill="1" applyBorder="1" applyAlignment="1" applyProtection="1">
      <alignment horizontal="left"/>
      <protection locked="0" hidden="1"/>
    </xf>
    <xf numFmtId="0" fontId="0" fillId="0" borderId="17" xfId="0" applyFill="1" applyBorder="1" applyAlignment="1" applyProtection="1">
      <alignment horizontal="left"/>
      <protection locked="0" hidden="1"/>
    </xf>
    <xf numFmtId="0" fontId="0" fillId="0" borderId="69" xfId="0" applyFill="1" applyBorder="1" applyAlignment="1" applyProtection="1">
      <alignment horizontal="left"/>
      <protection locked="0" hidden="1"/>
    </xf>
    <xf numFmtId="0" fontId="0" fillId="0" borderId="16" xfId="0" applyFill="1" applyBorder="1" applyAlignment="1" applyProtection="1">
      <alignment horizontal="left"/>
      <protection locked="0" hidden="1"/>
    </xf>
    <xf numFmtId="0" fontId="0" fillId="0" borderId="54" xfId="0" applyFill="1" applyBorder="1" applyAlignment="1" applyProtection="1">
      <alignment horizontal="left"/>
      <protection locked="0" hidden="1"/>
    </xf>
    <xf numFmtId="0" fontId="0" fillId="0" borderId="22" xfId="0" applyFill="1" applyBorder="1" applyAlignment="1" applyProtection="1">
      <alignment horizontal="left"/>
      <protection locked="0" hidden="1"/>
    </xf>
    <xf numFmtId="0" fontId="0" fillId="0" borderId="0" xfId="0" applyBorder="1" applyAlignment="1" applyProtection="1">
      <alignment vertical="top" wrapText="1"/>
      <protection locked="0" hidden="1"/>
    </xf>
    <xf numFmtId="0" fontId="0" fillId="0" borderId="19" xfId="0" applyBorder="1" applyAlignment="1" applyProtection="1">
      <alignment vertical="top" wrapText="1"/>
      <protection locked="0" hidden="1"/>
    </xf>
    <xf numFmtId="0" fontId="0" fillId="0" borderId="0" xfId="0" applyFill="1" applyAlignment="1" applyProtection="1">
      <alignment horizontal="left"/>
      <protection hidden="1"/>
    </xf>
    <xf numFmtId="0" fontId="0" fillId="6" borderId="0" xfId="0" applyFill="1" applyAlignment="1" applyProtection="1">
      <alignment horizontal="center"/>
      <protection hidden="1"/>
    </xf>
    <xf numFmtId="0" fontId="0" fillId="0" borderId="48" xfId="0" applyFill="1" applyBorder="1" applyAlignment="1" applyProtection="1">
      <alignment horizontal="left"/>
      <protection locked="0" hidden="1"/>
    </xf>
    <xf numFmtId="0" fontId="0" fillId="0" borderId="28" xfId="0" applyFill="1" applyBorder="1" applyAlignment="1" applyProtection="1">
      <alignment horizontal="left"/>
      <protection locked="0" hidden="1"/>
    </xf>
    <xf numFmtId="0" fontId="0" fillId="0" borderId="61" xfId="0" applyFill="1" applyBorder="1" applyAlignment="1" applyProtection="1">
      <alignment horizontal="left"/>
      <protection locked="0" hidden="1"/>
    </xf>
    <xf numFmtId="0" fontId="50" fillId="6" borderId="0" xfId="0" applyFont="1" applyFill="1" applyAlignment="1" applyProtection="1">
      <alignment horizontal="left"/>
      <protection hidden="1"/>
    </xf>
    <xf numFmtId="49" fontId="0" fillId="0" borderId="0" xfId="0" applyNumberFormat="1" applyBorder="1" applyAlignment="1" applyProtection="1">
      <alignment horizontal="left"/>
      <protection hidden="1"/>
    </xf>
    <xf numFmtId="0" fontId="0" fillId="6" borderId="0" xfId="0" applyFill="1" applyAlignment="1" applyProtection="1">
      <alignment horizontal="left"/>
      <protection locked="0" hidden="1"/>
    </xf>
    <xf numFmtId="0" fontId="0" fillId="0" borderId="35" xfId="0" applyFill="1" applyBorder="1" applyAlignment="1" applyProtection="1">
      <alignment horizontal="left"/>
      <protection locked="0" hidden="1"/>
    </xf>
    <xf numFmtId="14" fontId="0" fillId="0" borderId="35" xfId="0" applyNumberFormat="1" applyFill="1" applyBorder="1" applyAlignment="1" applyProtection="1">
      <alignment horizontal="left"/>
      <protection locked="0" hidden="1"/>
    </xf>
    <xf numFmtId="0" fontId="0" fillId="0" borderId="56" xfId="0" applyBorder="1" applyAlignment="1" applyProtection="1">
      <alignment horizontal="left"/>
      <protection locked="0" hidden="1"/>
    </xf>
    <xf numFmtId="0" fontId="19" fillId="0" borderId="56" xfId="0" applyFont="1" applyFill="1" applyBorder="1" applyAlignment="1" applyProtection="1">
      <alignment horizontal="left"/>
      <protection locked="0" hidden="1"/>
    </xf>
    <xf numFmtId="0" fontId="19" fillId="0" borderId="0" xfId="0" applyFont="1" applyFill="1" applyBorder="1" applyAlignment="1" applyProtection="1">
      <alignment horizontal="left"/>
      <protection hidden="1"/>
    </xf>
    <xf numFmtId="0" fontId="19" fillId="0" borderId="56" xfId="0" applyFont="1" applyFill="1" applyBorder="1" applyAlignment="1" applyProtection="1">
      <protection locked="0" hidden="1"/>
    </xf>
    <xf numFmtId="0" fontId="19" fillId="0" borderId="0" xfId="0" applyFont="1" applyFill="1" applyBorder="1" applyAlignment="1" applyProtection="1">
      <alignment horizontal="center"/>
      <protection hidden="1"/>
    </xf>
    <xf numFmtId="0" fontId="49" fillId="0" borderId="0" xfId="0" applyFont="1" applyFill="1" applyAlignment="1" applyProtection="1">
      <alignment horizontal="left" wrapText="1"/>
      <protection hidden="1"/>
    </xf>
    <xf numFmtId="14" fontId="0" fillId="0" borderId="56" xfId="0" applyNumberFormat="1" applyBorder="1" applyAlignment="1" applyProtection="1">
      <alignment horizontal="left"/>
      <protection locked="0" hidden="1"/>
    </xf>
    <xf numFmtId="3" fontId="0" fillId="0" borderId="0" xfId="0" applyNumberForma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44" fillId="6" borderId="0" xfId="0" applyFont="1" applyFill="1" applyAlignment="1" applyProtection="1">
      <alignment horizontal="left" wrapText="1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19" fillId="0" borderId="21" xfId="0" applyNumberFormat="1" applyFont="1" applyBorder="1" applyAlignment="1" applyProtection="1">
      <alignment horizontal="left"/>
      <protection locked="0" hidden="1"/>
    </xf>
    <xf numFmtId="0" fontId="0" fillId="0" borderId="17" xfId="0" applyNumberFormat="1" applyBorder="1" applyAlignment="1" applyProtection="1">
      <alignment horizontal="left"/>
      <protection locked="0" hidden="1"/>
    </xf>
    <xf numFmtId="0" fontId="0" fillId="0" borderId="17" xfId="0" applyNumberFormat="1" applyBorder="1" applyAlignment="1" applyProtection="1">
      <alignment horizontal="right"/>
      <protection locked="0" hidden="1"/>
    </xf>
    <xf numFmtId="0" fontId="0" fillId="0" borderId="69" xfId="0" applyNumberFormat="1" applyBorder="1" applyAlignment="1" applyProtection="1">
      <alignment horizontal="right"/>
      <protection locked="0" hidden="1"/>
    </xf>
    <xf numFmtId="0" fontId="19" fillId="0" borderId="22" xfId="0" applyNumberFormat="1" applyFont="1" applyBorder="1" applyAlignment="1" applyProtection="1">
      <alignment horizontal="left"/>
      <protection locked="0" hidden="1"/>
    </xf>
    <xf numFmtId="0" fontId="0" fillId="0" borderId="16" xfId="0" applyNumberFormat="1" applyBorder="1" applyAlignment="1" applyProtection="1">
      <alignment horizontal="left"/>
      <protection locked="0" hidden="1"/>
    </xf>
    <xf numFmtId="0" fontId="0" fillId="0" borderId="16" xfId="0" applyNumberFormat="1" applyBorder="1" applyAlignment="1" applyProtection="1">
      <alignment horizontal="right"/>
      <protection locked="0" hidden="1"/>
    </xf>
    <xf numFmtId="0" fontId="0" fillId="0" borderId="54" xfId="0" applyNumberFormat="1" applyBorder="1" applyAlignment="1" applyProtection="1">
      <alignment horizontal="right"/>
      <protection locked="0" hidden="1"/>
    </xf>
    <xf numFmtId="0" fontId="0" fillId="0" borderId="22" xfId="0" applyNumberFormat="1" applyBorder="1" applyAlignment="1" applyProtection="1">
      <alignment horizontal="left"/>
      <protection locked="0" hidden="1"/>
    </xf>
    <xf numFmtId="0" fontId="0" fillId="0" borderId="23" xfId="0" applyNumberFormat="1" applyBorder="1" applyAlignment="1" applyProtection="1">
      <alignment horizontal="left"/>
      <protection locked="0" hidden="1"/>
    </xf>
    <xf numFmtId="0" fontId="0" fillId="0" borderId="24" xfId="0" applyNumberFormat="1" applyBorder="1" applyAlignment="1" applyProtection="1">
      <alignment horizontal="left"/>
      <protection locked="0" hidden="1"/>
    </xf>
    <xf numFmtId="0" fontId="0" fillId="0" borderId="24" xfId="0" applyNumberFormat="1" applyBorder="1" applyAlignment="1" applyProtection="1">
      <alignment horizontal="right"/>
      <protection locked="0" hidden="1"/>
    </xf>
    <xf numFmtId="0" fontId="0" fillId="0" borderId="68" xfId="0" applyNumberFormat="1" applyBorder="1" applyAlignment="1" applyProtection="1">
      <alignment horizontal="right"/>
      <protection locked="0" hidden="1"/>
    </xf>
    <xf numFmtId="2" fontId="0" fillId="0" borderId="2" xfId="0" applyNumberFormat="1" applyBorder="1" applyAlignment="1" applyProtection="1">
      <alignment horizontal="right"/>
      <protection hidden="1"/>
    </xf>
    <xf numFmtId="0" fontId="0" fillId="0" borderId="192" xfId="0" applyBorder="1" applyAlignment="1" applyProtection="1">
      <alignment vertical="top" wrapText="1"/>
      <protection locked="0" hidden="1"/>
    </xf>
    <xf numFmtId="0" fontId="0" fillId="0" borderId="2" xfId="0" applyBorder="1" applyAlignment="1" applyProtection="1">
      <alignment horizontal="center"/>
      <protection hidden="1"/>
    </xf>
    <xf numFmtId="0" fontId="0" fillId="0" borderId="21" xfId="0" applyNumberFormat="1" applyBorder="1" applyAlignment="1" applyProtection="1">
      <alignment horizontal="left"/>
      <protection locked="0" hidden="1"/>
    </xf>
    <xf numFmtId="0" fontId="0" fillId="0" borderId="34" xfId="0" applyBorder="1" applyAlignment="1" applyProtection="1">
      <alignment horizontal="center"/>
      <protection hidden="1"/>
    </xf>
    <xf numFmtId="0" fontId="0" fillId="0" borderId="37" xfId="0" applyBorder="1" applyAlignment="1" applyProtection="1">
      <alignment horizontal="center"/>
      <protection hidden="1"/>
    </xf>
    <xf numFmtId="2" fontId="0" fillId="0" borderId="2" xfId="0" applyNumberFormat="1" applyBorder="1" applyAlignment="1" applyProtection="1">
      <protection hidden="1"/>
    </xf>
    <xf numFmtId="49" fontId="3" fillId="0" borderId="193" xfId="0" applyNumberFormat="1" applyFont="1" applyBorder="1" applyAlignment="1" applyProtection="1">
      <alignment horizontal="left"/>
      <protection hidden="1"/>
    </xf>
    <xf numFmtId="0" fontId="0" fillId="0" borderId="19" xfId="0" applyFill="1" applyBorder="1" applyAlignment="1" applyProtection="1">
      <alignment horizontal="left"/>
      <protection locked="0" hidden="1"/>
    </xf>
    <xf numFmtId="0" fontId="29" fillId="6" borderId="0" xfId="0" applyFont="1" applyFill="1" applyAlignment="1" applyProtection="1">
      <alignment horizontal="left" wrapText="1"/>
      <protection hidden="1"/>
    </xf>
    <xf numFmtId="0" fontId="0" fillId="0" borderId="19" xfId="0" applyBorder="1" applyAlignment="1" applyProtection="1">
      <alignment horizontal="center"/>
      <protection locked="0" hidden="1"/>
    </xf>
    <xf numFmtId="0" fontId="50" fillId="6" borderId="0" xfId="0" applyFont="1" applyFill="1" applyAlignment="1" applyProtection="1">
      <alignment horizontal="left" wrapText="1"/>
      <protection hidden="1"/>
    </xf>
    <xf numFmtId="49" fontId="3" fillId="0" borderId="0" xfId="0" applyNumberFormat="1" applyFont="1" applyAlignment="1" applyProtection="1">
      <alignment horizontal="left"/>
      <protection hidden="1"/>
    </xf>
    <xf numFmtId="0" fontId="0" fillId="0" borderId="0" xfId="0" applyFont="1" applyBorder="1" applyAlignment="1" applyProtection="1">
      <alignment horizontal="left"/>
      <protection hidden="1"/>
    </xf>
    <xf numFmtId="0" fontId="51" fillId="0" borderId="19" xfId="0" applyFont="1" applyFill="1" applyBorder="1" applyAlignment="1" applyProtection="1">
      <alignment horizontal="left"/>
      <protection locked="0" hidden="1"/>
    </xf>
    <xf numFmtId="0" fontId="3" fillId="4" borderId="10" xfId="0" applyFont="1" applyFill="1" applyBorder="1" applyAlignment="1" applyProtection="1">
      <alignment horizontal="center" vertical="center"/>
      <protection hidden="1"/>
    </xf>
    <xf numFmtId="0" fontId="3" fillId="4" borderId="12" xfId="0" applyFont="1" applyFill="1" applyBorder="1" applyAlignment="1" applyProtection="1">
      <alignment horizontal="center" vertical="center"/>
      <protection hidden="1"/>
    </xf>
    <xf numFmtId="0" fontId="3" fillId="4" borderId="11" xfId="0" applyFont="1" applyFill="1" applyBorder="1" applyAlignment="1" applyProtection="1">
      <alignment horizontal="center" vertical="center"/>
      <protection hidden="1"/>
    </xf>
    <xf numFmtId="0" fontId="3" fillId="4" borderId="13" xfId="0" applyFont="1" applyFill="1" applyBorder="1" applyAlignment="1" applyProtection="1">
      <alignment horizontal="center" vertical="center"/>
      <protection hidden="1"/>
    </xf>
    <xf numFmtId="0" fontId="3" fillId="4" borderId="38" xfId="0" applyFont="1" applyFill="1" applyBorder="1" applyAlignment="1" applyProtection="1">
      <alignment horizontal="center" vertical="center"/>
      <protection hidden="1"/>
    </xf>
    <xf numFmtId="0" fontId="3" fillId="4" borderId="14" xfId="0" applyFont="1" applyFill="1" applyBorder="1" applyAlignment="1" applyProtection="1">
      <alignment horizontal="center" vertical="center"/>
      <protection hidden="1"/>
    </xf>
    <xf numFmtId="0" fontId="3" fillId="4" borderId="34" xfId="0" applyFont="1" applyFill="1" applyBorder="1" applyAlignment="1" applyProtection="1">
      <alignment horizontal="center"/>
      <protection hidden="1"/>
    </xf>
    <xf numFmtId="0" fontId="3" fillId="4" borderId="37" xfId="0" applyFont="1" applyFill="1" applyBorder="1" applyAlignment="1" applyProtection="1">
      <alignment horizontal="center"/>
      <protection hidden="1"/>
    </xf>
    <xf numFmtId="0" fontId="3" fillId="4" borderId="36" xfId="0" applyFont="1" applyFill="1" applyBorder="1" applyAlignment="1" applyProtection="1">
      <alignment horizontal="center"/>
      <protection hidden="1"/>
    </xf>
    <xf numFmtId="0" fontId="21" fillId="0" borderId="4" xfId="0" applyFont="1" applyBorder="1" applyAlignment="1" applyProtection="1">
      <alignment horizontal="left" vertical="top"/>
      <protection hidden="1"/>
    </xf>
    <xf numFmtId="0" fontId="14" fillId="0" borderId="4" xfId="0" applyFont="1" applyBorder="1" applyAlignment="1" applyProtection="1">
      <alignment horizontal="left" vertical="top"/>
      <protection hidden="1"/>
    </xf>
    <xf numFmtId="167" fontId="14" fillId="0" borderId="199" xfId="14" applyNumberFormat="1" applyFont="1" applyFill="1" applyBorder="1" applyAlignment="1" applyProtection="1">
      <alignment horizontal="right" vertical="center"/>
      <protection locked="0" hidden="1"/>
    </xf>
    <xf numFmtId="167" fontId="14" fillId="0" borderId="30" xfId="14" applyNumberFormat="1" applyFont="1" applyFill="1" applyBorder="1" applyAlignment="1" applyProtection="1">
      <alignment horizontal="right" vertical="center"/>
      <protection locked="0" hidden="1"/>
    </xf>
    <xf numFmtId="167" fontId="14" fillId="0" borderId="27" xfId="14" applyNumberFormat="1" applyFont="1" applyFill="1" applyBorder="1" applyAlignment="1" applyProtection="1">
      <alignment horizontal="right" vertical="center"/>
      <protection locked="0" hidden="1"/>
    </xf>
    <xf numFmtId="165" fontId="14" fillId="0" borderId="16" xfId="14" applyNumberFormat="1" applyFont="1" applyFill="1" applyBorder="1" applyAlignment="1" applyProtection="1">
      <alignment horizontal="right" vertical="center"/>
      <protection locked="0" hidden="1"/>
    </xf>
    <xf numFmtId="4" fontId="14" fillId="0" borderId="16" xfId="14" applyNumberFormat="1" applyFont="1" applyFill="1" applyBorder="1" applyAlignment="1" applyProtection="1">
      <alignment horizontal="right" vertical="center"/>
      <protection locked="0" hidden="1"/>
    </xf>
    <xf numFmtId="4" fontId="14" fillId="0" borderId="54" xfId="14" applyNumberFormat="1" applyFont="1" applyFill="1" applyBorder="1" applyAlignment="1" applyProtection="1">
      <alignment horizontal="right" vertical="center"/>
      <protection locked="0" hidden="1"/>
    </xf>
    <xf numFmtId="0" fontId="3" fillId="0" borderId="0" xfId="0" applyFont="1" applyAlignment="1" applyProtection="1">
      <alignment horizontal="left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15" xfId="0" applyFont="1" applyFill="1" applyBorder="1" applyAlignment="1" applyProtection="1">
      <alignment horizontal="center" vertical="center"/>
      <protection hidden="1"/>
    </xf>
    <xf numFmtId="49" fontId="6" fillId="4" borderId="4" xfId="0" applyNumberFormat="1" applyFont="1" applyFill="1" applyBorder="1" applyAlignment="1" applyProtection="1">
      <alignment horizontal="center" vertical="center" wrapText="1"/>
      <protection hidden="1"/>
    </xf>
    <xf numFmtId="49" fontId="6" fillId="4" borderId="15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/>
      <protection hidden="1"/>
    </xf>
    <xf numFmtId="167" fontId="14" fillId="0" borderId="195" xfId="14" applyNumberFormat="1" applyFont="1" applyFill="1" applyBorder="1" applyAlignment="1" applyProtection="1">
      <alignment horizontal="right" vertical="center"/>
      <protection locked="0" hidden="1"/>
    </xf>
    <xf numFmtId="167" fontId="14" fillId="0" borderId="22" xfId="14" applyNumberFormat="1" applyFont="1" applyFill="1" applyBorder="1" applyAlignment="1" applyProtection="1">
      <alignment horizontal="right" vertical="center"/>
      <protection locked="0" hidden="1"/>
    </xf>
    <xf numFmtId="0" fontId="3" fillId="0" borderId="2" xfId="0" applyFont="1" applyBorder="1" applyAlignment="1" applyProtection="1">
      <alignment horizontal="left" vertical="top" wrapText="1"/>
      <protection hidden="1"/>
    </xf>
    <xf numFmtId="167" fontId="3" fillId="0" borderId="195" xfId="14" applyNumberFormat="1" applyFont="1" applyFill="1" applyBorder="1" applyAlignment="1" applyProtection="1">
      <alignment horizontal="right" vertical="center"/>
      <protection locked="0" hidden="1"/>
    </xf>
    <xf numFmtId="167" fontId="3" fillId="0" borderId="22" xfId="14" applyNumberFormat="1" applyFont="1" applyFill="1" applyBorder="1" applyAlignment="1" applyProtection="1">
      <alignment horizontal="right" vertical="center"/>
      <protection locked="0" hidden="1"/>
    </xf>
    <xf numFmtId="167" fontId="3" fillId="0" borderId="16" xfId="14" applyNumberFormat="1" applyFont="1" applyFill="1" applyBorder="1" applyAlignment="1" applyProtection="1">
      <alignment horizontal="right" vertical="center"/>
      <protection locked="0" hidden="1"/>
    </xf>
    <xf numFmtId="165" fontId="3" fillId="0" borderId="16" xfId="14" applyNumberFormat="1" applyFont="1" applyFill="1" applyBorder="1" applyAlignment="1" applyProtection="1">
      <alignment horizontal="right" vertical="center"/>
      <protection locked="0" hidden="1"/>
    </xf>
    <xf numFmtId="4" fontId="3" fillId="0" borderId="16" xfId="14" applyNumberFormat="1" applyFont="1" applyFill="1" applyBorder="1" applyAlignment="1" applyProtection="1">
      <alignment horizontal="right" vertical="center"/>
      <protection locked="0" hidden="1"/>
    </xf>
    <xf numFmtId="4" fontId="3" fillId="0" borderId="54" xfId="14" applyNumberFormat="1" applyFont="1" applyFill="1" applyBorder="1" applyAlignment="1" applyProtection="1">
      <alignment horizontal="right" vertical="center"/>
      <protection locked="0" hidden="1"/>
    </xf>
    <xf numFmtId="167" fontId="14" fillId="0" borderId="196" xfId="14" applyNumberFormat="1" applyFont="1" applyFill="1" applyBorder="1" applyAlignment="1" applyProtection="1">
      <alignment horizontal="right" vertical="center"/>
      <protection locked="0" hidden="1"/>
    </xf>
    <xf numFmtId="167" fontId="14" fillId="0" borderId="197" xfId="14" applyNumberFormat="1" applyFont="1" applyFill="1" applyBorder="1" applyAlignment="1" applyProtection="1">
      <alignment horizontal="right" vertical="center"/>
      <protection locked="0" hidden="1"/>
    </xf>
    <xf numFmtId="167" fontId="14" fillId="0" borderId="198" xfId="14" applyNumberFormat="1" applyFont="1" applyFill="1" applyBorder="1" applyAlignment="1" applyProtection="1">
      <alignment horizontal="right" vertical="center"/>
      <protection locked="0" hidden="1"/>
    </xf>
    <xf numFmtId="167" fontId="14" fillId="0" borderId="16" xfId="14" applyNumberFormat="1" applyFont="1" applyFill="1" applyBorder="1" applyAlignment="1" applyProtection="1">
      <alignment horizontal="right" vertical="center"/>
      <protection locked="0" hidden="1"/>
    </xf>
    <xf numFmtId="0" fontId="14" fillId="0" borderId="2" xfId="0" applyFont="1" applyBorder="1" applyAlignment="1" applyProtection="1">
      <alignment horizontal="left" vertical="top" wrapText="1"/>
      <protection hidden="1"/>
    </xf>
    <xf numFmtId="0" fontId="21" fillId="0" borderId="2" xfId="0" applyFont="1" applyBorder="1" applyAlignment="1" applyProtection="1">
      <alignment horizontal="left" vertical="top"/>
      <protection hidden="1"/>
    </xf>
    <xf numFmtId="0" fontId="14" fillId="0" borderId="2" xfId="0" applyFont="1" applyBorder="1" applyAlignment="1" applyProtection="1">
      <alignment horizontal="left" vertical="top"/>
      <protection hidden="1"/>
    </xf>
    <xf numFmtId="167" fontId="14" fillId="0" borderId="194" xfId="14" applyNumberFormat="1" applyFont="1" applyFill="1" applyBorder="1" applyAlignment="1" applyProtection="1">
      <alignment horizontal="right" vertical="center"/>
      <protection locked="0" hidden="1"/>
    </xf>
    <xf numFmtId="167" fontId="14" fillId="0" borderId="48" xfId="14" applyNumberFormat="1" applyFont="1" applyFill="1" applyBorder="1" applyAlignment="1" applyProtection="1">
      <alignment horizontal="right" vertical="center"/>
      <protection locked="0" hidden="1"/>
    </xf>
    <xf numFmtId="167" fontId="14" fillId="0" borderId="28" xfId="14" applyNumberFormat="1" applyFont="1" applyFill="1" applyBorder="1" applyAlignment="1" applyProtection="1">
      <alignment horizontal="right" vertical="center"/>
      <protection locked="0" hidden="1"/>
    </xf>
    <xf numFmtId="165" fontId="14" fillId="0" borderId="28" xfId="14" applyNumberFormat="1" applyFont="1" applyFill="1" applyBorder="1" applyAlignment="1" applyProtection="1">
      <alignment horizontal="right" vertical="center"/>
      <protection locked="0" hidden="1"/>
    </xf>
    <xf numFmtId="4" fontId="14" fillId="0" borderId="28" xfId="14" applyNumberFormat="1" applyFont="1" applyFill="1" applyBorder="1" applyAlignment="1" applyProtection="1">
      <alignment horizontal="right" vertical="center"/>
      <protection locked="0" hidden="1"/>
    </xf>
    <xf numFmtId="4" fontId="14" fillId="0" borderId="61" xfId="14" applyNumberFormat="1" applyFont="1" applyFill="1" applyBorder="1" applyAlignment="1" applyProtection="1">
      <alignment horizontal="right" vertical="center"/>
      <protection locked="0" hidden="1"/>
    </xf>
    <xf numFmtId="4" fontId="3" fillId="0" borderId="1" xfId="14" applyNumberFormat="1" applyFont="1" applyFill="1" applyBorder="1" applyAlignment="1" applyProtection="1">
      <alignment horizontal="right" vertical="center"/>
      <protection locked="0" hidden="1"/>
    </xf>
    <xf numFmtId="4" fontId="3" fillId="0" borderId="201" xfId="14" applyNumberFormat="1" applyFont="1" applyFill="1" applyBorder="1" applyAlignment="1" applyProtection="1">
      <alignment horizontal="right" vertical="center"/>
      <protection locked="0" hidden="1"/>
    </xf>
    <xf numFmtId="0" fontId="20" fillId="0" borderId="2" xfId="0" applyFont="1" applyBorder="1" applyAlignment="1" applyProtection="1">
      <alignment horizontal="left" vertical="top" wrapText="1"/>
      <protection hidden="1"/>
    </xf>
    <xf numFmtId="0" fontId="3" fillId="0" borderId="2" xfId="0" applyFont="1" applyBorder="1" applyAlignment="1" applyProtection="1">
      <alignment horizontal="left" vertical="top"/>
      <protection hidden="1"/>
    </xf>
    <xf numFmtId="2" fontId="3" fillId="0" borderId="119" xfId="14" applyNumberFormat="1" applyFont="1" applyFill="1" applyBorder="1" applyAlignment="1" applyProtection="1">
      <alignment horizontal="right" vertical="center"/>
      <protection locked="0" hidden="1"/>
    </xf>
    <xf numFmtId="2" fontId="3" fillId="0" borderId="1" xfId="14" applyNumberFormat="1" applyFont="1" applyFill="1" applyBorder="1" applyAlignment="1" applyProtection="1">
      <alignment horizontal="right" vertical="center"/>
      <protection locked="0" hidden="1"/>
    </xf>
    <xf numFmtId="4" fontId="14" fillId="0" borderId="1" xfId="14" applyNumberFormat="1" applyFont="1" applyFill="1" applyBorder="1" applyAlignment="1" applyProtection="1">
      <alignment horizontal="right" vertical="center"/>
      <protection locked="0" hidden="1"/>
    </xf>
    <xf numFmtId="4" fontId="14" fillId="0" borderId="201" xfId="14" applyNumberFormat="1" applyFont="1" applyFill="1" applyBorder="1" applyAlignment="1" applyProtection="1">
      <alignment horizontal="right" vertical="center"/>
      <protection locked="0" hidden="1"/>
    </xf>
    <xf numFmtId="2" fontId="14" fillId="0" borderId="119" xfId="14" applyNumberFormat="1" applyFont="1" applyFill="1" applyBorder="1" applyAlignment="1" applyProtection="1">
      <alignment horizontal="right" vertical="center"/>
      <protection locked="0" hidden="1"/>
    </xf>
    <xf numFmtId="2" fontId="14" fillId="0" borderId="1" xfId="14" applyNumberFormat="1" applyFont="1" applyFill="1" applyBorder="1" applyAlignment="1" applyProtection="1">
      <alignment horizontal="right" vertical="center"/>
      <protection locked="0" hidden="1"/>
    </xf>
    <xf numFmtId="0" fontId="20" fillId="0" borderId="2" xfId="0" applyFont="1" applyBorder="1" applyAlignment="1" applyProtection="1">
      <alignment horizontal="left" vertical="top"/>
      <protection hidden="1"/>
    </xf>
    <xf numFmtId="2" fontId="14" fillId="0" borderId="118" xfId="14" applyNumberFormat="1" applyFont="1" applyFill="1" applyBorder="1" applyAlignment="1" applyProtection="1">
      <alignment horizontal="right" vertical="center"/>
      <protection locked="0" hidden="1"/>
    </xf>
    <xf numFmtId="2" fontId="14" fillId="0" borderId="79" xfId="14" applyNumberFormat="1" applyFont="1" applyFill="1" applyBorder="1" applyAlignment="1" applyProtection="1">
      <alignment horizontal="right" vertical="center"/>
      <protection locked="0" hidden="1"/>
    </xf>
    <xf numFmtId="4" fontId="14" fillId="0" borderId="79" xfId="14" applyNumberFormat="1" applyFont="1" applyFill="1" applyBorder="1" applyAlignment="1" applyProtection="1">
      <alignment horizontal="right" vertical="center"/>
      <protection locked="0" hidden="1"/>
    </xf>
    <xf numFmtId="0" fontId="21" fillId="0" borderId="2" xfId="0" applyFont="1" applyBorder="1" applyAlignment="1" applyProtection="1">
      <alignment horizontal="left" vertical="top" wrapText="1"/>
      <protection hidden="1"/>
    </xf>
    <xf numFmtId="0" fontId="3" fillId="0" borderId="38" xfId="0" applyFont="1" applyBorder="1" applyAlignment="1" applyProtection="1">
      <alignment horizontal="right"/>
      <protection hidden="1"/>
    </xf>
    <xf numFmtId="2" fontId="3" fillId="0" borderId="120" xfId="14" applyNumberFormat="1" applyFont="1" applyFill="1" applyBorder="1" applyAlignment="1" applyProtection="1">
      <alignment horizontal="right" vertical="center"/>
      <protection locked="0" hidden="1"/>
    </xf>
    <xf numFmtId="2" fontId="3" fillId="0" borderId="80" xfId="14" applyNumberFormat="1" applyFont="1" applyFill="1" applyBorder="1" applyAlignment="1" applyProtection="1">
      <alignment horizontal="right" vertical="center"/>
      <protection locked="0" hidden="1"/>
    </xf>
    <xf numFmtId="4" fontId="3" fillId="0" borderId="80" xfId="14" applyNumberFormat="1" applyFont="1" applyFill="1" applyBorder="1" applyAlignment="1" applyProtection="1">
      <alignment horizontal="right" vertical="center"/>
      <protection locked="0" hidden="1"/>
    </xf>
    <xf numFmtId="4" fontId="3" fillId="0" borderId="200" xfId="14" applyNumberFormat="1" applyFont="1" applyFill="1" applyBorder="1" applyAlignment="1" applyProtection="1">
      <alignment horizontal="right" vertic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2" fontId="3" fillId="0" borderId="119" xfId="14" applyNumberFormat="1" applyFont="1" applyFill="1" applyBorder="1" applyAlignment="1" applyProtection="1">
      <alignment horizontal="right" vertical="center" wrapText="1"/>
      <protection locked="0" hidden="1"/>
    </xf>
    <xf numFmtId="2" fontId="3" fillId="0" borderId="1" xfId="14" applyNumberFormat="1" applyFont="1" applyFill="1" applyBorder="1" applyAlignment="1" applyProtection="1">
      <alignment horizontal="right" vertical="center" wrapText="1"/>
      <protection locked="0" hidden="1"/>
    </xf>
    <xf numFmtId="0" fontId="43" fillId="0" borderId="0" xfId="0" applyFont="1" applyAlignment="1" applyProtection="1">
      <alignment horizontal="left"/>
      <protection hidden="1"/>
    </xf>
    <xf numFmtId="0" fontId="20" fillId="0" borderId="4" xfId="0" applyFont="1" applyBorder="1" applyAlignment="1" applyProtection="1">
      <alignment horizontal="left" vertical="top" wrapText="1"/>
      <protection hidden="1"/>
    </xf>
    <xf numFmtId="0" fontId="3" fillId="0" borderId="4" xfId="0" applyFont="1" applyBorder="1" applyAlignment="1" applyProtection="1">
      <alignment horizontal="left" vertical="top" wrapText="1"/>
      <protection hidden="1"/>
    </xf>
    <xf numFmtId="2" fontId="3" fillId="0" borderId="118" xfId="14" applyNumberFormat="1" applyFont="1" applyFill="1" applyBorder="1" applyAlignment="1" applyProtection="1">
      <alignment horizontal="right" vertical="center"/>
      <protection locked="0" hidden="1"/>
    </xf>
    <xf numFmtId="2" fontId="3" fillId="0" borderId="79" xfId="14" applyNumberFormat="1" applyFont="1" applyFill="1" applyBorder="1" applyAlignment="1" applyProtection="1">
      <alignment horizontal="right" vertical="center"/>
      <protection locked="0" hidden="1"/>
    </xf>
    <xf numFmtId="4" fontId="3" fillId="0" borderId="79" xfId="14" applyNumberFormat="1" applyFont="1" applyFill="1" applyBorder="1" applyAlignment="1" applyProtection="1">
      <alignment horizontal="right" vertical="center"/>
      <protection locked="0" hidden="1"/>
    </xf>
    <xf numFmtId="4" fontId="3" fillId="0" borderId="208" xfId="14" applyNumberFormat="1" applyFont="1" applyFill="1" applyBorder="1" applyAlignment="1" applyProtection="1">
      <alignment horizontal="right" vertical="center"/>
      <protection locked="0" hidden="1"/>
    </xf>
    <xf numFmtId="4" fontId="3" fillId="0" borderId="205" xfId="14" applyNumberFormat="1" applyFont="1" applyFill="1" applyBorder="1" applyAlignment="1" applyProtection="1">
      <alignment horizontal="right" vertical="center"/>
      <protection locked="0" hidden="1"/>
    </xf>
    <xf numFmtId="4" fontId="3" fillId="0" borderId="206" xfId="14" applyNumberFormat="1" applyFont="1" applyFill="1" applyBorder="1" applyAlignment="1" applyProtection="1">
      <alignment horizontal="right" vertical="center"/>
      <protection locked="0" hidden="1"/>
    </xf>
    <xf numFmtId="2" fontId="14" fillId="0" borderId="202" xfId="14" applyNumberFormat="1" applyFont="1" applyFill="1" applyBorder="1" applyAlignment="1" applyProtection="1">
      <alignment horizontal="right" vertical="center"/>
      <protection locked="0" hidden="1"/>
    </xf>
    <xf numFmtId="2" fontId="14" fillId="0" borderId="203" xfId="14" applyNumberFormat="1" applyFont="1" applyFill="1" applyBorder="1" applyAlignment="1" applyProtection="1">
      <alignment horizontal="right" vertical="center"/>
      <protection locked="0" hidden="1"/>
    </xf>
    <xf numFmtId="4" fontId="14" fillId="0" borderId="203" xfId="14" applyNumberFormat="1" applyFont="1" applyFill="1" applyBorder="1" applyAlignment="1" applyProtection="1">
      <alignment horizontal="right" vertical="center"/>
      <protection locked="0" hidden="1"/>
    </xf>
    <xf numFmtId="4" fontId="14" fillId="0" borderId="204" xfId="14" applyNumberFormat="1" applyFont="1" applyFill="1" applyBorder="1" applyAlignment="1" applyProtection="1">
      <alignment horizontal="right" vertical="center"/>
      <protection locked="0" hidden="1"/>
    </xf>
    <xf numFmtId="0" fontId="3" fillId="0" borderId="33" xfId="0" applyFont="1" applyFill="1" applyBorder="1" applyAlignment="1" applyProtection="1">
      <alignment horizontal="left" vertical="top" wrapText="1"/>
      <protection hidden="1"/>
    </xf>
    <xf numFmtId="2" fontId="3" fillId="0" borderId="207" xfId="14" applyNumberFormat="1" applyFont="1" applyFill="1" applyBorder="1" applyAlignment="1" applyProtection="1">
      <alignment horizontal="right" vertical="center"/>
      <protection locked="0" hidden="1"/>
    </xf>
    <xf numFmtId="2" fontId="3" fillId="0" borderId="205" xfId="14" applyNumberFormat="1" applyFont="1" applyFill="1" applyBorder="1" applyAlignment="1" applyProtection="1">
      <alignment horizontal="right" vertical="center"/>
      <protection locked="0" hidden="1"/>
    </xf>
    <xf numFmtId="2" fontId="3" fillId="0" borderId="16" xfId="14" applyNumberFormat="1" applyFont="1" applyFill="1" applyBorder="1" applyAlignment="1" applyProtection="1">
      <alignment horizontal="right" vertical="center"/>
      <protection locked="0" hidden="1"/>
    </xf>
    <xf numFmtId="2" fontId="3" fillId="0" borderId="54" xfId="14" applyNumberFormat="1" applyFont="1" applyFill="1" applyBorder="1" applyAlignment="1" applyProtection="1">
      <alignment horizontal="right" vertical="center"/>
      <protection locked="0" hidden="1"/>
    </xf>
    <xf numFmtId="0" fontId="0" fillId="0" borderId="16" xfId="0" applyBorder="1" applyAlignment="1" applyProtection="1">
      <alignment horizontal="left" wrapText="1"/>
      <protection hidden="1"/>
    </xf>
    <xf numFmtId="0" fontId="0" fillId="0" borderId="38" xfId="0" applyBorder="1" applyAlignment="1" applyProtection="1">
      <alignment horizontal="right"/>
      <protection hidden="1"/>
    </xf>
    <xf numFmtId="2" fontId="3" fillId="0" borderId="16" xfId="14" applyNumberFormat="1" applyFont="1" applyFill="1" applyBorder="1" applyAlignment="1" applyProtection="1">
      <alignment horizontal="right" vertical="center" wrapText="1"/>
      <protection locked="0" hidden="1"/>
    </xf>
    <xf numFmtId="0" fontId="29" fillId="0" borderId="0" xfId="0" applyFont="1" applyAlignment="1" applyProtection="1">
      <alignment horizontal="left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15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0" fillId="4" borderId="12" xfId="0" applyFill="1" applyBorder="1" applyAlignment="1" applyProtection="1">
      <alignment horizontal="center" vertical="center"/>
      <protection hidden="1"/>
    </xf>
    <xf numFmtId="0" fontId="0" fillId="4" borderId="11" xfId="0" applyFill="1" applyBorder="1" applyAlignment="1" applyProtection="1">
      <alignment horizontal="center" vertical="center"/>
      <protection hidden="1"/>
    </xf>
    <xf numFmtId="0" fontId="0" fillId="4" borderId="13" xfId="0" applyFill="1" applyBorder="1" applyAlignment="1" applyProtection="1">
      <alignment horizontal="center" vertical="center"/>
      <protection hidden="1"/>
    </xf>
    <xf numFmtId="0" fontId="0" fillId="4" borderId="38" xfId="0" applyFill="1" applyBorder="1" applyAlignment="1" applyProtection="1">
      <alignment horizontal="center" vertical="center"/>
      <protection hidden="1"/>
    </xf>
    <xf numFmtId="0" fontId="0" fillId="4" borderId="14" xfId="0" applyFill="1" applyBorder="1" applyAlignment="1" applyProtection="1">
      <alignment horizontal="center" vertical="center"/>
      <protection hidden="1"/>
    </xf>
    <xf numFmtId="0" fontId="0" fillId="4" borderId="34" xfId="0" applyFill="1" applyBorder="1" applyAlignment="1" applyProtection="1">
      <alignment horizontal="center"/>
      <protection hidden="1"/>
    </xf>
    <xf numFmtId="0" fontId="0" fillId="4" borderId="37" xfId="0" applyFill="1" applyBorder="1" applyAlignment="1" applyProtection="1">
      <alignment horizontal="center"/>
      <protection hidden="1"/>
    </xf>
    <xf numFmtId="0" fontId="0" fillId="4" borderId="36" xfId="0" applyFill="1" applyBorder="1" applyAlignment="1" applyProtection="1">
      <alignment horizontal="center"/>
      <protection hidden="1"/>
    </xf>
    <xf numFmtId="0" fontId="29" fillId="0" borderId="27" xfId="0" applyFont="1" applyBorder="1" applyAlignment="1" applyProtection="1">
      <alignment horizontal="left" wrapText="1"/>
      <protection hidden="1"/>
    </xf>
    <xf numFmtId="2" fontId="3" fillId="0" borderId="27" xfId="14" applyNumberFormat="1" applyFont="1" applyFill="1" applyBorder="1" applyAlignment="1" applyProtection="1">
      <alignment horizontal="right" vertical="center"/>
      <protection locked="0" hidden="1"/>
    </xf>
    <xf numFmtId="2" fontId="3" fillId="0" borderId="53" xfId="14" applyNumberFormat="1" applyFont="1" applyFill="1" applyBorder="1" applyAlignment="1" applyProtection="1">
      <alignment horizontal="right" vertical="center"/>
      <protection locked="0" hidden="1"/>
    </xf>
    <xf numFmtId="0" fontId="29" fillId="0" borderId="16" xfId="0" applyFont="1" applyBorder="1" applyAlignment="1" applyProtection="1">
      <alignment horizontal="left" wrapText="1"/>
      <protection hidden="1"/>
    </xf>
    <xf numFmtId="0" fontId="0" fillId="0" borderId="28" xfId="0" applyBorder="1" applyAlignment="1" applyProtection="1">
      <alignment horizontal="left" wrapText="1"/>
      <protection hidden="1"/>
    </xf>
    <xf numFmtId="2" fontId="3" fillId="0" borderId="28" xfId="14" applyNumberFormat="1" applyFont="1" applyFill="1" applyBorder="1" applyAlignment="1" applyProtection="1">
      <alignment horizontal="right" vertical="center"/>
      <protection locked="0" hidden="1"/>
    </xf>
    <xf numFmtId="2" fontId="3" fillId="0" borderId="61" xfId="14" applyNumberFormat="1" applyFont="1" applyFill="1" applyBorder="1" applyAlignment="1" applyProtection="1">
      <alignment horizontal="right" vertical="center"/>
      <protection locked="0" hidden="1"/>
    </xf>
    <xf numFmtId="0" fontId="0" fillId="0" borderId="0" xfId="0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left" vertical="top" wrapText="1"/>
      <protection locked="0" hidden="1"/>
    </xf>
    <xf numFmtId="0" fontId="29" fillId="0" borderId="0" xfId="0" applyFont="1" applyAlignment="1" applyProtection="1">
      <alignment horizontal="left"/>
      <protection locked="0" hidden="1"/>
    </xf>
    <xf numFmtId="0" fontId="45" fillId="4" borderId="34" xfId="0" applyFont="1" applyFill="1" applyBorder="1" applyAlignment="1" applyProtection="1">
      <alignment horizontal="center"/>
      <protection locked="0" hidden="1"/>
    </xf>
    <xf numFmtId="0" fontId="45" fillId="4" borderId="37" xfId="0" applyFont="1" applyFill="1" applyBorder="1" applyAlignment="1" applyProtection="1">
      <alignment horizontal="center"/>
      <protection locked="0" hidden="1"/>
    </xf>
    <xf numFmtId="0" fontId="45" fillId="4" borderId="36" xfId="0" applyFont="1" applyFill="1" applyBorder="1" applyAlignment="1" applyProtection="1">
      <alignment horizontal="center"/>
      <protection locked="0" hidden="1"/>
    </xf>
    <xf numFmtId="0" fontId="43" fillId="0" borderId="1" xfId="0" applyFont="1" applyFill="1" applyBorder="1" applyAlignment="1" applyProtection="1">
      <alignment horizontal="left" wrapText="1"/>
      <protection locked="0" hidden="1"/>
    </xf>
    <xf numFmtId="3" fontId="43" fillId="0" borderId="1" xfId="14" applyNumberFormat="1" applyFont="1" applyFill="1" applyBorder="1" applyAlignment="1" applyProtection="1">
      <alignment horizontal="right" vertical="center"/>
      <protection locked="0" hidden="1"/>
    </xf>
    <xf numFmtId="3" fontId="6" fillId="0" borderId="1" xfId="0" applyNumberFormat="1" applyFont="1" applyFill="1" applyBorder="1" applyAlignment="1" applyProtection="1">
      <alignment horizontal="right"/>
      <protection locked="0" hidden="1"/>
    </xf>
    <xf numFmtId="3" fontId="6" fillId="0" borderId="201" xfId="0" applyNumberFormat="1" applyFont="1" applyFill="1" applyBorder="1" applyAlignment="1" applyProtection="1">
      <alignment horizontal="right"/>
      <protection locked="0" hidden="1"/>
    </xf>
    <xf numFmtId="0" fontId="43" fillId="0" borderId="209" xfId="0" applyFont="1" applyFill="1" applyBorder="1" applyAlignment="1" applyProtection="1">
      <alignment horizontal="left" wrapText="1"/>
      <protection locked="0" hidden="1"/>
    </xf>
    <xf numFmtId="0" fontId="43" fillId="0" borderId="210" xfId="0" applyFont="1" applyFill="1" applyBorder="1" applyAlignment="1" applyProtection="1">
      <alignment horizontal="left" wrapText="1"/>
      <protection locked="0" hidden="1"/>
    </xf>
    <xf numFmtId="0" fontId="43" fillId="0" borderId="211" xfId="0" applyFont="1" applyFill="1" applyBorder="1" applyAlignment="1" applyProtection="1">
      <alignment horizontal="left" wrapText="1"/>
      <protection locked="0" hidden="1"/>
    </xf>
    <xf numFmtId="3" fontId="43" fillId="0" borderId="28" xfId="14" applyNumberFormat="1" applyFont="1" applyFill="1" applyBorder="1" applyAlignment="1" applyProtection="1">
      <alignment horizontal="right" vertical="center"/>
      <protection locked="0" hidden="1"/>
    </xf>
    <xf numFmtId="3" fontId="43" fillId="0" borderId="61" xfId="14" applyNumberFormat="1" applyFont="1" applyFill="1" applyBorder="1" applyAlignment="1" applyProtection="1">
      <alignment horizontal="right" vertical="center"/>
      <protection locked="0" hidden="1"/>
    </xf>
    <xf numFmtId="0" fontId="0" fillId="0" borderId="0" xfId="0" applyBorder="1" applyAlignment="1" applyProtection="1">
      <alignment horizontal="left"/>
      <protection locked="0" hidden="1"/>
    </xf>
    <xf numFmtId="0" fontId="0" fillId="0" borderId="35" xfId="0" applyBorder="1" applyAlignment="1" applyProtection="1">
      <alignment horizontal="left" vertical="top" wrapText="1"/>
      <protection locked="0" hidden="1"/>
    </xf>
    <xf numFmtId="0" fontId="29" fillId="0" borderId="78" xfId="0" applyFont="1" applyBorder="1" applyAlignment="1" applyProtection="1">
      <alignment horizontal="left"/>
      <protection locked="0" hidden="1"/>
    </xf>
    <xf numFmtId="0" fontId="45" fillId="4" borderId="2" xfId="0" applyFont="1" applyFill="1" applyBorder="1" applyAlignment="1" applyProtection="1">
      <alignment horizontal="center"/>
      <protection locked="0" hidden="1"/>
    </xf>
    <xf numFmtId="0" fontId="29" fillId="0" borderId="213" xfId="0" applyFont="1" applyBorder="1" applyAlignment="1" applyProtection="1">
      <alignment horizontal="left" wrapText="1"/>
      <protection locked="0" hidden="1"/>
    </xf>
    <xf numFmtId="0" fontId="29" fillId="0" borderId="35" xfId="0" applyFont="1" applyBorder="1" applyAlignment="1" applyProtection="1">
      <alignment horizontal="left" wrapText="1"/>
      <protection locked="0" hidden="1"/>
    </xf>
    <xf numFmtId="0" fontId="29" fillId="0" borderId="71" xfId="0" applyFont="1" applyBorder="1" applyAlignment="1" applyProtection="1">
      <alignment horizontal="left" wrapText="1"/>
      <protection locked="0" hidden="1"/>
    </xf>
    <xf numFmtId="0" fontId="43" fillId="0" borderId="79" xfId="0" applyFont="1" applyFill="1" applyBorder="1" applyAlignment="1" applyProtection="1">
      <alignment horizontal="left" wrapText="1"/>
      <protection locked="0" hidden="1"/>
    </xf>
    <xf numFmtId="3" fontId="43" fillId="0" borderId="79" xfId="14" applyNumberFormat="1" applyFont="1" applyFill="1" applyBorder="1" applyAlignment="1" applyProtection="1">
      <alignment horizontal="right" vertical="center"/>
      <protection locked="0" hidden="1"/>
    </xf>
    <xf numFmtId="3" fontId="6" fillId="0" borderId="79" xfId="0" applyNumberFormat="1" applyFont="1" applyFill="1" applyBorder="1" applyAlignment="1" applyProtection="1">
      <alignment horizontal="right"/>
      <protection locked="0" hidden="1"/>
    </xf>
    <xf numFmtId="3" fontId="6" fillId="0" borderId="208" xfId="0" applyNumberFormat="1" applyFont="1" applyFill="1" applyBorder="1" applyAlignment="1" applyProtection="1">
      <alignment horizontal="right"/>
      <protection locked="0" hidden="1"/>
    </xf>
    <xf numFmtId="0" fontId="43" fillId="0" borderId="212" xfId="0" applyFont="1" applyFill="1" applyBorder="1" applyAlignment="1" applyProtection="1">
      <alignment horizontal="left" wrapText="1"/>
      <protection locked="0" hidden="1"/>
    </xf>
    <xf numFmtId="0" fontId="43" fillId="0" borderId="56" xfId="0" applyFont="1" applyFill="1" applyBorder="1" applyAlignment="1" applyProtection="1">
      <alignment horizontal="left" wrapText="1"/>
      <protection locked="0" hidden="1"/>
    </xf>
    <xf numFmtId="0" fontId="43" fillId="0" borderId="51" xfId="0" applyFont="1" applyFill="1" applyBorder="1" applyAlignment="1" applyProtection="1">
      <alignment horizontal="left" wrapText="1"/>
      <protection locked="0" hidden="1"/>
    </xf>
    <xf numFmtId="3" fontId="43" fillId="0" borderId="16" xfId="14" applyNumberFormat="1" applyFont="1" applyFill="1" applyBorder="1" applyAlignment="1" applyProtection="1">
      <alignment horizontal="right" vertical="center"/>
      <protection locked="0" hidden="1"/>
    </xf>
    <xf numFmtId="3" fontId="43" fillId="0" borderId="54" xfId="14" applyNumberFormat="1" applyFont="1" applyFill="1" applyBorder="1" applyAlignment="1" applyProtection="1">
      <alignment horizontal="right" vertical="center"/>
      <protection locked="0" hidden="1"/>
    </xf>
    <xf numFmtId="3" fontId="43" fillId="0" borderId="17" xfId="14" applyNumberFormat="1" applyFont="1" applyFill="1" applyBorder="1" applyAlignment="1" applyProtection="1">
      <alignment horizontal="right" vertical="center"/>
      <protection locked="0" hidden="1"/>
    </xf>
    <xf numFmtId="3" fontId="43" fillId="0" borderId="69" xfId="14" applyNumberFormat="1" applyFont="1" applyFill="1" applyBorder="1" applyAlignment="1" applyProtection="1">
      <alignment horizontal="right" vertical="center"/>
      <protection locked="0" hidden="1"/>
    </xf>
    <xf numFmtId="0" fontId="29" fillId="0" borderId="212" xfId="0" applyFont="1" applyBorder="1" applyAlignment="1" applyProtection="1">
      <alignment horizontal="left" wrapText="1"/>
      <protection locked="0" hidden="1"/>
    </xf>
    <xf numFmtId="0" fontId="29" fillId="0" borderId="56" xfId="0" applyFont="1" applyBorder="1" applyAlignment="1" applyProtection="1">
      <alignment horizontal="left" wrapText="1"/>
      <protection locked="0" hidden="1"/>
    </xf>
    <xf numFmtId="0" fontId="29" fillId="0" borderId="51" xfId="0" applyFont="1" applyBorder="1" applyAlignment="1" applyProtection="1">
      <alignment horizontal="left" wrapText="1"/>
      <protection locked="0" hidden="1"/>
    </xf>
    <xf numFmtId="3" fontId="43" fillId="0" borderId="16" xfId="14" applyNumberFormat="1" applyFont="1" applyFill="1" applyBorder="1" applyAlignment="1" applyProtection="1">
      <alignment horizontal="right" vertical="center" wrapText="1"/>
      <protection locked="0" hidden="1"/>
    </xf>
    <xf numFmtId="3" fontId="43" fillId="0" borderId="54" xfId="14" applyNumberFormat="1" applyFont="1" applyFill="1" applyBorder="1" applyAlignment="1" applyProtection="1">
      <alignment horizontal="right" vertical="center" wrapText="1"/>
      <protection locked="0" hidden="1"/>
    </xf>
    <xf numFmtId="0" fontId="43" fillId="0" borderId="80" xfId="0" applyFont="1" applyFill="1" applyBorder="1" applyAlignment="1" applyProtection="1">
      <alignment horizontal="left" wrapText="1"/>
      <protection locked="0" hidden="1"/>
    </xf>
    <xf numFmtId="3" fontId="43" fillId="0" borderId="80" xfId="14" applyNumberFormat="1" applyFont="1" applyFill="1" applyBorder="1" applyAlignment="1" applyProtection="1">
      <alignment horizontal="right" vertical="center"/>
      <protection locked="0" hidden="1"/>
    </xf>
    <xf numFmtId="3" fontId="6" fillId="0" borderId="80" xfId="0" applyNumberFormat="1" applyFont="1" applyFill="1" applyBorder="1" applyAlignment="1" applyProtection="1">
      <alignment horizontal="right"/>
      <protection locked="0" hidden="1"/>
    </xf>
    <xf numFmtId="3" fontId="6" fillId="0" borderId="200" xfId="0" applyNumberFormat="1" applyFont="1" applyFill="1" applyBorder="1" applyAlignment="1" applyProtection="1">
      <alignment horizontal="right"/>
      <protection locked="0" hidden="1"/>
    </xf>
    <xf numFmtId="0" fontId="29" fillId="0" borderId="0" xfId="0" applyFont="1" applyBorder="1" applyAlignment="1" applyProtection="1">
      <alignment horizontal="left"/>
      <protection locked="0" hidden="1"/>
    </xf>
    <xf numFmtId="0" fontId="29" fillId="4" borderId="34" xfId="0" applyFont="1" applyFill="1" applyBorder="1" applyAlignment="1" applyProtection="1">
      <alignment horizontal="center"/>
      <protection locked="0" hidden="1"/>
    </xf>
    <xf numFmtId="0" fontId="29" fillId="4" borderId="37" xfId="0" applyFont="1" applyFill="1" applyBorder="1" applyAlignment="1" applyProtection="1">
      <alignment horizontal="center"/>
      <protection locked="0" hidden="1"/>
    </xf>
    <xf numFmtId="0" fontId="29" fillId="4" borderId="36" xfId="0" applyFont="1" applyFill="1" applyBorder="1" applyAlignment="1" applyProtection="1">
      <alignment horizontal="center"/>
      <protection locked="0" hidden="1"/>
    </xf>
    <xf numFmtId="0" fontId="29" fillId="4" borderId="34" xfId="0" applyFont="1" applyFill="1" applyBorder="1" applyAlignment="1" applyProtection="1">
      <alignment horizontal="center" wrapText="1"/>
      <protection locked="0" hidden="1"/>
    </xf>
    <xf numFmtId="0" fontId="29" fillId="4" borderId="37" xfId="0" applyFont="1" applyFill="1" applyBorder="1" applyAlignment="1" applyProtection="1">
      <alignment horizontal="center" wrapText="1"/>
      <protection locked="0" hidden="1"/>
    </xf>
    <xf numFmtId="0" fontId="29" fillId="4" borderId="36" xfId="0" applyFont="1" applyFill="1" applyBorder="1" applyAlignment="1" applyProtection="1">
      <alignment horizontal="center" wrapText="1"/>
      <protection locked="0" hidden="1"/>
    </xf>
    <xf numFmtId="0" fontId="0" fillId="4" borderId="34" xfId="0" applyFill="1" applyBorder="1" applyAlignment="1" applyProtection="1">
      <alignment horizontal="center" wrapText="1"/>
      <protection locked="0" hidden="1"/>
    </xf>
    <xf numFmtId="0" fontId="0" fillId="4" borderId="37" xfId="0" applyFill="1" applyBorder="1" applyAlignment="1" applyProtection="1">
      <alignment horizontal="center" wrapText="1"/>
      <protection locked="0" hidden="1"/>
    </xf>
    <xf numFmtId="0" fontId="0" fillId="4" borderId="36" xfId="0" applyFill="1" applyBorder="1" applyAlignment="1" applyProtection="1">
      <alignment horizontal="center" wrapText="1"/>
      <protection locked="0" hidden="1"/>
    </xf>
    <xf numFmtId="0" fontId="3" fillId="0" borderId="118" xfId="0" applyFont="1" applyBorder="1" applyAlignment="1" applyProtection="1">
      <alignment horizontal="left" wrapText="1"/>
      <protection locked="0" hidden="1"/>
    </xf>
    <xf numFmtId="0" fontId="3" fillId="0" borderId="79" xfId="0" applyFont="1" applyBorder="1" applyAlignment="1" applyProtection="1">
      <alignment horizontal="left" wrapText="1"/>
      <protection locked="0" hidden="1"/>
    </xf>
    <xf numFmtId="0" fontId="3" fillId="0" borderId="79" xfId="0" applyFont="1" applyBorder="1" applyAlignment="1" applyProtection="1">
      <alignment horizontal="left"/>
      <protection locked="0" hidden="1"/>
    </xf>
    <xf numFmtId="3" fontId="14" fillId="0" borderId="79" xfId="0" applyNumberFormat="1" applyFont="1" applyBorder="1" applyAlignment="1" applyProtection="1">
      <protection locked="0" hidden="1"/>
    </xf>
    <xf numFmtId="0" fontId="3" fillId="0" borderId="79" xfId="0" applyFont="1" applyFill="1" applyBorder="1" applyAlignment="1" applyProtection="1">
      <alignment horizontal="left"/>
      <protection locked="0" hidden="1"/>
    </xf>
    <xf numFmtId="0" fontId="3" fillId="0" borderId="208" xfId="0" applyFont="1" applyFill="1" applyBorder="1" applyAlignment="1" applyProtection="1">
      <alignment horizontal="left"/>
      <protection locked="0" hidden="1"/>
    </xf>
    <xf numFmtId="0" fontId="3" fillId="0" borderId="119" xfId="0" applyFont="1" applyBorder="1" applyAlignment="1" applyProtection="1">
      <alignment horizontal="left" wrapText="1"/>
      <protection locked="0" hidden="1"/>
    </xf>
    <xf numFmtId="0" fontId="3" fillId="0" borderId="1" xfId="0" applyFont="1" applyBorder="1" applyAlignment="1" applyProtection="1">
      <alignment horizontal="left" wrapText="1"/>
      <protection locked="0" hidden="1"/>
    </xf>
    <xf numFmtId="0" fontId="3" fillId="0" borderId="1" xfId="0" applyFont="1" applyBorder="1" applyAlignment="1" applyProtection="1">
      <alignment horizontal="left"/>
      <protection locked="0" hidden="1"/>
    </xf>
    <xf numFmtId="3" fontId="14" fillId="0" borderId="1" xfId="0" applyNumberFormat="1" applyFont="1" applyBorder="1" applyAlignment="1" applyProtection="1">
      <protection locked="0" hidden="1"/>
    </xf>
    <xf numFmtId="0" fontId="3" fillId="0" borderId="1" xfId="0" applyFont="1" applyFill="1" applyBorder="1" applyAlignment="1" applyProtection="1">
      <alignment horizontal="left"/>
      <protection locked="0" hidden="1"/>
    </xf>
    <xf numFmtId="0" fontId="3" fillId="0" borderId="201" xfId="0" applyFont="1" applyFill="1" applyBorder="1" applyAlignment="1" applyProtection="1">
      <alignment horizontal="left"/>
      <protection locked="0" hidden="1"/>
    </xf>
    <xf numFmtId="0" fontId="3" fillId="0" borderId="120" xfId="0" applyFont="1" applyBorder="1" applyAlignment="1" applyProtection="1">
      <alignment horizontal="left" wrapText="1"/>
      <protection locked="0" hidden="1"/>
    </xf>
    <xf numFmtId="0" fontId="3" fillId="0" borderId="80" xfId="0" applyFont="1" applyBorder="1" applyAlignment="1" applyProtection="1">
      <alignment horizontal="left" wrapText="1"/>
      <protection locked="0" hidden="1"/>
    </xf>
    <xf numFmtId="0" fontId="3" fillId="0" borderId="80" xfId="0" applyFont="1" applyBorder="1" applyAlignment="1" applyProtection="1">
      <alignment horizontal="left"/>
      <protection locked="0" hidden="1"/>
    </xf>
    <xf numFmtId="3" fontId="14" fillId="0" borderId="80" xfId="0" applyNumberFormat="1" applyFont="1" applyBorder="1" applyAlignment="1" applyProtection="1">
      <protection locked="0" hidden="1"/>
    </xf>
    <xf numFmtId="0" fontId="3" fillId="0" borderId="80" xfId="0" applyFont="1" applyFill="1" applyBorder="1" applyAlignment="1" applyProtection="1">
      <alignment horizontal="left"/>
      <protection locked="0" hidden="1"/>
    </xf>
    <xf numFmtId="0" fontId="3" fillId="0" borderId="200" xfId="0" applyFont="1" applyFill="1" applyBorder="1" applyAlignment="1" applyProtection="1">
      <alignment horizontal="left"/>
      <protection locked="0" hidden="1"/>
    </xf>
    <xf numFmtId="0" fontId="29" fillId="0" borderId="0" xfId="0" applyFont="1" applyAlignment="1" applyProtection="1">
      <alignment horizontal="left" wrapText="1"/>
      <protection locked="0" hidden="1"/>
    </xf>
    <xf numFmtId="0" fontId="0" fillId="4" borderId="34" xfId="0" applyFill="1" applyBorder="1" applyAlignment="1" applyProtection="1">
      <alignment horizontal="center"/>
      <protection locked="0" hidden="1"/>
    </xf>
    <xf numFmtId="0" fontId="0" fillId="4" borderId="37" xfId="0" applyFill="1" applyBorder="1" applyAlignment="1" applyProtection="1">
      <alignment horizontal="center"/>
      <protection locked="0" hidden="1"/>
    </xf>
    <xf numFmtId="0" fontId="0" fillId="4" borderId="36" xfId="0" applyFill="1" applyBorder="1" applyAlignment="1" applyProtection="1">
      <alignment horizontal="center"/>
      <protection locked="0" hidden="1"/>
    </xf>
    <xf numFmtId="0" fontId="43" fillId="0" borderId="1" xfId="0" applyFont="1" applyBorder="1" applyAlignment="1" applyProtection="1">
      <alignment horizontal="left" wrapText="1"/>
      <protection locked="0" hidden="1"/>
    </xf>
    <xf numFmtId="3" fontId="43" fillId="0" borderId="201" xfId="14" applyNumberFormat="1" applyFont="1" applyFill="1" applyBorder="1" applyAlignment="1" applyProtection="1">
      <alignment horizontal="right" vertical="center"/>
      <protection locked="0" hidden="1"/>
    </xf>
    <xf numFmtId="0" fontId="43" fillId="0" borderId="80" xfId="0" applyFont="1" applyBorder="1" applyAlignment="1" applyProtection="1">
      <alignment horizontal="left" wrapText="1"/>
      <protection locked="0" hidden="1"/>
    </xf>
    <xf numFmtId="3" fontId="43" fillId="0" borderId="200" xfId="14" applyNumberFormat="1" applyFont="1" applyFill="1" applyBorder="1" applyAlignment="1" applyProtection="1">
      <alignment horizontal="right" vertical="center"/>
      <protection locked="0" hidden="1"/>
    </xf>
    <xf numFmtId="0" fontId="0" fillId="0" borderId="19" xfId="0" applyBorder="1" applyAlignment="1" applyProtection="1">
      <alignment horizontal="left" wrapText="1"/>
      <protection locked="0" hidden="1"/>
    </xf>
    <xf numFmtId="0" fontId="0" fillId="0" borderId="0" xfId="0" applyBorder="1" applyAlignment="1" applyProtection="1">
      <alignment horizontal="left" vertical="top" wrapText="1"/>
      <protection locked="0" hidden="1"/>
    </xf>
    <xf numFmtId="0" fontId="3" fillId="4" borderId="2" xfId="0" applyFont="1" applyFill="1" applyBorder="1" applyAlignment="1" applyProtection="1">
      <alignment horizontal="center" vertical="center"/>
      <protection locked="0" hidden="1"/>
    </xf>
    <xf numFmtId="49" fontId="6" fillId="4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0" fillId="4" borderId="10" xfId="0" applyFill="1" applyBorder="1" applyAlignment="1" applyProtection="1">
      <alignment horizontal="center" vertical="center"/>
      <protection locked="0" hidden="1"/>
    </xf>
    <xf numFmtId="0" fontId="0" fillId="4" borderId="12" xfId="0" applyFill="1" applyBorder="1" applyAlignment="1" applyProtection="1">
      <alignment horizontal="center" vertical="center"/>
      <protection locked="0" hidden="1"/>
    </xf>
    <xf numFmtId="0" fontId="0" fillId="4" borderId="11" xfId="0" applyFill="1" applyBorder="1" applyAlignment="1" applyProtection="1">
      <alignment horizontal="center" vertical="center"/>
      <protection locked="0" hidden="1"/>
    </xf>
    <xf numFmtId="0" fontId="0" fillId="4" borderId="13" xfId="0" applyFill="1" applyBorder="1" applyAlignment="1" applyProtection="1">
      <alignment horizontal="center" vertical="center"/>
      <protection locked="0" hidden="1"/>
    </xf>
    <xf numFmtId="0" fontId="0" fillId="4" borderId="38" xfId="0" applyFill="1" applyBorder="1" applyAlignment="1" applyProtection="1">
      <alignment horizontal="center" vertical="center"/>
      <protection locked="0" hidden="1"/>
    </xf>
    <xf numFmtId="0" fontId="0" fillId="4" borderId="14" xfId="0" applyFill="1" applyBorder="1" applyAlignment="1" applyProtection="1">
      <alignment horizontal="center" vertical="center"/>
      <protection locked="0" hidden="1"/>
    </xf>
    <xf numFmtId="0" fontId="29" fillId="0" borderId="27" xfId="0" applyFont="1" applyBorder="1" applyAlignment="1" applyProtection="1">
      <alignment horizontal="left" wrapText="1"/>
      <protection locked="0" hidden="1"/>
    </xf>
    <xf numFmtId="2" fontId="3" fillId="0" borderId="27" xfId="0" applyNumberFormat="1" applyFont="1" applyBorder="1" applyAlignment="1" applyProtection="1">
      <alignment horizontal="right"/>
      <protection locked="0" hidden="1"/>
    </xf>
    <xf numFmtId="2" fontId="3" fillId="0" borderId="27" xfId="0" applyNumberFormat="1" applyFont="1" applyFill="1" applyBorder="1" applyAlignment="1" applyProtection="1">
      <alignment horizontal="right"/>
      <protection locked="0" hidden="1"/>
    </xf>
    <xf numFmtId="2" fontId="0" fillId="0" borderId="27" xfId="0" applyNumberFormat="1" applyBorder="1" applyAlignment="1" applyProtection="1">
      <alignment horizontal="right"/>
      <protection locked="0" hidden="1"/>
    </xf>
    <xf numFmtId="2" fontId="0" fillId="0" borderId="53" xfId="0" applyNumberFormat="1" applyBorder="1" applyAlignment="1" applyProtection="1">
      <alignment horizontal="right"/>
      <protection locked="0" hidden="1"/>
    </xf>
    <xf numFmtId="0" fontId="0" fillId="0" borderId="28" xfId="0" applyBorder="1" applyAlignment="1" applyProtection="1">
      <alignment horizontal="left" wrapText="1"/>
      <protection locked="0" hidden="1"/>
    </xf>
    <xf numFmtId="2" fontId="3" fillId="0" borderId="209" xfId="0" applyNumberFormat="1" applyFont="1" applyBorder="1" applyAlignment="1" applyProtection="1">
      <alignment horizontal="right" vertical="center"/>
      <protection locked="0" hidden="1"/>
    </xf>
    <xf numFmtId="2" fontId="3" fillId="0" borderId="210" xfId="0" applyNumberFormat="1" applyFont="1" applyBorder="1" applyAlignment="1" applyProtection="1">
      <alignment horizontal="right" vertical="center"/>
      <protection locked="0" hidden="1"/>
    </xf>
    <xf numFmtId="2" fontId="3" fillId="0" borderId="211" xfId="0" applyNumberFormat="1" applyFont="1" applyBorder="1" applyAlignment="1" applyProtection="1">
      <alignment horizontal="right" vertical="center"/>
      <protection locked="0" hidden="1"/>
    </xf>
    <xf numFmtId="2" fontId="3" fillId="0" borderId="28" xfId="0" applyNumberFormat="1" applyFont="1" applyFill="1" applyBorder="1" applyAlignment="1" applyProtection="1">
      <alignment horizontal="right"/>
      <protection locked="0" hidden="1"/>
    </xf>
    <xf numFmtId="2" fontId="0" fillId="0" borderId="28" xfId="0" applyNumberFormat="1" applyBorder="1" applyAlignment="1" applyProtection="1">
      <alignment horizontal="right"/>
      <protection locked="0" hidden="1"/>
    </xf>
    <xf numFmtId="2" fontId="0" fillId="0" borderId="61" xfId="0" applyNumberFormat="1" applyBorder="1" applyAlignment="1" applyProtection="1">
      <alignment horizontal="right"/>
      <protection locked="0" hidden="1"/>
    </xf>
    <xf numFmtId="0" fontId="3" fillId="0" borderId="0" xfId="0" applyFont="1" applyBorder="1" applyAlignment="1" applyProtection="1">
      <alignment horizontal="left"/>
      <protection locked="0" hidden="1"/>
    </xf>
    <xf numFmtId="2" fontId="0" fillId="0" borderId="16" xfId="0" applyNumberFormat="1" applyBorder="1" applyAlignment="1" applyProtection="1">
      <alignment horizontal="right"/>
      <protection locked="0" hidden="1"/>
    </xf>
    <xf numFmtId="2" fontId="0" fillId="0" borderId="54" xfId="0" applyNumberFormat="1" applyBorder="1" applyAlignment="1" applyProtection="1">
      <alignment horizontal="right"/>
      <protection locked="0" hidden="1"/>
    </xf>
    <xf numFmtId="0" fontId="0" fillId="0" borderId="16" xfId="0" applyBorder="1" applyAlignment="1" applyProtection="1">
      <alignment horizontal="left" wrapText="1"/>
      <protection locked="0" hidden="1"/>
    </xf>
    <xf numFmtId="2" fontId="3" fillId="0" borderId="16" xfId="0" applyNumberFormat="1" applyFont="1" applyBorder="1" applyAlignment="1" applyProtection="1">
      <alignment horizontal="right"/>
      <protection locked="0" hidden="1"/>
    </xf>
    <xf numFmtId="2" fontId="3" fillId="0" borderId="16" xfId="0" applyNumberFormat="1" applyFont="1" applyFill="1" applyBorder="1" applyAlignment="1" applyProtection="1">
      <alignment horizontal="right"/>
      <protection locked="0" hidden="1"/>
    </xf>
    <xf numFmtId="2" fontId="3" fillId="0" borderId="16" xfId="0" applyNumberFormat="1" applyFont="1" applyBorder="1" applyAlignment="1" applyProtection="1">
      <alignment horizontal="right" vertical="center"/>
      <protection locked="0" hidden="1"/>
    </xf>
    <xf numFmtId="3" fontId="52" fillId="0" borderId="0" xfId="0" applyNumberFormat="1" applyFont="1" applyFill="1" applyAlignment="1" applyProtection="1">
      <alignment horizontal="left"/>
      <protection hidden="1"/>
    </xf>
    <xf numFmtId="0" fontId="52" fillId="0" borderId="0" xfId="0" applyFont="1" applyFill="1" applyAlignment="1" applyProtection="1">
      <alignment horizontal="left"/>
      <protection hidden="1"/>
    </xf>
    <xf numFmtId="0" fontId="53" fillId="0" borderId="0" xfId="0" applyFont="1" applyFill="1" applyAlignment="1" applyProtection="1">
      <alignment horizontal="center" wrapText="1"/>
      <protection hidden="1"/>
    </xf>
    <xf numFmtId="0" fontId="53" fillId="0" borderId="0" xfId="0" applyFont="1" applyFill="1" applyAlignment="1" applyProtection="1">
      <alignment horizontal="left" wrapText="1"/>
      <protection hidden="1"/>
    </xf>
    <xf numFmtId="0" fontId="52" fillId="0" borderId="19" xfId="0" applyFont="1" applyFill="1" applyBorder="1" applyAlignment="1" applyProtection="1">
      <alignment horizontal="center"/>
      <protection hidden="1"/>
    </xf>
    <xf numFmtId="0" fontId="53" fillId="0" borderId="0" xfId="0" applyFont="1" applyFill="1" applyAlignment="1" applyProtection="1">
      <alignment horizontal="left"/>
      <protection hidden="1"/>
    </xf>
    <xf numFmtId="49" fontId="53" fillId="0" borderId="0" xfId="0" applyNumberFormat="1" applyFont="1" applyFill="1" applyAlignment="1" applyProtection="1">
      <alignment horizontal="left"/>
      <protection hidden="1"/>
    </xf>
    <xf numFmtId="49" fontId="53" fillId="0" borderId="0" xfId="0" applyNumberFormat="1" applyFont="1" applyFill="1" applyBorder="1" applyAlignment="1" applyProtection="1">
      <alignment horizontal="left"/>
      <protection hidden="1"/>
    </xf>
    <xf numFmtId="0" fontId="52" fillId="0" borderId="0" xfId="0" applyFont="1" applyFill="1" applyBorder="1" applyAlignment="1" applyProtection="1">
      <alignment horizontal="left"/>
      <protection hidden="1"/>
    </xf>
    <xf numFmtId="49" fontId="3" fillId="0" borderId="0" xfId="0" applyNumberFormat="1" applyFont="1" applyFill="1" applyAlignment="1" applyProtection="1">
      <alignment horizontal="left"/>
      <protection hidden="1"/>
    </xf>
    <xf numFmtId="0" fontId="6" fillId="0" borderId="0" xfId="0" applyFont="1" applyFill="1" applyBorder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0" fontId="3" fillId="0" borderId="0" xfId="0" applyFont="1" applyFill="1" applyAlignment="1" applyProtection="1">
      <alignment horizontal="center"/>
      <protection hidden="1"/>
    </xf>
    <xf numFmtId="0" fontId="3" fillId="0" borderId="0" xfId="0" applyFont="1" applyFill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left" wrapText="1"/>
      <protection hidden="1"/>
    </xf>
    <xf numFmtId="0" fontId="3" fillId="0" borderId="0" xfId="0" applyFont="1" applyFill="1" applyAlignment="1" applyProtection="1">
      <alignment horizontal="left" wrapText="1"/>
      <protection hidden="1"/>
    </xf>
    <xf numFmtId="0" fontId="6" fillId="0" borderId="19" xfId="0" applyFont="1" applyFill="1" applyBorder="1" applyAlignment="1" applyProtection="1">
      <alignment horizontal="left"/>
      <protection locked="0" hidden="1"/>
    </xf>
    <xf numFmtId="3" fontId="3" fillId="0" borderId="0" xfId="0" applyNumberFormat="1" applyFont="1" applyFill="1" applyAlignment="1" applyProtection="1">
      <alignment horizontal="right"/>
      <protection hidden="1"/>
    </xf>
    <xf numFmtId="0" fontId="3" fillId="0" borderId="0" xfId="0" applyFont="1" applyFill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  <protection locked="0" hidden="1"/>
    </xf>
    <xf numFmtId="0" fontId="3" fillId="0" borderId="19" xfId="0" applyFont="1" applyFill="1" applyBorder="1" applyAlignment="1" applyProtection="1">
      <alignment horizontal="left"/>
      <protection locked="0" hidden="1"/>
    </xf>
    <xf numFmtId="0" fontId="3" fillId="0" borderId="33" xfId="0" applyFont="1" applyFill="1" applyBorder="1" applyAlignment="1" applyProtection="1">
      <alignment horizontal="left"/>
      <protection locked="0"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3" fillId="0" borderId="19" xfId="0" applyFont="1" applyFill="1" applyBorder="1" applyAlignment="1" applyProtection="1">
      <alignment horizontal="left" wrapText="1"/>
      <protection locked="0" hidden="1"/>
    </xf>
    <xf numFmtId="0" fontId="43" fillId="6" borderId="0" xfId="0" applyFont="1" applyFill="1" applyAlignment="1" applyProtection="1">
      <alignment horizontal="left"/>
      <protection hidden="1"/>
    </xf>
    <xf numFmtId="0" fontId="3" fillId="0" borderId="19" xfId="0" applyNumberFormat="1" applyFont="1" applyFill="1" applyBorder="1" applyAlignment="1" applyProtection="1">
      <alignment horizontal="left"/>
      <protection locked="0" hidden="1"/>
    </xf>
    <xf numFmtId="0" fontId="3" fillId="0" borderId="19" xfId="0" applyNumberFormat="1" applyFont="1" applyFill="1" applyBorder="1" applyAlignment="1" applyProtection="1">
      <protection locked="0" hidden="1"/>
    </xf>
    <xf numFmtId="0" fontId="3" fillId="0" borderId="19" xfId="0" applyNumberFormat="1" applyFont="1" applyFill="1" applyBorder="1" applyAlignment="1" applyProtection="1">
      <alignment horizontal="left" vertical="top" wrapText="1"/>
      <protection locked="0" hidden="1"/>
    </xf>
    <xf numFmtId="0" fontId="43" fillId="0" borderId="0" xfId="0" applyFont="1" applyFill="1" applyAlignment="1" applyProtection="1">
      <alignment horizontal="left"/>
      <protection hidden="1"/>
    </xf>
    <xf numFmtId="0" fontId="3" fillId="0" borderId="16" xfId="0" applyNumberFormat="1" applyFont="1" applyFill="1" applyBorder="1" applyAlignment="1" applyProtection="1">
      <alignment horizontal="left"/>
      <protection locked="0" hidden="1"/>
    </xf>
    <xf numFmtId="0" fontId="3" fillId="4" borderId="34" xfId="0" applyFont="1" applyFill="1" applyBorder="1" applyAlignment="1" applyProtection="1">
      <alignment horizontal="left"/>
      <protection hidden="1"/>
    </xf>
    <xf numFmtId="0" fontId="3" fillId="4" borderId="37" xfId="0" applyFont="1" applyFill="1" applyBorder="1" applyAlignment="1" applyProtection="1">
      <alignment horizontal="left"/>
      <protection hidden="1"/>
    </xf>
    <xf numFmtId="0" fontId="3" fillId="4" borderId="36" xfId="0" applyFont="1" applyFill="1" applyBorder="1" applyAlignment="1" applyProtection="1">
      <alignment horizontal="left"/>
      <protection hidden="1"/>
    </xf>
    <xf numFmtId="0" fontId="3" fillId="0" borderId="27" xfId="0" applyNumberFormat="1" applyFont="1" applyFill="1" applyBorder="1" applyAlignment="1" applyProtection="1">
      <alignment horizontal="left"/>
      <protection locked="0" hidden="1"/>
    </xf>
    <xf numFmtId="0" fontId="3" fillId="0" borderId="28" xfId="0" applyNumberFormat="1" applyFont="1" applyFill="1" applyBorder="1" applyAlignment="1" applyProtection="1">
      <alignment horizontal="left"/>
      <protection locked="0" hidden="1"/>
    </xf>
    <xf numFmtId="0" fontId="3" fillId="0" borderId="19" xfId="0" applyFont="1" applyFill="1" applyBorder="1" applyAlignment="1" applyProtection="1">
      <alignment horizontal="left" vertical="top" wrapText="1"/>
      <protection locked="0" hidden="1"/>
    </xf>
    <xf numFmtId="0" fontId="14" fillId="0" borderId="0" xfId="0" applyFont="1" applyAlignment="1" applyProtection="1">
      <alignment horizontal="left" wrapText="1"/>
      <protection hidden="1"/>
    </xf>
    <xf numFmtId="0" fontId="3" fillId="4" borderId="2" xfId="0" applyFont="1" applyFill="1" applyBorder="1" applyAlignment="1" applyProtection="1">
      <alignment horizontal="center"/>
      <protection hidden="1"/>
    </xf>
    <xf numFmtId="0" fontId="3" fillId="4" borderId="10" xfId="0" applyFont="1" applyFill="1" applyBorder="1" applyAlignment="1" applyProtection="1">
      <alignment horizontal="center"/>
      <protection hidden="1"/>
    </xf>
    <xf numFmtId="0" fontId="3" fillId="4" borderId="12" xfId="0" applyFont="1" applyFill="1" applyBorder="1" applyAlignment="1" applyProtection="1">
      <alignment horizontal="center"/>
      <protection hidden="1"/>
    </xf>
    <xf numFmtId="0" fontId="3" fillId="4" borderId="11" xfId="0" applyFont="1" applyFill="1" applyBorder="1" applyAlignment="1" applyProtection="1">
      <alignment horizontal="center"/>
      <protection hidden="1"/>
    </xf>
    <xf numFmtId="0" fontId="3" fillId="4" borderId="81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3" fillId="4" borderId="47" xfId="0" applyFont="1" applyFill="1" applyBorder="1" applyAlignment="1" applyProtection="1">
      <alignment horizontal="center"/>
      <protection hidden="1"/>
    </xf>
    <xf numFmtId="0" fontId="3" fillId="4" borderId="13" xfId="0" applyFont="1" applyFill="1" applyBorder="1" applyAlignment="1" applyProtection="1">
      <alignment horizontal="center"/>
      <protection hidden="1"/>
    </xf>
    <xf numFmtId="0" fontId="3" fillId="4" borderId="38" xfId="0" applyFont="1" applyFill="1" applyBorder="1" applyAlignment="1" applyProtection="1">
      <alignment horizontal="center"/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0" fontId="43" fillId="6" borderId="30" xfId="0" applyFont="1" applyFill="1" applyBorder="1" applyAlignment="1" applyProtection="1">
      <alignment horizontal="left"/>
      <protection hidden="1"/>
    </xf>
    <xf numFmtId="0" fontId="43" fillId="6" borderId="27" xfId="0" applyFont="1" applyFill="1" applyBorder="1" applyAlignment="1" applyProtection="1">
      <alignment horizontal="left"/>
      <protection hidden="1"/>
    </xf>
    <xf numFmtId="0" fontId="3" fillId="0" borderId="27" xfId="0" applyFont="1" applyFill="1" applyBorder="1" applyAlignment="1" applyProtection="1">
      <alignment horizontal="left"/>
      <protection locked="0" hidden="1"/>
    </xf>
    <xf numFmtId="0" fontId="3" fillId="0" borderId="53" xfId="0" applyFont="1" applyFill="1" applyBorder="1" applyAlignment="1" applyProtection="1">
      <alignment horizontal="left"/>
      <protection locked="0" hidden="1"/>
    </xf>
    <xf numFmtId="0" fontId="6" fillId="6" borderId="22" xfId="0" applyFont="1" applyFill="1" applyBorder="1" applyAlignment="1" applyProtection="1">
      <alignment horizontal="left"/>
      <protection hidden="1"/>
    </xf>
    <xf numFmtId="0" fontId="6" fillId="6" borderId="16" xfId="0" applyFont="1" applyFill="1" applyBorder="1" applyAlignment="1" applyProtection="1">
      <alignment horizontal="left"/>
      <protection hidden="1"/>
    </xf>
    <xf numFmtId="0" fontId="3" fillId="0" borderId="16" xfId="0" applyFont="1" applyFill="1" applyBorder="1" applyAlignment="1" applyProtection="1">
      <alignment horizontal="left"/>
      <protection locked="0" hidden="1"/>
    </xf>
    <xf numFmtId="0" fontId="3" fillId="0" borderId="54" xfId="0" applyFont="1" applyFill="1" applyBorder="1" applyAlignment="1" applyProtection="1">
      <alignment horizontal="left"/>
      <protection locked="0" hidden="1"/>
    </xf>
    <xf numFmtId="0" fontId="43" fillId="6" borderId="22" xfId="0" applyFont="1" applyFill="1" applyBorder="1" applyAlignment="1" applyProtection="1">
      <alignment horizontal="left"/>
      <protection hidden="1"/>
    </xf>
    <xf numFmtId="0" fontId="43" fillId="6" borderId="16" xfId="0" applyFont="1" applyFill="1" applyBorder="1" applyAlignment="1" applyProtection="1">
      <alignment horizontal="left"/>
      <protection hidden="1"/>
    </xf>
    <xf numFmtId="0" fontId="3" fillId="0" borderId="22" xfId="0" applyFont="1" applyFill="1" applyBorder="1" applyAlignment="1" applyProtection="1">
      <alignment horizontal="left"/>
      <protection locked="0" hidden="1"/>
    </xf>
    <xf numFmtId="0" fontId="6" fillId="6" borderId="48" xfId="0" applyFont="1" applyFill="1" applyBorder="1" applyAlignment="1" applyProtection="1">
      <alignment horizontal="left"/>
      <protection hidden="1"/>
    </xf>
    <xf numFmtId="0" fontId="6" fillId="6" borderId="28" xfId="0" applyFont="1" applyFill="1" applyBorder="1" applyAlignment="1" applyProtection="1">
      <alignment horizontal="left"/>
      <protection hidden="1"/>
    </xf>
    <xf numFmtId="0" fontId="3" fillId="0" borderId="28" xfId="0" applyFont="1" applyFill="1" applyBorder="1" applyAlignment="1" applyProtection="1">
      <alignment horizontal="left"/>
      <protection locked="0" hidden="1"/>
    </xf>
    <xf numFmtId="0" fontId="3" fillId="0" borderId="61" xfId="0" applyFont="1" applyFill="1" applyBorder="1" applyAlignment="1" applyProtection="1">
      <alignment horizontal="left"/>
      <protection locked="0" hidden="1"/>
    </xf>
    <xf numFmtId="0" fontId="3" fillId="0" borderId="30" xfId="0" applyFont="1" applyFill="1" applyBorder="1" applyAlignment="1" applyProtection="1">
      <alignment horizontal="left"/>
      <protection locked="0" hidden="1"/>
    </xf>
    <xf numFmtId="0" fontId="3" fillId="0" borderId="48" xfId="0" applyFont="1" applyFill="1" applyBorder="1" applyAlignment="1" applyProtection="1">
      <alignment horizontal="left"/>
      <protection locked="0" hidden="1"/>
    </xf>
    <xf numFmtId="0" fontId="3" fillId="9" borderId="0" xfId="0" applyFont="1" applyFill="1" applyBorder="1" applyAlignment="1" applyProtection="1">
      <alignment vertical="top" wrapText="1"/>
      <protection hidden="1"/>
    </xf>
    <xf numFmtId="0" fontId="3" fillId="0" borderId="0" xfId="0" applyFont="1" applyBorder="1" applyAlignment="1" applyProtection="1">
      <alignment vertical="top" wrapText="1"/>
      <protection hidden="1"/>
    </xf>
    <xf numFmtId="2" fontId="3" fillId="0" borderId="54" xfId="0" applyNumberFormat="1" applyFont="1" applyFill="1" applyBorder="1" applyAlignment="1" applyProtection="1">
      <alignment horizontal="right"/>
      <protection locked="0" hidden="1"/>
    </xf>
    <xf numFmtId="0" fontId="3" fillId="4" borderId="64" xfId="0" applyFont="1" applyFill="1" applyBorder="1" applyAlignment="1" applyProtection="1">
      <alignment horizontal="center" wrapText="1"/>
      <protection hidden="1"/>
    </xf>
    <xf numFmtId="0" fontId="3" fillId="4" borderId="46" xfId="0" applyFont="1" applyFill="1" applyBorder="1" applyAlignment="1" applyProtection="1">
      <alignment horizontal="center" wrapText="1"/>
      <protection hidden="1"/>
    </xf>
    <xf numFmtId="2" fontId="3" fillId="0" borderId="53" xfId="0" applyNumberFormat="1" applyFont="1" applyFill="1" applyBorder="1" applyAlignment="1" applyProtection="1">
      <alignment horizontal="right"/>
      <protection locked="0" hidden="1"/>
    </xf>
    <xf numFmtId="0" fontId="3" fillId="4" borderId="2" xfId="0" applyFont="1" applyFill="1" applyBorder="1" applyAlignment="1" applyProtection="1">
      <alignment horizontal="center" wrapText="1"/>
      <protection locked="0" hidden="1"/>
    </xf>
    <xf numFmtId="0" fontId="29" fillId="0" borderId="0" xfId="0" applyFont="1" applyFill="1" applyBorder="1" applyAlignment="1" applyProtection="1">
      <alignment horizontal="right"/>
      <protection hidden="1"/>
    </xf>
    <xf numFmtId="0" fontId="3" fillId="0" borderId="210" xfId="0" applyFont="1" applyFill="1" applyBorder="1" applyAlignment="1" applyProtection="1">
      <alignment horizontal="left" wrapText="1"/>
      <protection locked="0" hidden="1"/>
    </xf>
    <xf numFmtId="0" fontId="3" fillId="4" borderId="2" xfId="0" applyFont="1" applyFill="1" applyBorder="1" applyAlignment="1" applyProtection="1">
      <alignment horizontal="center"/>
      <protection locked="0" hidden="1"/>
    </xf>
    <xf numFmtId="0" fontId="3" fillId="0" borderId="35" xfId="0" applyFont="1" applyBorder="1" applyAlignment="1" applyProtection="1">
      <alignment horizontal="left" vertical="top" wrapText="1"/>
      <protection locked="0" hidden="1"/>
    </xf>
    <xf numFmtId="2" fontId="3" fillId="0" borderId="61" xfId="0" applyNumberFormat="1" applyFont="1" applyFill="1" applyBorder="1" applyAlignment="1" applyProtection="1">
      <alignment horizontal="right"/>
      <protection locked="0" hidden="1"/>
    </xf>
    <xf numFmtId="0" fontId="43" fillId="0" borderId="0" xfId="0" applyFont="1" applyBorder="1" applyAlignment="1" applyProtection="1">
      <alignment horizontal="left" wrapText="1"/>
      <protection locked="0" hidden="1"/>
    </xf>
    <xf numFmtId="0" fontId="3" fillId="0" borderId="0" xfId="0" applyFont="1" applyFill="1" applyBorder="1" applyAlignment="1" applyProtection="1">
      <alignment horizontal="center"/>
      <protection locked="0" hidden="1"/>
    </xf>
    <xf numFmtId="0" fontId="3" fillId="0" borderId="0" xfId="0" applyFont="1" applyFill="1" applyBorder="1" applyAlignment="1" applyProtection="1">
      <alignment horizontal="center" wrapText="1"/>
      <protection locked="0" hidden="1"/>
    </xf>
    <xf numFmtId="0" fontId="3" fillId="0" borderId="0" xfId="0" applyFont="1" applyFill="1" applyBorder="1" applyAlignment="1" applyProtection="1">
      <alignment horizontal="right"/>
      <protection hidden="1"/>
    </xf>
    <xf numFmtId="49" fontId="3" fillId="0" borderId="0" xfId="0" applyNumberFormat="1" applyFont="1" applyFill="1" applyBorder="1" applyAlignment="1" applyProtection="1">
      <alignment horizontal="left"/>
      <protection hidden="1"/>
    </xf>
    <xf numFmtId="0" fontId="3" fillId="9" borderId="0" xfId="0" applyFont="1" applyFill="1" applyAlignment="1" applyProtection="1">
      <alignment vertical="top" wrapText="1"/>
      <protection hidden="1"/>
    </xf>
    <xf numFmtId="0" fontId="3" fillId="0" borderId="0" xfId="0" applyFont="1" applyAlignment="1" applyProtection="1">
      <alignment vertical="top" wrapText="1"/>
      <protection hidden="1"/>
    </xf>
    <xf numFmtId="0" fontId="3" fillId="0" borderId="33" xfId="0" applyFont="1" applyFill="1" applyBorder="1" applyAlignment="1" applyProtection="1">
      <alignment horizontal="left" vertical="top" wrapText="1"/>
      <protection locked="0" hidden="1"/>
    </xf>
    <xf numFmtId="0" fontId="3" fillId="0" borderId="0" xfId="0" applyFont="1" applyFill="1" applyBorder="1" applyAlignment="1" applyProtection="1">
      <alignment horizontal="left" wrapText="1"/>
      <protection locked="0" hidden="1"/>
    </xf>
    <xf numFmtId="2" fontId="55" fillId="0" borderId="27" xfId="0" applyNumberFormat="1" applyFont="1" applyFill="1" applyBorder="1" applyAlignment="1" applyProtection="1">
      <alignment horizontal="right"/>
      <protection locked="0" hidden="1"/>
    </xf>
    <xf numFmtId="2" fontId="55" fillId="0" borderId="53" xfId="0" applyNumberFormat="1" applyFont="1" applyFill="1" applyBorder="1" applyAlignment="1" applyProtection="1">
      <alignment horizontal="right"/>
      <protection locked="0" hidden="1"/>
    </xf>
    <xf numFmtId="2" fontId="55" fillId="0" borderId="16" xfId="0" applyNumberFormat="1" applyFont="1" applyFill="1" applyBorder="1" applyAlignment="1" applyProtection="1">
      <alignment horizontal="right"/>
      <protection locked="0" hidden="1"/>
    </xf>
    <xf numFmtId="2" fontId="55" fillId="0" borderId="54" xfId="0" applyNumberFormat="1" applyFont="1" applyFill="1" applyBorder="1" applyAlignment="1" applyProtection="1">
      <alignment horizontal="right"/>
      <protection locked="0" hidden="1"/>
    </xf>
    <xf numFmtId="2" fontId="55" fillId="0" borderId="28" xfId="0" applyNumberFormat="1" applyFont="1" applyFill="1" applyBorder="1" applyAlignment="1" applyProtection="1">
      <alignment horizontal="right"/>
      <protection locked="0" hidden="1"/>
    </xf>
    <xf numFmtId="2" fontId="55" fillId="0" borderId="61" xfId="0" applyNumberFormat="1" applyFont="1" applyFill="1" applyBorder="1" applyAlignment="1" applyProtection="1">
      <alignment horizontal="right"/>
      <protection locked="0" hidden="1"/>
    </xf>
    <xf numFmtId="3" fontId="54" fillId="0" borderId="0" xfId="0" applyNumberFormat="1" applyFont="1" applyFill="1" applyBorder="1" applyAlignment="1" applyProtection="1">
      <alignment horizontal="right" vertical="top" wrapText="1"/>
      <protection locked="0" hidden="1"/>
    </xf>
    <xf numFmtId="3" fontId="54" fillId="0" borderId="0" xfId="0" applyNumberFormat="1" applyFont="1" applyFill="1" applyBorder="1" applyAlignment="1" applyProtection="1">
      <alignment horizontal="right" vertical="top" wrapText="1"/>
      <protection hidden="1"/>
    </xf>
    <xf numFmtId="0" fontId="14" fillId="0" borderId="0" xfId="0" applyFont="1" applyFill="1" applyBorder="1" applyAlignment="1" applyProtection="1">
      <alignment horizontal="left"/>
      <protection hidden="1"/>
    </xf>
    <xf numFmtId="3" fontId="14" fillId="0" borderId="0" xfId="0" applyNumberFormat="1" applyFont="1" applyFill="1" applyBorder="1" applyAlignment="1" applyProtection="1">
      <alignment horizontal="right"/>
      <protection hidden="1"/>
    </xf>
    <xf numFmtId="0" fontId="14" fillId="0" borderId="0" xfId="0" applyFont="1" applyFill="1" applyBorder="1" applyAlignment="1" applyProtection="1">
      <alignment horizontal="left" wrapText="1"/>
      <protection hidden="1"/>
    </xf>
    <xf numFmtId="0" fontId="3" fillId="0" borderId="0" xfId="0" applyFont="1" applyFill="1" applyBorder="1" applyAlignment="1" applyProtection="1">
      <alignment vertical="top" wrapText="1"/>
      <protection hidden="1"/>
    </xf>
    <xf numFmtId="3" fontId="3" fillId="0" borderId="0" xfId="0" applyNumberFormat="1" applyFont="1" applyFill="1" applyBorder="1" applyAlignment="1" applyProtection="1">
      <alignment horizontal="left"/>
      <protection hidden="1"/>
    </xf>
    <xf numFmtId="0" fontId="3" fillId="0" borderId="19" xfId="0" applyFont="1" applyFill="1" applyBorder="1" applyAlignment="1" applyProtection="1">
      <alignment vertical="top" wrapText="1"/>
      <protection locked="0" hidden="1"/>
    </xf>
    <xf numFmtId="0" fontId="43" fillId="0" borderId="0" xfId="0" applyFont="1" applyAlignment="1" applyProtection="1">
      <alignment horizontal="left" wrapText="1"/>
      <protection hidden="1"/>
    </xf>
    <xf numFmtId="0" fontId="3" fillId="4" borderId="10" xfId="0" applyFont="1" applyFill="1" applyBorder="1" applyAlignment="1" applyProtection="1">
      <alignment horizontal="center"/>
      <protection locked="0" hidden="1"/>
    </xf>
    <xf numFmtId="0" fontId="3" fillId="4" borderId="11" xfId="0" applyFont="1" applyFill="1" applyBorder="1" applyAlignment="1" applyProtection="1">
      <alignment horizontal="center"/>
      <protection locked="0" hidden="1"/>
    </xf>
    <xf numFmtId="0" fontId="3" fillId="4" borderId="13" xfId="0" applyFont="1" applyFill="1" applyBorder="1" applyAlignment="1" applyProtection="1">
      <alignment horizontal="center"/>
      <protection locked="0" hidden="1"/>
    </xf>
    <xf numFmtId="0" fontId="3" fillId="4" borderId="14" xfId="0" applyFont="1" applyFill="1" applyBorder="1" applyAlignment="1" applyProtection="1">
      <alignment horizontal="center"/>
      <protection locked="0" hidden="1"/>
    </xf>
    <xf numFmtId="0" fontId="3" fillId="4" borderId="12" xfId="0" applyFont="1" applyFill="1" applyBorder="1" applyAlignment="1" applyProtection="1">
      <alignment horizontal="center"/>
      <protection locked="0" hidden="1"/>
    </xf>
    <xf numFmtId="0" fontId="3" fillId="4" borderId="38" xfId="0" applyFont="1" applyFill="1" applyBorder="1" applyAlignment="1" applyProtection="1">
      <alignment horizontal="center"/>
      <protection locked="0" hidden="1"/>
    </xf>
    <xf numFmtId="0" fontId="3" fillId="0" borderId="112" xfId="0" applyFont="1" applyFill="1" applyBorder="1" applyAlignment="1" applyProtection="1">
      <alignment horizontal="left"/>
      <protection locked="0" hidden="1"/>
    </xf>
    <xf numFmtId="0" fontId="3" fillId="0" borderId="49" xfId="0" applyFont="1" applyFill="1" applyBorder="1" applyAlignment="1" applyProtection="1">
      <alignment horizontal="left"/>
      <protection locked="0" hidden="1"/>
    </xf>
    <xf numFmtId="0" fontId="3" fillId="0" borderId="216" xfId="0" applyFont="1" applyFill="1" applyBorder="1" applyAlignment="1" applyProtection="1">
      <alignment horizontal="left"/>
      <protection locked="0" hidden="1"/>
    </xf>
    <xf numFmtId="0" fontId="3" fillId="0" borderId="55" xfId="0" applyFont="1" applyFill="1" applyBorder="1" applyAlignment="1" applyProtection="1">
      <alignment horizontal="left"/>
      <protection locked="0" hidden="1"/>
    </xf>
    <xf numFmtId="4" fontId="43" fillId="0" borderId="216" xfId="0" applyNumberFormat="1" applyFont="1" applyFill="1" applyBorder="1" applyAlignment="1" applyProtection="1">
      <alignment horizontal="right"/>
      <protection locked="0" hidden="1"/>
    </xf>
    <xf numFmtId="4" fontId="43" fillId="0" borderId="49" xfId="0" applyNumberFormat="1" applyFont="1" applyFill="1" applyBorder="1" applyAlignment="1" applyProtection="1">
      <alignment horizontal="right"/>
      <protection locked="0" hidden="1"/>
    </xf>
    <xf numFmtId="0" fontId="3" fillId="0" borderId="217" xfId="0" applyFont="1" applyFill="1" applyBorder="1" applyAlignment="1" applyProtection="1">
      <alignment horizontal="left"/>
      <protection locked="0" hidden="1"/>
    </xf>
    <xf numFmtId="0" fontId="3" fillId="0" borderId="115" xfId="0" applyFont="1" applyFill="1" applyBorder="1" applyAlignment="1" applyProtection="1">
      <alignment horizontal="left"/>
      <protection locked="0" hidden="1"/>
    </xf>
    <xf numFmtId="0" fontId="3" fillId="0" borderId="51" xfId="0" applyFont="1" applyFill="1" applyBorder="1" applyAlignment="1" applyProtection="1">
      <alignment horizontal="left"/>
      <protection locked="0" hidden="1"/>
    </xf>
    <xf numFmtId="0" fontId="3" fillId="0" borderId="212" xfId="0" applyFont="1" applyFill="1" applyBorder="1" applyAlignment="1" applyProtection="1">
      <alignment horizontal="left"/>
      <protection locked="0" hidden="1"/>
    </xf>
    <xf numFmtId="0" fontId="3" fillId="0" borderId="56" xfId="0" applyFont="1" applyFill="1" applyBorder="1" applyAlignment="1" applyProtection="1">
      <alignment horizontal="left"/>
      <protection locked="0" hidden="1"/>
    </xf>
    <xf numFmtId="4" fontId="43" fillId="0" borderId="212" xfId="0" applyNumberFormat="1" applyFont="1" applyFill="1" applyBorder="1" applyAlignment="1" applyProtection="1">
      <alignment horizontal="right"/>
      <protection locked="0" hidden="1"/>
    </xf>
    <xf numFmtId="4" fontId="43" fillId="0" borderId="51" xfId="0" applyNumberFormat="1" applyFont="1" applyFill="1" applyBorder="1" applyAlignment="1" applyProtection="1">
      <alignment horizontal="right"/>
      <protection locked="0" hidden="1"/>
    </xf>
    <xf numFmtId="0" fontId="3" fillId="0" borderId="214" xfId="0" applyFont="1" applyFill="1" applyBorder="1" applyAlignment="1" applyProtection="1">
      <alignment horizontal="left"/>
      <protection locked="0" hidden="1"/>
    </xf>
    <xf numFmtId="0" fontId="3" fillId="0" borderId="113" xfId="0" applyFont="1" applyFill="1" applyBorder="1" applyAlignment="1" applyProtection="1">
      <alignment horizontal="left"/>
      <protection locked="0" hidden="1"/>
    </xf>
    <xf numFmtId="0" fontId="3" fillId="0" borderId="211" xfId="0" applyFont="1" applyFill="1" applyBorder="1" applyAlignment="1" applyProtection="1">
      <alignment horizontal="left"/>
      <protection locked="0" hidden="1"/>
    </xf>
    <xf numFmtId="0" fontId="3" fillId="0" borderId="209" xfId="0" applyFont="1" applyFill="1" applyBorder="1" applyAlignment="1" applyProtection="1">
      <alignment horizontal="left"/>
      <protection locked="0" hidden="1"/>
    </xf>
    <xf numFmtId="0" fontId="3" fillId="0" borderId="210" xfId="0" applyFont="1" applyFill="1" applyBorder="1" applyAlignment="1" applyProtection="1">
      <alignment horizontal="left"/>
      <protection locked="0" hidden="1"/>
    </xf>
    <xf numFmtId="4" fontId="43" fillId="0" borderId="209" xfId="0" applyNumberFormat="1" applyFont="1" applyFill="1" applyBorder="1" applyAlignment="1" applyProtection="1">
      <alignment horizontal="right"/>
      <protection locked="0" hidden="1"/>
    </xf>
    <xf numFmtId="4" fontId="43" fillId="0" borderId="211" xfId="0" applyNumberFormat="1" applyFont="1" applyFill="1" applyBorder="1" applyAlignment="1" applyProtection="1">
      <alignment horizontal="right"/>
      <protection locked="0" hidden="1"/>
    </xf>
    <xf numFmtId="0" fontId="3" fillId="0" borderId="215" xfId="0" applyFont="1" applyFill="1" applyBorder="1" applyAlignment="1" applyProtection="1">
      <alignment horizontal="left"/>
      <protection locked="0" hidden="1"/>
    </xf>
    <xf numFmtId="0" fontId="14" fillId="0" borderId="0" xfId="0" applyFont="1" applyFill="1" applyBorder="1" applyAlignment="1" applyProtection="1">
      <alignment horizontal="left" wrapText="1"/>
      <protection locked="0" hidden="1"/>
    </xf>
    <xf numFmtId="0" fontId="43" fillId="0" borderId="0" xfId="0" applyFont="1" applyAlignment="1" applyProtection="1">
      <alignment horizontal="left"/>
      <protection locked="0" hidden="1"/>
    </xf>
    <xf numFmtId="0" fontId="3" fillId="0" borderId="112" xfId="0" applyFont="1" applyFill="1" applyBorder="1" applyAlignment="1" applyProtection="1">
      <alignment horizontal="left" wrapText="1"/>
      <protection locked="0" hidden="1"/>
    </xf>
    <xf numFmtId="0" fontId="3" fillId="0" borderId="55" xfId="0" applyFont="1" applyFill="1" applyBorder="1" applyAlignment="1" applyProtection="1">
      <alignment horizontal="left" wrapText="1"/>
      <protection locked="0" hidden="1"/>
    </xf>
    <xf numFmtId="0" fontId="3" fillId="0" borderId="49" xfId="0" applyFont="1" applyFill="1" applyBorder="1" applyAlignment="1" applyProtection="1">
      <alignment horizontal="left" wrapText="1"/>
      <protection locked="0" hidden="1"/>
    </xf>
    <xf numFmtId="0" fontId="3" fillId="0" borderId="113" xfId="0" applyFont="1" applyFill="1" applyBorder="1" applyAlignment="1" applyProtection="1">
      <alignment horizontal="left" wrapText="1"/>
      <protection locked="0" hidden="1"/>
    </xf>
    <xf numFmtId="0" fontId="3" fillId="0" borderId="211" xfId="0" applyFont="1" applyFill="1" applyBorder="1" applyAlignment="1" applyProtection="1">
      <alignment horizontal="left" wrapText="1"/>
      <protection locked="0" hidden="1"/>
    </xf>
    <xf numFmtId="0" fontId="3" fillId="4" borderId="4" xfId="0" applyFont="1" applyFill="1" applyBorder="1" applyAlignment="1" applyProtection="1">
      <alignment horizontal="center"/>
      <protection locked="0" hidden="1"/>
    </xf>
    <xf numFmtId="0" fontId="3" fillId="4" borderId="15" xfId="0" applyFont="1" applyFill="1" applyBorder="1" applyAlignment="1" applyProtection="1">
      <alignment horizontal="center"/>
      <protection locked="0" hidden="1"/>
    </xf>
    <xf numFmtId="0" fontId="3" fillId="4" borderId="10" xfId="0" applyFont="1" applyFill="1" applyBorder="1" applyAlignment="1" applyProtection="1">
      <alignment horizontal="center" wrapText="1"/>
      <protection locked="0" hidden="1"/>
    </xf>
    <xf numFmtId="0" fontId="3" fillId="4" borderId="11" xfId="0" applyFont="1" applyFill="1" applyBorder="1" applyAlignment="1" applyProtection="1">
      <alignment horizontal="center" wrapText="1"/>
      <protection locked="0" hidden="1"/>
    </xf>
    <xf numFmtId="0" fontId="3" fillId="4" borderId="13" xfId="0" applyFont="1" applyFill="1" applyBorder="1" applyAlignment="1" applyProtection="1">
      <alignment horizontal="center" wrapText="1"/>
      <protection locked="0" hidden="1"/>
    </xf>
    <xf numFmtId="0" fontId="3" fillId="4" borderId="14" xfId="0" applyFont="1" applyFill="1" applyBorder="1" applyAlignment="1" applyProtection="1">
      <alignment horizontal="center" wrapText="1"/>
      <protection locked="0" hidden="1"/>
    </xf>
    <xf numFmtId="1" fontId="3" fillId="0" borderId="27" xfId="0" applyNumberFormat="1" applyFont="1" applyFill="1" applyBorder="1" applyAlignment="1" applyProtection="1">
      <protection locked="0" hidden="1"/>
    </xf>
    <xf numFmtId="0" fontId="3" fillId="0" borderId="27" xfId="0" applyFont="1" applyFill="1" applyBorder="1" applyAlignment="1" applyProtection="1">
      <protection locked="0" hidden="1"/>
    </xf>
    <xf numFmtId="0" fontId="3" fillId="0" borderId="53" xfId="0" applyFont="1" applyFill="1" applyBorder="1" applyAlignment="1" applyProtection="1">
      <protection locked="0" hidden="1"/>
    </xf>
    <xf numFmtId="1" fontId="3" fillId="0" borderId="16" xfId="0" applyNumberFormat="1" applyFont="1" applyFill="1" applyBorder="1" applyAlignment="1" applyProtection="1">
      <protection locked="0" hidden="1"/>
    </xf>
    <xf numFmtId="0" fontId="3" fillId="0" borderId="16" xfId="0" applyFont="1" applyFill="1" applyBorder="1" applyAlignment="1" applyProtection="1">
      <protection locked="0" hidden="1"/>
    </xf>
    <xf numFmtId="0" fontId="3" fillId="0" borderId="54" xfId="0" applyFont="1" applyFill="1" applyBorder="1" applyAlignment="1" applyProtection="1">
      <protection locked="0" hidden="1"/>
    </xf>
    <xf numFmtId="1" fontId="3" fillId="0" borderId="28" xfId="0" applyNumberFormat="1" applyFont="1" applyFill="1" applyBorder="1" applyAlignment="1" applyProtection="1">
      <protection locked="0" hidden="1"/>
    </xf>
    <xf numFmtId="0" fontId="3" fillId="0" borderId="28" xfId="0" applyFont="1" applyFill="1" applyBorder="1" applyAlignment="1" applyProtection="1">
      <protection locked="0" hidden="1"/>
    </xf>
    <xf numFmtId="0" fontId="3" fillId="0" borderId="61" xfId="0" applyFont="1" applyFill="1" applyBorder="1" applyAlignment="1" applyProtection="1">
      <protection locked="0" hidden="1"/>
    </xf>
    <xf numFmtId="0" fontId="43" fillId="0" borderId="38" xfId="0" applyFont="1" applyBorder="1" applyAlignment="1" applyProtection="1">
      <alignment horizontal="left" wrapText="1"/>
      <protection locked="0" hidden="1"/>
    </xf>
    <xf numFmtId="0" fontId="3" fillId="4" borderId="12" xfId="0" applyFont="1" applyFill="1" applyBorder="1" applyAlignment="1" applyProtection="1">
      <alignment horizontal="center" wrapText="1"/>
      <protection locked="0" hidden="1"/>
    </xf>
    <xf numFmtId="0" fontId="3" fillId="4" borderId="38" xfId="0" applyFont="1" applyFill="1" applyBorder="1" applyAlignment="1" applyProtection="1">
      <alignment horizontal="center" wrapText="1"/>
      <protection locked="0" hidden="1"/>
    </xf>
    <xf numFmtId="1" fontId="3" fillId="0" borderId="27" xfId="0" applyNumberFormat="1" applyFont="1" applyFill="1" applyBorder="1" applyAlignment="1" applyProtection="1">
      <alignment horizontal="left"/>
      <protection locked="0" hidden="1"/>
    </xf>
    <xf numFmtId="1" fontId="3" fillId="0" borderId="53" xfId="0" applyNumberFormat="1" applyFont="1" applyFill="1" applyBorder="1" applyAlignment="1" applyProtection="1">
      <alignment horizontal="left"/>
      <protection locked="0" hidden="1"/>
    </xf>
    <xf numFmtId="1" fontId="3" fillId="0" borderId="16" xfId="0" applyNumberFormat="1" applyFont="1" applyFill="1" applyBorder="1" applyAlignment="1" applyProtection="1">
      <alignment horizontal="left"/>
      <protection locked="0" hidden="1"/>
    </xf>
    <xf numFmtId="1" fontId="3" fillId="0" borderId="54" xfId="0" applyNumberFormat="1" applyFont="1" applyFill="1" applyBorder="1" applyAlignment="1" applyProtection="1">
      <alignment horizontal="left"/>
      <protection locked="0" hidden="1"/>
    </xf>
    <xf numFmtId="1" fontId="3" fillId="0" borderId="28" xfId="0" applyNumberFormat="1" applyFont="1" applyFill="1" applyBorder="1" applyAlignment="1" applyProtection="1">
      <alignment horizontal="left"/>
      <protection locked="0" hidden="1"/>
    </xf>
    <xf numFmtId="1" fontId="3" fillId="0" borderId="61" xfId="0" applyNumberFormat="1" applyFont="1" applyFill="1" applyBorder="1" applyAlignment="1" applyProtection="1">
      <alignment horizontal="left"/>
      <protection locked="0" hidden="1"/>
    </xf>
    <xf numFmtId="0" fontId="43" fillId="0" borderId="193" xfId="0" applyFont="1" applyBorder="1" applyAlignment="1" applyProtection="1">
      <alignment horizontal="left" wrapText="1"/>
      <protection locked="0" hidden="1"/>
    </xf>
    <xf numFmtId="0" fontId="3" fillId="0" borderId="112" xfId="0" applyFont="1" applyBorder="1" applyAlignment="1" applyProtection="1">
      <alignment horizontal="left"/>
      <protection locked="0" hidden="1"/>
    </xf>
    <xf numFmtId="0" fontId="3" fillId="0" borderId="55" xfId="0" applyFont="1" applyBorder="1" applyAlignment="1" applyProtection="1">
      <alignment horizontal="left"/>
      <protection locked="0" hidden="1"/>
    </xf>
    <xf numFmtId="0" fontId="3" fillId="0" borderId="49" xfId="0" applyFont="1" applyBorder="1" applyAlignment="1" applyProtection="1">
      <alignment horizontal="left"/>
      <protection locked="0" hidden="1"/>
    </xf>
    <xf numFmtId="2" fontId="3" fillId="0" borderId="53" xfId="0" applyNumberFormat="1" applyFont="1" applyBorder="1" applyAlignment="1" applyProtection="1">
      <alignment horizontal="right"/>
      <protection locked="0" hidden="1"/>
    </xf>
    <xf numFmtId="0" fontId="3" fillId="0" borderId="115" xfId="0" applyFont="1" applyBorder="1" applyAlignment="1" applyProtection="1">
      <alignment horizontal="left"/>
      <protection locked="0" hidden="1"/>
    </xf>
    <xf numFmtId="0" fontId="3" fillId="0" borderId="56" xfId="0" applyFont="1" applyBorder="1" applyAlignment="1" applyProtection="1">
      <alignment horizontal="left"/>
      <protection locked="0" hidden="1"/>
    </xf>
    <xf numFmtId="0" fontId="3" fillId="0" borderId="51" xfId="0" applyFont="1" applyBorder="1" applyAlignment="1" applyProtection="1">
      <alignment horizontal="left"/>
      <protection locked="0" hidden="1"/>
    </xf>
    <xf numFmtId="49" fontId="3" fillId="0" borderId="78" xfId="0" applyNumberFormat="1" applyFont="1" applyBorder="1" applyAlignment="1" applyProtection="1">
      <alignment horizontal="left"/>
      <protection hidden="1"/>
    </xf>
    <xf numFmtId="2" fontId="3" fillId="0" borderId="54" xfId="0" applyNumberFormat="1" applyFont="1" applyBorder="1" applyAlignment="1" applyProtection="1">
      <alignment horizontal="right"/>
      <protection locked="0" hidden="1"/>
    </xf>
    <xf numFmtId="0" fontId="3" fillId="0" borderId="113" xfId="0" applyFont="1" applyBorder="1" applyAlignment="1" applyProtection="1">
      <alignment horizontal="left"/>
      <protection locked="0" hidden="1"/>
    </xf>
    <xf numFmtId="0" fontId="3" fillId="0" borderId="210" xfId="0" applyFont="1" applyBorder="1" applyAlignment="1" applyProtection="1">
      <alignment horizontal="left"/>
      <protection locked="0" hidden="1"/>
    </xf>
    <xf numFmtId="0" fontId="3" fillId="0" borderId="211" xfId="0" applyFont="1" applyBorder="1" applyAlignment="1" applyProtection="1">
      <alignment horizontal="left"/>
      <protection locked="0" hidden="1"/>
    </xf>
    <xf numFmtId="2" fontId="3" fillId="0" borderId="28" xfId="0" applyNumberFormat="1" applyFont="1" applyBorder="1" applyAlignment="1" applyProtection="1">
      <alignment horizontal="right"/>
      <protection locked="0" hidden="1"/>
    </xf>
    <xf numFmtId="2" fontId="3" fillId="0" borderId="61" xfId="0" applyNumberFormat="1" applyFont="1" applyBorder="1" applyAlignment="1" applyProtection="1">
      <alignment horizontal="right"/>
      <protection locked="0" hidden="1"/>
    </xf>
    <xf numFmtId="0" fontId="3" fillId="0" borderId="22" xfId="0" applyNumberFormat="1" applyFont="1" applyFill="1" applyBorder="1" applyAlignment="1" applyProtection="1">
      <alignment horizontal="left"/>
      <protection locked="0" hidden="1"/>
    </xf>
    <xf numFmtId="0" fontId="3" fillId="0" borderId="16" xfId="0" applyNumberFormat="1" applyFont="1" applyFill="1" applyBorder="1" applyAlignment="1" applyProtection="1">
      <protection locked="0" hidden="1"/>
    </xf>
    <xf numFmtId="0" fontId="3" fillId="0" borderId="34" xfId="0" applyFont="1" applyFill="1" applyBorder="1" applyAlignment="1" applyProtection="1">
      <alignment horizontal="left" wrapText="1"/>
      <protection locked="0" hidden="1"/>
    </xf>
    <xf numFmtId="0" fontId="3" fillId="0" borderId="37" xfId="0" applyFont="1" applyFill="1" applyBorder="1" applyAlignment="1" applyProtection="1">
      <alignment horizontal="left" wrapText="1"/>
      <protection locked="0" hidden="1"/>
    </xf>
    <xf numFmtId="0" fontId="3" fillId="0" borderId="37" xfId="0" applyFont="1" applyFill="1" applyBorder="1" applyAlignment="1" applyProtection="1">
      <alignment horizontal="center"/>
      <protection locked="0" hidden="1"/>
    </xf>
    <xf numFmtId="1" fontId="3" fillId="0" borderId="37" xfId="0" applyNumberFormat="1" applyFont="1" applyFill="1" applyBorder="1" applyAlignment="1" applyProtection="1">
      <alignment horizontal="center"/>
      <protection locked="0" hidden="1"/>
    </xf>
    <xf numFmtId="0" fontId="3" fillId="0" borderId="30" xfId="0" applyNumberFormat="1" applyFont="1" applyFill="1" applyBorder="1" applyAlignment="1" applyProtection="1">
      <alignment horizontal="left"/>
      <protection locked="0" hidden="1"/>
    </xf>
    <xf numFmtId="0" fontId="3" fillId="0" borderId="27" xfId="0" applyNumberFormat="1" applyFont="1" applyFill="1" applyBorder="1" applyAlignment="1" applyProtection="1">
      <protection locked="0" hidden="1"/>
    </xf>
    <xf numFmtId="0" fontId="43" fillId="4" borderId="34" xfId="0" applyFont="1" applyFill="1" applyBorder="1" applyAlignment="1" applyProtection="1">
      <alignment horizontal="center"/>
      <protection locked="0" hidden="1"/>
    </xf>
    <xf numFmtId="0" fontId="43" fillId="4" borderId="37" xfId="0" applyFont="1" applyFill="1" applyBorder="1" applyAlignment="1" applyProtection="1">
      <alignment horizontal="center"/>
      <protection locked="0" hidden="1"/>
    </xf>
    <xf numFmtId="0" fontId="43" fillId="4" borderId="36" xfId="0" applyFont="1" applyFill="1" applyBorder="1" applyAlignment="1" applyProtection="1">
      <alignment horizontal="center"/>
      <protection locked="0" hidden="1"/>
    </xf>
    <xf numFmtId="0" fontId="3" fillId="0" borderId="36" xfId="0" applyFont="1" applyFill="1" applyBorder="1" applyAlignment="1" applyProtection="1">
      <alignment horizontal="left" wrapText="1"/>
      <protection locked="0" hidden="1"/>
    </xf>
    <xf numFmtId="0" fontId="3" fillId="0" borderId="218" xfId="0" applyFont="1" applyFill="1" applyBorder="1" applyAlignment="1" applyProtection="1">
      <alignment horizontal="left" wrapText="1"/>
      <protection locked="0" hidden="1"/>
    </xf>
    <xf numFmtId="0" fontId="0" fillId="0" borderId="219" xfId="0" applyBorder="1" applyAlignment="1" applyProtection="1">
      <alignment horizontal="center"/>
      <protection locked="0" hidden="1"/>
    </xf>
    <xf numFmtId="0" fontId="0" fillId="0" borderId="37" xfId="0" applyBorder="1" applyAlignment="1" applyProtection="1">
      <alignment horizontal="center"/>
      <protection locked="0" hidden="1"/>
    </xf>
    <xf numFmtId="1" fontId="3" fillId="0" borderId="2" xfId="0" applyNumberFormat="1" applyFont="1" applyFill="1" applyBorder="1" applyAlignment="1" applyProtection="1">
      <alignment horizontal="center"/>
      <protection locked="0" hidden="1"/>
    </xf>
    <xf numFmtId="49" fontId="3" fillId="0" borderId="193" xfId="0" applyNumberFormat="1" applyFont="1" applyFill="1" applyBorder="1" applyAlignment="1" applyProtection="1">
      <alignment horizontal="left"/>
      <protection hidden="1"/>
    </xf>
    <xf numFmtId="0" fontId="3" fillId="0" borderId="25" xfId="0" applyFont="1" applyFill="1" applyBorder="1" applyAlignment="1" applyProtection="1">
      <alignment wrapText="1"/>
      <protection locked="0" hidden="1"/>
    </xf>
    <xf numFmtId="0" fontId="3" fillId="0" borderId="39" xfId="0" applyFont="1" applyFill="1" applyBorder="1" applyAlignment="1" applyProtection="1">
      <alignment wrapText="1"/>
      <protection locked="0" hidden="1"/>
    </xf>
    <xf numFmtId="0" fontId="3" fillId="0" borderId="39" xfId="0" applyFont="1" applyFill="1" applyBorder="1" applyAlignment="1" applyProtection="1">
      <alignment horizontal="right"/>
      <protection locked="0" hidden="1"/>
    </xf>
    <xf numFmtId="0" fontId="3" fillId="0" borderId="36" xfId="0" applyFont="1" applyFill="1" applyBorder="1" applyAlignment="1" applyProtection="1">
      <alignment horizontal="right"/>
      <protection locked="0" hidden="1"/>
    </xf>
    <xf numFmtId="0" fontId="3" fillId="0" borderId="22" xfId="0" applyFont="1" applyFill="1" applyBorder="1" applyAlignment="1" applyProtection="1">
      <alignment wrapText="1"/>
      <protection locked="0" hidden="1"/>
    </xf>
    <xf numFmtId="0" fontId="3" fillId="0" borderId="16" xfId="0" applyFont="1" applyFill="1" applyBorder="1" applyAlignment="1" applyProtection="1">
      <alignment wrapText="1"/>
      <protection locked="0" hidden="1"/>
    </xf>
    <xf numFmtId="0" fontId="3" fillId="0" borderId="23" xfId="0" applyFont="1" applyFill="1" applyBorder="1" applyAlignment="1" applyProtection="1">
      <alignment wrapText="1"/>
      <protection locked="0" hidden="1"/>
    </xf>
    <xf numFmtId="0" fontId="3" fillId="0" borderId="24" xfId="0" applyFont="1" applyFill="1" applyBorder="1" applyAlignment="1" applyProtection="1">
      <alignment wrapText="1"/>
      <protection locked="0" hidden="1"/>
    </xf>
    <xf numFmtId="0" fontId="3" fillId="0" borderId="24" xfId="0" applyFont="1" applyFill="1" applyBorder="1" applyAlignment="1" applyProtection="1">
      <protection locked="0" hidden="1"/>
    </xf>
    <xf numFmtId="0" fontId="3" fillId="0" borderId="68" xfId="0" applyFont="1" applyFill="1" applyBorder="1" applyAlignment="1" applyProtection="1">
      <protection locked="0" hidden="1"/>
    </xf>
    <xf numFmtId="0" fontId="3" fillId="0" borderId="112" xfId="0" applyFont="1" applyFill="1" applyBorder="1" applyAlignment="1" applyProtection="1">
      <alignment wrapText="1"/>
      <protection locked="0" hidden="1"/>
    </xf>
    <xf numFmtId="0" fontId="3" fillId="0" borderId="49" xfId="0" applyFont="1" applyFill="1" applyBorder="1" applyAlignment="1" applyProtection="1">
      <alignment wrapText="1"/>
      <protection locked="0" hidden="1"/>
    </xf>
    <xf numFmtId="0" fontId="43" fillId="0" borderId="0" xfId="0" applyFont="1" applyBorder="1" applyAlignment="1" applyProtection="1">
      <alignment horizontal="left" wrapText="1"/>
      <protection hidden="1"/>
    </xf>
    <xf numFmtId="3" fontId="79" fillId="0" borderId="0" xfId="0" applyNumberFormat="1" applyFont="1" applyFill="1" applyBorder="1" applyAlignment="1" applyProtection="1">
      <alignment horizontal="right" vertical="top" wrapText="1"/>
      <protection hidden="1"/>
    </xf>
    <xf numFmtId="49" fontId="3" fillId="0" borderId="0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 wrapText="1"/>
      <protection hidden="1"/>
    </xf>
    <xf numFmtId="1" fontId="3" fillId="0" borderId="0" xfId="0" applyNumberFormat="1" applyFont="1" applyFill="1" applyBorder="1" applyAlignment="1" applyProtection="1">
      <alignment horizontal="center"/>
      <protection hidden="1"/>
    </xf>
    <xf numFmtId="0" fontId="3" fillId="0" borderId="33" xfId="0" applyFont="1" applyFill="1" applyBorder="1" applyAlignment="1" applyProtection="1">
      <alignment vertical="top" wrapText="1"/>
      <protection locked="0" hidden="1"/>
    </xf>
    <xf numFmtId="0" fontId="43" fillId="0" borderId="220" xfId="0" applyFont="1" applyBorder="1" applyAlignment="1" applyProtection="1">
      <alignment horizontal="left" wrapText="1"/>
      <protection locked="0" hidden="1"/>
    </xf>
    <xf numFmtId="0" fontId="3" fillId="0" borderId="22" xfId="0" applyFont="1" applyBorder="1" applyAlignment="1" applyProtection="1">
      <alignment horizontal="left" wrapText="1"/>
      <protection locked="0" hidden="1"/>
    </xf>
    <xf numFmtId="0" fontId="3" fillId="0" borderId="16" xfId="0" applyFont="1" applyBorder="1" applyAlignment="1" applyProtection="1">
      <alignment horizontal="left" wrapText="1"/>
      <protection locked="0" hidden="1"/>
    </xf>
    <xf numFmtId="0" fontId="3" fillId="0" borderId="16" xfId="0" applyFont="1" applyBorder="1" applyAlignment="1" applyProtection="1">
      <alignment horizontal="right"/>
      <protection locked="0" hidden="1"/>
    </xf>
    <xf numFmtId="49" fontId="3" fillId="0" borderId="19" xfId="0" applyNumberFormat="1" applyFont="1" applyFill="1" applyBorder="1" applyAlignment="1" applyProtection="1">
      <alignment horizontal="left" vertical="top" wrapText="1"/>
      <protection locked="0" hidden="1"/>
    </xf>
    <xf numFmtId="0" fontId="3" fillId="0" borderId="27" xfId="0" applyFont="1" applyBorder="1" applyAlignment="1" applyProtection="1">
      <alignment horizontal="right"/>
      <protection locked="0" hidden="1"/>
    </xf>
    <xf numFmtId="0" fontId="43" fillId="4" borderId="2" xfId="0" applyFont="1" applyFill="1" applyBorder="1" applyAlignment="1" applyProtection="1">
      <alignment horizontal="center" wrapText="1"/>
      <protection locked="0" hidden="1"/>
    </xf>
    <xf numFmtId="0" fontId="3" fillId="0" borderId="2" xfId="0" applyFont="1" applyBorder="1" applyAlignment="1" applyProtection="1">
      <alignment horizontal="center"/>
      <protection locked="0" hidden="1"/>
    </xf>
    <xf numFmtId="0" fontId="3" fillId="0" borderId="30" xfId="0" applyFont="1" applyBorder="1" applyAlignment="1" applyProtection="1">
      <alignment horizontal="left" wrapText="1"/>
      <protection locked="0" hidden="1"/>
    </xf>
    <xf numFmtId="0" fontId="3" fillId="0" borderId="27" xfId="0" applyFont="1" applyBorder="1" applyAlignment="1" applyProtection="1">
      <alignment horizontal="left" wrapText="1"/>
      <protection locked="0" hidden="1"/>
    </xf>
    <xf numFmtId="0" fontId="14" fillId="0" borderId="0" xfId="0" applyFont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1" fontId="3" fillId="0" borderId="27" xfId="0" applyNumberFormat="1" applyFont="1" applyFill="1" applyBorder="1" applyAlignment="1" applyProtection="1">
      <alignment horizontal="right"/>
      <protection locked="0" hidden="1"/>
    </xf>
    <xf numFmtId="1" fontId="3" fillId="0" borderId="53" xfId="0" applyNumberFormat="1" applyFont="1" applyFill="1" applyBorder="1" applyAlignment="1" applyProtection="1">
      <alignment horizontal="right"/>
      <protection locked="0" hidden="1"/>
    </xf>
    <xf numFmtId="0" fontId="3" fillId="0" borderId="28" xfId="0" applyFont="1" applyBorder="1" applyAlignment="1" applyProtection="1">
      <alignment horizontal="right"/>
      <protection locked="0" hidden="1"/>
    </xf>
    <xf numFmtId="0" fontId="14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3" fillId="0" borderId="48" xfId="0" applyFont="1" applyBorder="1" applyAlignment="1" applyProtection="1">
      <alignment horizontal="left" wrapText="1"/>
      <protection locked="0" hidden="1"/>
    </xf>
    <xf numFmtId="0" fontId="3" fillId="0" borderId="28" xfId="0" applyFont="1" applyBorder="1" applyAlignment="1" applyProtection="1">
      <alignment horizontal="left" wrapText="1"/>
      <protection locked="0" hidden="1"/>
    </xf>
    <xf numFmtId="0" fontId="3" fillId="0" borderId="53" xfId="0" applyFont="1" applyBorder="1" applyAlignment="1" applyProtection="1">
      <alignment horizontal="right"/>
      <protection locked="0" hidden="1"/>
    </xf>
    <xf numFmtId="0" fontId="3" fillId="0" borderId="61" xfId="0" applyFont="1" applyBorder="1" applyAlignment="1" applyProtection="1">
      <alignment horizontal="right"/>
      <protection locked="0" hidden="1"/>
    </xf>
    <xf numFmtId="0" fontId="3" fillId="0" borderId="54" xfId="0" applyFont="1" applyBorder="1" applyAlignment="1" applyProtection="1">
      <alignment horizontal="right"/>
      <protection locked="0" hidden="1"/>
    </xf>
    <xf numFmtId="1" fontId="3" fillId="0" borderId="28" xfId="0" applyNumberFormat="1" applyFont="1" applyFill="1" applyBorder="1" applyAlignment="1" applyProtection="1">
      <alignment horizontal="right"/>
      <protection locked="0" hidden="1"/>
    </xf>
    <xf numFmtId="1" fontId="3" fillId="0" borderId="61" xfId="0" applyNumberFormat="1" applyFont="1" applyFill="1" applyBorder="1" applyAlignment="1" applyProtection="1">
      <alignment horizontal="right"/>
      <protection locked="0" hidden="1"/>
    </xf>
    <xf numFmtId="0" fontId="3" fillId="4" borderId="2" xfId="0" applyFont="1" applyFill="1" applyBorder="1" applyAlignment="1" applyProtection="1">
      <alignment horizontal="left"/>
      <protection locked="0" hidden="1"/>
    </xf>
    <xf numFmtId="0" fontId="3" fillId="0" borderId="27" xfId="0" applyFont="1" applyFill="1" applyBorder="1" applyAlignment="1" applyProtection="1">
      <alignment horizontal="right"/>
      <protection locked="0" hidden="1"/>
    </xf>
    <xf numFmtId="0" fontId="3" fillId="0" borderId="16" xfId="0" applyFont="1" applyFill="1" applyBorder="1" applyAlignment="1" applyProtection="1">
      <alignment horizontal="right"/>
      <protection locked="0" hidden="1"/>
    </xf>
    <xf numFmtId="1" fontId="3" fillId="0" borderId="16" xfId="0" applyNumberFormat="1" applyFont="1" applyFill="1" applyBorder="1" applyAlignment="1" applyProtection="1">
      <alignment horizontal="right"/>
      <protection locked="0" hidden="1"/>
    </xf>
    <xf numFmtId="1" fontId="3" fillId="0" borderId="54" xfId="0" applyNumberFormat="1" applyFont="1" applyFill="1" applyBorder="1" applyAlignment="1" applyProtection="1">
      <alignment horizontal="right"/>
      <protection locked="0" hidden="1"/>
    </xf>
    <xf numFmtId="0" fontId="3" fillId="0" borderId="28" xfId="0" applyFont="1" applyFill="1" applyBorder="1" applyAlignment="1" applyProtection="1">
      <alignment horizontal="right"/>
      <protection locked="0" hidden="1"/>
    </xf>
    <xf numFmtId="0" fontId="14" fillId="0" borderId="0" xfId="0" applyFont="1" applyAlignment="1" applyProtection="1">
      <alignment horizontal="left" wrapText="1"/>
      <protection locked="0" hidden="1"/>
    </xf>
    <xf numFmtId="0" fontId="3" fillId="4" borderId="0" xfId="0" applyFont="1" applyFill="1" applyBorder="1" applyAlignment="1" applyProtection="1">
      <alignment horizontal="left"/>
      <protection locked="0" hidden="1"/>
    </xf>
    <xf numFmtId="0" fontId="3" fillId="0" borderId="0" xfId="0" applyFont="1" applyBorder="1" applyAlignment="1" applyProtection="1">
      <alignment horizontal="left" vertical="top" wrapText="1"/>
      <protection locked="0" hidden="1"/>
    </xf>
    <xf numFmtId="0" fontId="3" fillId="0" borderId="0" xfId="0" applyFont="1" applyBorder="1" applyAlignment="1" applyProtection="1">
      <alignment horizontal="left" wrapText="1"/>
      <protection locked="0" hidden="1"/>
    </xf>
    <xf numFmtId="0" fontId="3" fillId="0" borderId="27" xfId="0" applyNumberFormat="1" applyFont="1" applyFill="1" applyBorder="1" applyAlignment="1" applyProtection="1">
      <alignment horizontal="right"/>
      <protection locked="0" hidden="1"/>
    </xf>
    <xf numFmtId="2" fontId="6" fillId="0" borderId="27" xfId="0" applyNumberFormat="1" applyFont="1" applyFill="1" applyBorder="1" applyAlignment="1" applyProtection="1">
      <alignment horizontal="right"/>
      <protection locked="0" hidden="1"/>
    </xf>
    <xf numFmtId="0" fontId="6" fillId="0" borderId="27" xfId="0" applyNumberFormat="1" applyFont="1" applyFill="1" applyBorder="1" applyAlignment="1" applyProtection="1">
      <alignment horizontal="right"/>
      <protection locked="0" hidden="1"/>
    </xf>
    <xf numFmtId="0" fontId="56" fillId="9" borderId="27" xfId="0" applyNumberFormat="1" applyFont="1" applyFill="1" applyBorder="1" applyAlignment="1" applyProtection="1">
      <alignment horizontal="right" vertical="top" wrapText="1"/>
      <protection locked="0" hidden="1"/>
    </xf>
    <xf numFmtId="0" fontId="6" fillId="0" borderId="53" xfId="0" applyNumberFormat="1" applyFont="1" applyFill="1" applyBorder="1" applyAlignment="1" applyProtection="1">
      <alignment horizontal="right"/>
      <protection locked="0" hidden="1"/>
    </xf>
    <xf numFmtId="0" fontId="3" fillId="0" borderId="16" xfId="0" applyNumberFormat="1" applyFont="1" applyFill="1" applyBorder="1" applyAlignment="1" applyProtection="1">
      <alignment horizontal="right"/>
      <protection locked="0" hidden="1"/>
    </xf>
    <xf numFmtId="2" fontId="6" fillId="0" borderId="16" xfId="0" applyNumberFormat="1" applyFont="1" applyFill="1" applyBorder="1" applyAlignment="1" applyProtection="1">
      <alignment horizontal="right"/>
      <protection locked="0" hidden="1"/>
    </xf>
    <xf numFmtId="0" fontId="6" fillId="0" borderId="16" xfId="0" applyNumberFormat="1" applyFont="1" applyFill="1" applyBorder="1" applyAlignment="1" applyProtection="1">
      <alignment horizontal="right"/>
      <protection locked="0" hidden="1"/>
    </xf>
    <xf numFmtId="0" fontId="56" fillId="9" borderId="16" xfId="0" applyNumberFormat="1" applyFont="1" applyFill="1" applyBorder="1" applyAlignment="1" applyProtection="1">
      <alignment horizontal="right" vertical="top" wrapText="1"/>
      <protection locked="0" hidden="1"/>
    </xf>
    <xf numFmtId="0" fontId="6" fillId="0" borderId="54" xfId="0" applyNumberFormat="1" applyFont="1" applyFill="1" applyBorder="1" applyAlignment="1" applyProtection="1">
      <alignment horizontal="right"/>
      <protection locked="0" hidden="1"/>
    </xf>
    <xf numFmtId="0" fontId="6" fillId="9" borderId="16" xfId="0" applyNumberFormat="1" applyFont="1" applyFill="1" applyBorder="1" applyAlignment="1" applyProtection="1">
      <alignment horizontal="right"/>
      <protection locked="0" hidden="1"/>
    </xf>
    <xf numFmtId="0" fontId="3" fillId="0" borderId="38" xfId="0" applyFont="1" applyFill="1" applyBorder="1" applyAlignment="1" applyProtection="1">
      <alignment horizontal="left" vertical="top" wrapText="1"/>
      <protection locked="0" hidden="1"/>
    </xf>
    <xf numFmtId="0" fontId="0" fillId="0" borderId="38" xfId="0" applyBorder="1" applyAlignment="1" applyProtection="1">
      <alignment horizontal="left" vertical="top" wrapText="1"/>
      <protection locked="0" hidden="1"/>
    </xf>
    <xf numFmtId="0" fontId="3" fillId="0" borderId="28" xfId="0" applyNumberFormat="1" applyFont="1" applyFill="1" applyBorder="1" applyAlignment="1" applyProtection="1">
      <alignment horizontal="right"/>
      <protection locked="0" hidden="1"/>
    </xf>
    <xf numFmtId="0" fontId="56" fillId="0" borderId="28" xfId="0" applyNumberFormat="1" applyFont="1" applyFill="1" applyBorder="1" applyAlignment="1" applyProtection="1">
      <alignment horizontal="right" vertical="top" wrapText="1"/>
      <protection locked="0" hidden="1"/>
    </xf>
    <xf numFmtId="0" fontId="56" fillId="0" borderId="61" xfId="0" applyNumberFormat="1" applyFont="1" applyFill="1" applyBorder="1" applyAlignment="1" applyProtection="1">
      <alignment horizontal="right" vertical="top" wrapText="1"/>
      <protection locked="0" hidden="1"/>
    </xf>
    <xf numFmtId="0" fontId="3" fillId="0" borderId="0" xfId="0" applyFont="1" applyAlignment="1" applyProtection="1">
      <alignment horizontal="center"/>
      <protection hidden="1"/>
    </xf>
    <xf numFmtId="0" fontId="3" fillId="4" borderId="34" xfId="0" applyFont="1" applyFill="1" applyBorder="1" applyAlignment="1" applyProtection="1">
      <alignment horizontal="left"/>
      <protection locked="0" hidden="1"/>
    </xf>
    <xf numFmtId="0" fontId="3" fillId="4" borderId="37" xfId="0" applyFont="1" applyFill="1" applyBorder="1" applyAlignment="1" applyProtection="1">
      <alignment horizontal="left"/>
      <protection locked="0" hidden="1"/>
    </xf>
    <xf numFmtId="0" fontId="3" fillId="4" borderId="36" xfId="0" applyFont="1" applyFill="1" applyBorder="1" applyAlignment="1" applyProtection="1">
      <alignment horizontal="left"/>
      <protection locked="0" hidden="1"/>
    </xf>
    <xf numFmtId="2" fontId="3" fillId="0" borderId="28" xfId="0" applyNumberFormat="1" applyFont="1" applyFill="1" applyBorder="1" applyAlignment="1" applyProtection="1">
      <protection locked="0" hidden="1"/>
    </xf>
    <xf numFmtId="2" fontId="3" fillId="0" borderId="61" xfId="0" applyNumberFormat="1" applyFont="1" applyFill="1" applyBorder="1" applyAlignment="1" applyProtection="1">
      <protection locked="0" hidden="1"/>
    </xf>
    <xf numFmtId="2" fontId="3" fillId="0" borderId="27" xfId="0" applyNumberFormat="1" applyFont="1" applyFill="1" applyBorder="1" applyAlignment="1" applyProtection="1">
      <protection locked="0" hidden="1"/>
    </xf>
    <xf numFmtId="2" fontId="3" fillId="0" borderId="53" xfId="0" applyNumberFormat="1" applyFont="1" applyFill="1" applyBorder="1" applyAlignment="1" applyProtection="1">
      <protection locked="0" hidden="1"/>
    </xf>
    <xf numFmtId="0" fontId="3" fillId="0" borderId="38" xfId="0" applyFont="1" applyBorder="1" applyAlignment="1" applyProtection="1">
      <alignment horizontal="left" wrapText="1"/>
      <protection hidden="1"/>
    </xf>
    <xf numFmtId="0" fontId="3" fillId="4" borderId="34" xfId="0" applyFont="1" applyFill="1" applyBorder="1" applyAlignment="1" applyProtection="1">
      <alignment horizontal="center" wrapText="1"/>
      <protection locked="0" hidden="1"/>
    </xf>
    <xf numFmtId="0" fontId="3" fillId="4" borderId="37" xfId="0" applyFont="1" applyFill="1" applyBorder="1" applyAlignment="1" applyProtection="1">
      <alignment horizontal="center" wrapText="1"/>
      <protection locked="0" hidden="1"/>
    </xf>
    <xf numFmtId="0" fontId="3" fillId="4" borderId="36" xfId="0" applyFont="1" applyFill="1" applyBorder="1" applyAlignment="1" applyProtection="1">
      <alignment horizontal="center" wrapText="1"/>
      <protection locked="0" hidden="1"/>
    </xf>
    <xf numFmtId="0" fontId="14" fillId="4" borderId="2" xfId="0" applyFont="1" applyFill="1" applyBorder="1" applyAlignment="1" applyProtection="1">
      <alignment horizontal="center"/>
      <protection locked="0" hidden="1"/>
    </xf>
    <xf numFmtId="0" fontId="43" fillId="4" borderId="2" xfId="0" applyFont="1" applyFill="1" applyBorder="1" applyAlignment="1" applyProtection="1">
      <alignment horizontal="center"/>
      <protection locked="0" hidden="1"/>
    </xf>
    <xf numFmtId="2" fontId="14" fillId="0" borderId="27" xfId="0" applyNumberFormat="1" applyFont="1" applyFill="1" applyBorder="1" applyAlignment="1" applyProtection="1">
      <protection locked="0" hidden="1"/>
    </xf>
    <xf numFmtId="2" fontId="66" fillId="0" borderId="27" xfId="0" applyNumberFormat="1" applyFont="1" applyFill="1" applyBorder="1" applyAlignment="1" applyProtection="1">
      <protection locked="0" hidden="1"/>
    </xf>
    <xf numFmtId="2" fontId="66" fillId="0" borderId="53" xfId="0" applyNumberFormat="1" applyFont="1" applyFill="1" applyBorder="1" applyAlignment="1" applyProtection="1">
      <protection locked="0" hidden="1"/>
    </xf>
    <xf numFmtId="2" fontId="14" fillId="0" borderId="16" xfId="0" applyNumberFormat="1" applyFont="1" applyFill="1" applyBorder="1" applyAlignment="1" applyProtection="1">
      <protection locked="0" hidden="1"/>
    </xf>
    <xf numFmtId="2" fontId="66" fillId="0" borderId="16" xfId="0" applyNumberFormat="1" applyFont="1" applyFill="1" applyBorder="1" applyAlignment="1" applyProtection="1">
      <protection locked="0" hidden="1"/>
    </xf>
    <xf numFmtId="2" fontId="66" fillId="0" borderId="54" xfId="0" applyNumberFormat="1" applyFont="1" applyFill="1" applyBorder="1" applyAlignment="1" applyProtection="1">
      <protection locked="0" hidden="1"/>
    </xf>
    <xf numFmtId="2" fontId="14" fillId="0" borderId="28" xfId="0" applyNumberFormat="1" applyFont="1" applyFill="1" applyBorder="1" applyAlignment="1" applyProtection="1">
      <protection locked="0" hidden="1"/>
    </xf>
    <xf numFmtId="2" fontId="66" fillId="0" borderId="28" xfId="0" applyNumberFormat="1" applyFont="1" applyFill="1" applyBorder="1" applyAlignment="1" applyProtection="1">
      <protection locked="0" hidden="1"/>
    </xf>
    <xf numFmtId="2" fontId="66" fillId="0" borderId="61" xfId="0" applyNumberFormat="1" applyFont="1" applyFill="1" applyBorder="1" applyAlignment="1" applyProtection="1">
      <protection locked="0" hidden="1"/>
    </xf>
    <xf numFmtId="0" fontId="3" fillId="0" borderId="35" xfId="0" applyFont="1" applyBorder="1" applyAlignment="1" applyProtection="1">
      <alignment vertical="top" wrapText="1"/>
      <protection locked="0" hidden="1"/>
    </xf>
    <xf numFmtId="0" fontId="3" fillId="0" borderId="210" xfId="0" applyFont="1" applyBorder="1" applyAlignment="1" applyProtection="1">
      <alignment horizontal="left" wrapText="1"/>
      <protection locked="0" hidden="1"/>
    </xf>
    <xf numFmtId="0" fontId="3" fillId="4" borderId="34" xfId="0" applyFont="1" applyFill="1" applyBorder="1" applyAlignment="1" applyProtection="1">
      <alignment horizontal="center"/>
      <protection locked="0" hidden="1"/>
    </xf>
    <xf numFmtId="0" fontId="3" fillId="4" borderId="37" xfId="0" applyFont="1" applyFill="1" applyBorder="1" applyAlignment="1" applyProtection="1">
      <alignment horizontal="center"/>
      <protection locked="0" hidden="1"/>
    </xf>
    <xf numFmtId="0" fontId="3" fillId="4" borderId="36" xfId="0" applyFont="1" applyFill="1" applyBorder="1" applyAlignment="1" applyProtection="1">
      <alignment horizontal="center"/>
      <protection locked="0" hidden="1"/>
    </xf>
    <xf numFmtId="0" fontId="0" fillId="0" borderId="55" xfId="0" applyBorder="1" applyProtection="1">
      <protection locked="0" hidden="1"/>
    </xf>
    <xf numFmtId="0" fontId="0" fillId="0" borderId="49" xfId="0" applyBorder="1" applyProtection="1">
      <protection locked="0" hidden="1"/>
    </xf>
    <xf numFmtId="2" fontId="67" fillId="0" borderId="216" xfId="0" applyNumberFormat="1" applyFont="1" applyFill="1" applyBorder="1" applyAlignment="1" applyProtection="1">
      <protection locked="0" hidden="1"/>
    </xf>
    <xf numFmtId="2" fontId="67" fillId="0" borderId="55" xfId="0" applyNumberFormat="1" applyFont="1" applyFill="1" applyBorder="1" applyAlignment="1" applyProtection="1">
      <protection locked="0" hidden="1"/>
    </xf>
    <xf numFmtId="2" fontId="67" fillId="0" borderId="49" xfId="0" applyNumberFormat="1" applyFont="1" applyFill="1" applyBorder="1" applyAlignment="1" applyProtection="1">
      <protection locked="0" hidden="1"/>
    </xf>
    <xf numFmtId="2" fontId="67" fillId="0" borderId="27" xfId="0" applyNumberFormat="1" applyFont="1" applyFill="1" applyBorder="1" applyAlignment="1" applyProtection="1">
      <protection locked="0" hidden="1"/>
    </xf>
    <xf numFmtId="2" fontId="67" fillId="0" borderId="53" xfId="0" applyNumberFormat="1" applyFont="1" applyFill="1" applyBorder="1" applyAlignment="1" applyProtection="1">
      <protection locked="0" hidden="1"/>
    </xf>
    <xf numFmtId="0" fontId="3" fillId="0" borderId="115" xfId="0" applyFont="1" applyFill="1" applyBorder="1" applyAlignment="1" applyProtection="1">
      <alignment horizontal="left" wrapText="1"/>
      <protection locked="0" hidden="1"/>
    </xf>
    <xf numFmtId="0" fontId="3" fillId="0" borderId="56" xfId="0" applyFont="1" applyFill="1" applyBorder="1" applyAlignment="1" applyProtection="1">
      <alignment horizontal="left" wrapText="1"/>
      <protection locked="0" hidden="1"/>
    </xf>
    <xf numFmtId="0" fontId="3" fillId="0" borderId="51" xfId="0" applyFont="1" applyFill="1" applyBorder="1" applyAlignment="1" applyProtection="1">
      <alignment horizontal="left" wrapText="1"/>
      <protection locked="0" hidden="1"/>
    </xf>
    <xf numFmtId="2" fontId="67" fillId="0" borderId="212" xfId="0" applyNumberFormat="1" applyFont="1" applyFill="1" applyBorder="1" applyAlignment="1" applyProtection="1">
      <protection locked="0" hidden="1"/>
    </xf>
    <xf numFmtId="2" fontId="67" fillId="0" borderId="56" xfId="0" applyNumberFormat="1" applyFont="1" applyFill="1" applyBorder="1" applyAlignment="1" applyProtection="1">
      <protection locked="0" hidden="1"/>
    </xf>
    <xf numFmtId="2" fontId="67" fillId="0" borderId="51" xfId="0" applyNumberFormat="1" applyFont="1" applyFill="1" applyBorder="1" applyAlignment="1" applyProtection="1">
      <protection locked="0" hidden="1"/>
    </xf>
    <xf numFmtId="2" fontId="67" fillId="0" borderId="16" xfId="0" applyNumberFormat="1" applyFont="1" applyFill="1" applyBorder="1" applyAlignment="1" applyProtection="1">
      <protection locked="0" hidden="1"/>
    </xf>
    <xf numFmtId="2" fontId="67" fillId="0" borderId="54" xfId="0" applyNumberFormat="1" applyFont="1" applyFill="1" applyBorder="1" applyAlignment="1" applyProtection="1">
      <protection locked="0" hidden="1"/>
    </xf>
    <xf numFmtId="2" fontId="67" fillId="0" borderId="209" xfId="0" applyNumberFormat="1" applyFont="1" applyFill="1" applyBorder="1" applyAlignment="1" applyProtection="1">
      <protection locked="0" hidden="1"/>
    </xf>
    <xf numFmtId="2" fontId="67" fillId="0" borderId="210" xfId="0" applyNumberFormat="1" applyFont="1" applyFill="1" applyBorder="1" applyAlignment="1" applyProtection="1">
      <protection locked="0" hidden="1"/>
    </xf>
    <xf numFmtId="2" fontId="67" fillId="0" borderId="211" xfId="0" applyNumberFormat="1" applyFont="1" applyFill="1" applyBorder="1" applyAlignment="1" applyProtection="1">
      <protection locked="0" hidden="1"/>
    </xf>
    <xf numFmtId="2" fontId="67" fillId="0" borderId="28" xfId="0" applyNumberFormat="1" applyFont="1" applyFill="1" applyBorder="1" applyAlignment="1" applyProtection="1">
      <protection locked="0" hidden="1"/>
    </xf>
    <xf numFmtId="2" fontId="67" fillId="0" borderId="61" xfId="0" applyNumberFormat="1" applyFont="1" applyFill="1" applyBorder="1" applyAlignment="1" applyProtection="1">
      <protection locked="0" hidden="1"/>
    </xf>
    <xf numFmtId="0" fontId="3" fillId="0" borderId="12" xfId="0" applyFont="1" applyFill="1" applyBorder="1" applyAlignment="1" applyProtection="1">
      <alignment horizontal="left"/>
      <protection locked="0" hidden="1"/>
    </xf>
    <xf numFmtId="0" fontId="67" fillId="0" borderId="12" xfId="0" applyFont="1" applyFill="1" applyBorder="1" applyAlignment="1" applyProtection="1">
      <alignment horizontal="center"/>
      <protection locked="0" hidden="1"/>
    </xf>
    <xf numFmtId="0" fontId="3" fillId="0" borderId="30" xfId="0" applyFont="1" applyFill="1" applyBorder="1" applyAlignment="1" applyProtection="1">
      <alignment horizontal="left" wrapText="1"/>
      <protection locked="0" hidden="1"/>
    </xf>
    <xf numFmtId="0" fontId="3" fillId="0" borderId="27" xfId="0" applyFont="1" applyFill="1" applyBorder="1" applyAlignment="1" applyProtection="1">
      <alignment horizontal="left" wrapText="1"/>
      <protection locked="0" hidden="1"/>
    </xf>
    <xf numFmtId="2" fontId="14" fillId="0" borderId="216" xfId="0" applyNumberFormat="1" applyFont="1" applyFill="1" applyBorder="1" applyAlignment="1" applyProtection="1">
      <protection locked="0" hidden="1"/>
    </xf>
    <xf numFmtId="2" fontId="14" fillId="0" borderId="55" xfId="0" applyNumberFormat="1" applyFont="1" applyFill="1" applyBorder="1" applyAlignment="1" applyProtection="1">
      <protection locked="0" hidden="1"/>
    </xf>
    <xf numFmtId="2" fontId="14" fillId="0" borderId="49" xfId="0" applyNumberFormat="1" applyFont="1" applyFill="1" applyBorder="1" applyAlignment="1" applyProtection="1">
      <protection locked="0" hidden="1"/>
    </xf>
    <xf numFmtId="0" fontId="3" fillId="0" borderId="22" xfId="0" applyFont="1" applyFill="1" applyBorder="1" applyAlignment="1" applyProtection="1">
      <alignment horizontal="left" wrapText="1"/>
      <protection locked="0" hidden="1"/>
    </xf>
    <xf numFmtId="0" fontId="3" fillId="0" borderId="16" xfId="0" applyFont="1" applyFill="1" applyBorder="1" applyAlignment="1" applyProtection="1">
      <alignment horizontal="left" wrapText="1"/>
      <protection locked="0" hidden="1"/>
    </xf>
    <xf numFmtId="2" fontId="14" fillId="0" borderId="212" xfId="0" applyNumberFormat="1" applyFont="1" applyFill="1" applyBorder="1" applyAlignment="1" applyProtection="1">
      <protection locked="0" hidden="1"/>
    </xf>
    <xf numFmtId="2" fontId="14" fillId="0" borderId="56" xfId="0" applyNumberFormat="1" applyFont="1" applyFill="1" applyBorder="1" applyAlignment="1" applyProtection="1">
      <protection locked="0" hidden="1"/>
    </xf>
    <xf numFmtId="2" fontId="14" fillId="0" borderId="51" xfId="0" applyNumberFormat="1" applyFont="1" applyFill="1" applyBorder="1" applyAlignment="1" applyProtection="1">
      <protection locked="0" hidden="1"/>
    </xf>
    <xf numFmtId="0" fontId="3" fillId="0" borderId="48" xfId="0" applyFont="1" applyFill="1" applyBorder="1" applyAlignment="1" applyProtection="1">
      <alignment horizontal="left" wrapText="1"/>
      <protection locked="0" hidden="1"/>
    </xf>
    <xf numFmtId="0" fontId="3" fillId="0" borderId="28" xfId="0" applyFont="1" applyFill="1" applyBorder="1" applyAlignment="1" applyProtection="1">
      <alignment horizontal="left" wrapText="1"/>
      <protection locked="0" hidden="1"/>
    </xf>
    <xf numFmtId="2" fontId="14" fillId="0" borderId="209" xfId="0" applyNumberFormat="1" applyFont="1" applyFill="1" applyBorder="1" applyAlignment="1" applyProtection="1">
      <protection locked="0" hidden="1"/>
    </xf>
    <xf numFmtId="2" fontId="14" fillId="0" borderId="210" xfId="0" applyNumberFormat="1" applyFont="1" applyFill="1" applyBorder="1" applyAlignment="1" applyProtection="1">
      <protection locked="0" hidden="1"/>
    </xf>
    <xf numFmtId="2" fontId="14" fillId="0" borderId="211" xfId="0" applyNumberFormat="1" applyFont="1" applyFill="1" applyBorder="1" applyAlignment="1" applyProtection="1">
      <protection locked="0" hidden="1"/>
    </xf>
    <xf numFmtId="0" fontId="14" fillId="0" borderId="12" xfId="0" applyFont="1" applyFill="1" applyBorder="1" applyAlignment="1" applyProtection="1">
      <alignment horizontal="left"/>
      <protection locked="0" hidden="1"/>
    </xf>
    <xf numFmtId="0" fontId="66" fillId="0" borderId="12" xfId="0" applyFont="1" applyFill="1" applyBorder="1" applyAlignment="1" applyProtection="1">
      <alignment horizontal="left"/>
      <protection locked="0" hidden="1"/>
    </xf>
    <xf numFmtId="0" fontId="14" fillId="0" borderId="0" xfId="0" applyFont="1" applyFill="1" applyBorder="1" applyAlignment="1" applyProtection="1">
      <alignment horizontal="left"/>
      <protection locked="0" hidden="1"/>
    </xf>
    <xf numFmtId="0" fontId="3" fillId="4" borderId="57" xfId="0" applyFont="1" applyFill="1" applyBorder="1" applyAlignment="1" applyProtection="1">
      <alignment horizontal="center" wrapText="1"/>
      <protection locked="0" hidden="1"/>
    </xf>
    <xf numFmtId="0" fontId="3" fillId="4" borderId="3" xfId="0" applyFont="1" applyFill="1" applyBorder="1" applyAlignment="1" applyProtection="1">
      <alignment horizontal="center"/>
      <protection locked="0" hidden="1"/>
    </xf>
    <xf numFmtId="0" fontId="3" fillId="4" borderId="29" xfId="0" applyFont="1" applyFill="1" applyBorder="1" applyAlignment="1" applyProtection="1">
      <alignment horizontal="center"/>
      <protection locked="0" hidden="1"/>
    </xf>
    <xf numFmtId="0" fontId="14" fillId="0" borderId="0" xfId="0" applyFont="1" applyAlignment="1" applyProtection="1">
      <alignment horizontal="right"/>
      <protection hidden="1"/>
    </xf>
    <xf numFmtId="0" fontId="14" fillId="0" borderId="0" xfId="0" applyFont="1" applyBorder="1" applyAlignment="1" applyProtection="1">
      <alignment horizontal="left" wrapText="1"/>
      <protection hidden="1"/>
    </xf>
    <xf numFmtId="0" fontId="3" fillId="4" borderId="4" xfId="0" applyFont="1" applyFill="1" applyBorder="1" applyAlignment="1" applyProtection="1">
      <alignment horizontal="center" wrapText="1"/>
      <protection locked="0" hidden="1"/>
    </xf>
    <xf numFmtId="0" fontId="3" fillId="4" borderId="15" xfId="0" applyFont="1" applyFill="1" applyBorder="1" applyAlignment="1" applyProtection="1">
      <alignment horizontal="center" wrapText="1"/>
      <protection locked="0" hidden="1"/>
    </xf>
    <xf numFmtId="0" fontId="14" fillId="0" borderId="48" xfId="0" applyFont="1" applyBorder="1" applyAlignment="1" applyProtection="1">
      <alignment horizontal="left" wrapText="1"/>
      <protection locked="0" hidden="1"/>
    </xf>
    <xf numFmtId="0" fontId="14" fillId="0" borderId="28" xfId="0" applyFont="1" applyBorder="1" applyAlignment="1" applyProtection="1">
      <alignment horizontal="left" wrapText="1"/>
      <protection locked="0" hidden="1"/>
    </xf>
    <xf numFmtId="0" fontId="14" fillId="0" borderId="0" xfId="0" applyFont="1" applyBorder="1" applyAlignment="1" applyProtection="1">
      <alignment horizontal="left" wrapText="1"/>
      <protection locked="0" hidden="1"/>
    </xf>
    <xf numFmtId="0" fontId="3" fillId="0" borderId="34" xfId="0" applyFont="1" applyFill="1" applyBorder="1" applyAlignment="1" applyProtection="1">
      <alignment horizontal="center"/>
      <protection locked="0" hidden="1"/>
    </xf>
    <xf numFmtId="0" fontId="3" fillId="0" borderId="34" xfId="0" applyFont="1" applyFill="1" applyBorder="1" applyAlignment="1" applyProtection="1">
      <alignment horizontal="center" wrapText="1"/>
      <protection locked="0" hidden="1"/>
    </xf>
    <xf numFmtId="0" fontId="3" fillId="0" borderId="36" xfId="0" applyFont="1" applyFill="1" applyBorder="1" applyAlignment="1" applyProtection="1">
      <alignment horizontal="center" wrapText="1"/>
      <protection locked="0" hidden="1"/>
    </xf>
    <xf numFmtId="0" fontId="14" fillId="0" borderId="112" xfId="0" applyFont="1" applyBorder="1" applyAlignment="1" applyProtection="1">
      <alignment horizontal="left" wrapText="1"/>
      <protection locked="0" hidden="1"/>
    </xf>
    <xf numFmtId="0" fontId="14" fillId="0" borderId="55" xfId="0" applyFont="1" applyBorder="1" applyAlignment="1" applyProtection="1">
      <alignment horizontal="left" wrapText="1"/>
      <protection locked="0" hidden="1"/>
    </xf>
    <xf numFmtId="0" fontId="14" fillId="0" borderId="217" xfId="0" applyFont="1" applyBorder="1" applyAlignment="1" applyProtection="1">
      <alignment horizontal="left" wrapText="1"/>
      <protection locked="0" hidden="1"/>
    </xf>
    <xf numFmtId="0" fontId="3" fillId="0" borderId="115" xfId="0" applyFont="1" applyBorder="1" applyAlignment="1" applyProtection="1">
      <alignment horizontal="left" wrapText="1"/>
      <protection locked="0" hidden="1"/>
    </xf>
    <xf numFmtId="0" fontId="3" fillId="0" borderId="56" xfId="0" applyFont="1" applyBorder="1" applyAlignment="1" applyProtection="1">
      <alignment horizontal="left" wrapText="1"/>
      <protection locked="0" hidden="1"/>
    </xf>
    <xf numFmtId="0" fontId="3" fillId="0" borderId="51" xfId="0" applyFont="1" applyBorder="1" applyAlignment="1" applyProtection="1">
      <alignment horizontal="left" wrapText="1"/>
      <protection locked="0" hidden="1"/>
    </xf>
    <xf numFmtId="0" fontId="3" fillId="0" borderId="116" xfId="0" applyFont="1" applyBorder="1" applyAlignment="1" applyProtection="1">
      <alignment horizontal="left" wrapText="1"/>
      <protection locked="0" hidden="1"/>
    </xf>
    <xf numFmtId="0" fontId="3" fillId="0" borderId="78" xfId="0" applyFont="1" applyBorder="1" applyAlignment="1" applyProtection="1">
      <alignment horizontal="left" wrapText="1"/>
      <protection locked="0" hidden="1"/>
    </xf>
    <xf numFmtId="0" fontId="3" fillId="0" borderId="67" xfId="0" applyFont="1" applyBorder="1" applyAlignment="1" applyProtection="1">
      <alignment horizontal="left" wrapText="1"/>
      <protection locked="0" hidden="1"/>
    </xf>
    <xf numFmtId="2" fontId="3" fillId="0" borderId="24" xfId="0" applyNumberFormat="1" applyFont="1" applyFill="1" applyBorder="1" applyAlignment="1" applyProtection="1">
      <alignment horizontal="right"/>
      <protection locked="0" hidden="1"/>
    </xf>
    <xf numFmtId="2" fontId="3" fillId="0" borderId="68" xfId="0" applyNumberFormat="1" applyFont="1" applyFill="1" applyBorder="1" applyAlignment="1" applyProtection="1">
      <alignment horizontal="right"/>
      <protection locked="0" hidden="1"/>
    </xf>
    <xf numFmtId="0" fontId="14" fillId="0" borderId="34" xfId="0" applyFont="1" applyBorder="1" applyAlignment="1" applyProtection="1">
      <alignment horizontal="left" wrapText="1"/>
      <protection locked="0" hidden="1"/>
    </xf>
    <xf numFmtId="0" fontId="14" fillId="0" borderId="37" xfId="0" applyFont="1" applyBorder="1" applyAlignment="1" applyProtection="1">
      <alignment horizontal="left" wrapText="1"/>
      <protection locked="0" hidden="1"/>
    </xf>
    <xf numFmtId="0" fontId="14" fillId="0" borderId="36" xfId="0" applyFont="1" applyBorder="1" applyAlignment="1" applyProtection="1">
      <alignment horizontal="left" wrapText="1"/>
      <protection locked="0" hidden="1"/>
    </xf>
    <xf numFmtId="2" fontId="3" fillId="0" borderId="26" xfId="0" applyNumberFormat="1" applyFont="1" applyFill="1" applyBorder="1" applyAlignment="1" applyProtection="1">
      <alignment horizontal="right"/>
      <protection locked="0" hidden="1"/>
    </xf>
    <xf numFmtId="2" fontId="3" fillId="0" borderId="74" xfId="0" applyNumberFormat="1" applyFont="1" applyFill="1" applyBorder="1" applyAlignment="1" applyProtection="1">
      <alignment horizontal="right"/>
      <protection locked="0" hidden="1"/>
    </xf>
    <xf numFmtId="0" fontId="14" fillId="0" borderId="112" xfId="0" applyFont="1" applyBorder="1" applyAlignment="1" applyProtection="1">
      <alignment horizontal="left"/>
      <protection locked="0" hidden="1"/>
    </xf>
    <xf numFmtId="0" fontId="14" fillId="0" borderId="55" xfId="0" applyFont="1" applyBorder="1" applyAlignment="1" applyProtection="1">
      <alignment horizontal="left"/>
      <protection locked="0" hidden="1"/>
    </xf>
    <xf numFmtId="2" fontId="3" fillId="0" borderId="55" xfId="0" applyNumberFormat="1" applyFont="1" applyFill="1" applyBorder="1" applyAlignment="1" applyProtection="1">
      <alignment horizontal="right"/>
      <protection locked="0" hidden="1"/>
    </xf>
    <xf numFmtId="2" fontId="3" fillId="0" borderId="217" xfId="0" applyNumberFormat="1" applyFont="1" applyFill="1" applyBorder="1" applyAlignment="1" applyProtection="1">
      <alignment horizontal="right"/>
      <protection locked="0" hidden="1"/>
    </xf>
    <xf numFmtId="0" fontId="14" fillId="0" borderId="34" xfId="0" applyFont="1" applyBorder="1" applyAlignment="1" applyProtection="1">
      <alignment horizontal="left"/>
      <protection locked="0" hidden="1"/>
    </xf>
    <xf numFmtId="0" fontId="14" fillId="0" borderId="37" xfId="0" applyFont="1" applyBorder="1" applyAlignment="1" applyProtection="1">
      <alignment horizontal="left"/>
      <protection locked="0" hidden="1"/>
    </xf>
    <xf numFmtId="0" fontId="14" fillId="0" borderId="36" xfId="0" applyFont="1" applyBorder="1" applyAlignment="1" applyProtection="1">
      <alignment horizontal="left"/>
      <protection locked="0" hidden="1"/>
    </xf>
    <xf numFmtId="0" fontId="3" fillId="4" borderId="2" xfId="0" applyFont="1" applyFill="1" applyBorder="1" applyAlignment="1" applyProtection="1">
      <alignment horizontal="center" vertical="top" wrapText="1"/>
      <protection locked="0" hidden="1"/>
    </xf>
    <xf numFmtId="2" fontId="3" fillId="9" borderId="16" xfId="0" applyNumberFormat="1" applyFont="1" applyFill="1" applyBorder="1" applyAlignment="1" applyProtection="1">
      <alignment horizontal="right"/>
      <protection locked="0" hidden="1"/>
    </xf>
    <xf numFmtId="2" fontId="14" fillId="9" borderId="16" xfId="0" applyNumberFormat="1" applyFont="1" applyFill="1" applyBorder="1" applyAlignment="1" applyProtection="1">
      <alignment horizontal="right"/>
      <protection locked="0" hidden="1"/>
    </xf>
    <xf numFmtId="2" fontId="14" fillId="9" borderId="54" xfId="0" applyNumberFormat="1" applyFont="1" applyFill="1" applyBorder="1" applyAlignment="1" applyProtection="1">
      <alignment horizontal="right"/>
      <protection locked="0" hidden="1"/>
    </xf>
    <xf numFmtId="0" fontId="14" fillId="0" borderId="22" xfId="0" applyFont="1" applyFill="1" applyBorder="1" applyAlignment="1" applyProtection="1">
      <alignment horizontal="left"/>
      <protection locked="0" hidden="1"/>
    </xf>
    <xf numFmtId="0" fontId="14" fillId="0" borderId="16" xfId="0" applyFont="1" applyFill="1" applyBorder="1" applyAlignment="1" applyProtection="1">
      <alignment horizontal="left"/>
      <protection locked="0" hidden="1"/>
    </xf>
    <xf numFmtId="0" fontId="14" fillId="0" borderId="48" xfId="0" applyFont="1" applyFill="1" applyBorder="1" applyAlignment="1" applyProtection="1">
      <alignment horizontal="left"/>
      <protection locked="0" hidden="1"/>
    </xf>
    <xf numFmtId="0" fontId="14" fillId="0" borderId="28" xfId="0" applyFont="1" applyFill="1" applyBorder="1" applyAlignment="1" applyProtection="1">
      <alignment horizontal="left"/>
      <protection locked="0" hidden="1"/>
    </xf>
    <xf numFmtId="0" fontId="3" fillId="0" borderId="13" xfId="0" applyFont="1" applyFill="1" applyBorder="1" applyAlignment="1" applyProtection="1">
      <alignment horizontal="left" wrapText="1"/>
      <protection locked="0" hidden="1"/>
    </xf>
    <xf numFmtId="0" fontId="3" fillId="0" borderId="38" xfId="0" applyFont="1" applyFill="1" applyBorder="1" applyAlignment="1" applyProtection="1">
      <alignment horizontal="left" wrapText="1"/>
      <protection locked="0" hidden="1"/>
    </xf>
    <xf numFmtId="0" fontId="3" fillId="0" borderId="221" xfId="0" applyFont="1" applyFill="1" applyBorder="1" applyAlignment="1" applyProtection="1">
      <alignment horizontal="left" wrapText="1"/>
      <protection locked="0" hidden="1"/>
    </xf>
    <xf numFmtId="0" fontId="3" fillId="0" borderId="22" xfId="0" applyFont="1" applyFill="1" applyBorder="1" applyAlignment="1" applyProtection="1">
      <protection locked="0" hidden="1"/>
    </xf>
    <xf numFmtId="0" fontId="3" fillId="0" borderId="30" xfId="0" applyFont="1" applyFill="1" applyBorder="1" applyAlignment="1" applyProtection="1">
      <protection locked="0" hidden="1"/>
    </xf>
    <xf numFmtId="0" fontId="3" fillId="0" borderId="48" xfId="0" applyFont="1" applyFill="1" applyBorder="1" applyAlignment="1" applyProtection="1">
      <protection locked="0" hidden="1"/>
    </xf>
    <xf numFmtId="0" fontId="43" fillId="0" borderId="33" xfId="0" applyFont="1" applyBorder="1" applyAlignment="1" applyProtection="1">
      <alignment horizontal="left" wrapText="1"/>
      <protection hidden="1"/>
    </xf>
    <xf numFmtId="0" fontId="3" fillId="0" borderId="0" xfId="0" applyFont="1" applyFill="1" applyBorder="1" applyAlignment="1" applyProtection="1">
      <alignment horizontal="left" vertical="top" wrapText="1"/>
      <protection locked="0" hidden="1"/>
    </xf>
    <xf numFmtId="0" fontId="3" fillId="0" borderId="54" xfId="0" applyNumberFormat="1" applyFont="1" applyFill="1" applyBorder="1" applyAlignment="1" applyProtection="1">
      <protection locked="0" hidden="1"/>
    </xf>
    <xf numFmtId="0" fontId="3" fillId="0" borderId="28" xfId="0" applyNumberFormat="1" applyFont="1" applyFill="1" applyBorder="1" applyAlignment="1" applyProtection="1">
      <protection locked="0" hidden="1"/>
    </xf>
    <xf numFmtId="0" fontId="3" fillId="0" borderId="61" xfId="0" applyNumberFormat="1" applyFont="1" applyFill="1" applyBorder="1" applyAlignment="1" applyProtection="1">
      <protection locked="0" hidden="1"/>
    </xf>
    <xf numFmtId="0" fontId="14" fillId="0" borderId="25" xfId="0" applyFont="1" applyFill="1" applyBorder="1" applyAlignment="1" applyProtection="1">
      <alignment horizontal="left"/>
      <protection locked="0" hidden="1"/>
    </xf>
    <xf numFmtId="0" fontId="14" fillId="0" borderId="26" xfId="0" applyFont="1" applyFill="1" applyBorder="1" applyAlignment="1" applyProtection="1">
      <alignment horizontal="left"/>
      <protection locked="0" hidden="1"/>
    </xf>
    <xf numFmtId="0" fontId="43" fillId="0" borderId="39" xfId="0" applyNumberFormat="1" applyFont="1" applyFill="1" applyBorder="1" applyAlignment="1" applyProtection="1">
      <protection locked="0" hidden="1"/>
    </xf>
    <xf numFmtId="0" fontId="43" fillId="0" borderId="36" xfId="0" applyNumberFormat="1" applyFont="1" applyFill="1" applyBorder="1" applyAlignment="1" applyProtection="1">
      <protection locked="0" hidden="1"/>
    </xf>
    <xf numFmtId="0" fontId="3" fillId="4" borderId="81" xfId="0" applyFont="1" applyFill="1" applyBorder="1" applyAlignment="1" applyProtection="1">
      <alignment horizontal="center"/>
      <protection locked="0" hidden="1"/>
    </xf>
    <xf numFmtId="0" fontId="3" fillId="4" borderId="0" xfId="0" applyFont="1" applyFill="1" applyBorder="1" applyAlignment="1" applyProtection="1">
      <alignment horizontal="center"/>
      <protection locked="0" hidden="1"/>
    </xf>
    <xf numFmtId="0" fontId="3" fillId="4" borderId="20" xfId="0" applyFont="1" applyFill="1" applyBorder="1" applyAlignment="1" applyProtection="1">
      <alignment horizontal="center" wrapText="1"/>
      <protection locked="0" hidden="1"/>
    </xf>
    <xf numFmtId="49" fontId="3" fillId="4" borderId="10" xfId="0" applyNumberFormat="1" applyFont="1" applyFill="1" applyBorder="1" applyAlignment="1" applyProtection="1">
      <alignment horizontal="center" wrapText="1"/>
      <protection locked="0" hidden="1"/>
    </xf>
    <xf numFmtId="49" fontId="3" fillId="4" borderId="11" xfId="0" applyNumberFormat="1" applyFont="1" applyFill="1" applyBorder="1" applyAlignment="1" applyProtection="1">
      <alignment horizontal="center" wrapText="1"/>
      <protection locked="0" hidden="1"/>
    </xf>
    <xf numFmtId="49" fontId="3" fillId="4" borderId="13" xfId="0" applyNumberFormat="1" applyFont="1" applyFill="1" applyBorder="1" applyAlignment="1" applyProtection="1">
      <alignment horizontal="center" wrapText="1"/>
      <protection locked="0" hidden="1"/>
    </xf>
    <xf numFmtId="49" fontId="3" fillId="4" borderId="14" xfId="0" applyNumberFormat="1" applyFont="1" applyFill="1" applyBorder="1" applyAlignment="1" applyProtection="1">
      <alignment horizontal="center" wrapText="1"/>
      <protection locked="0" hidden="1"/>
    </xf>
    <xf numFmtId="0" fontId="3" fillId="4" borderId="47" xfId="0" applyFont="1" applyFill="1" applyBorder="1" applyAlignment="1" applyProtection="1">
      <alignment horizontal="center"/>
      <protection locked="0" hidden="1"/>
    </xf>
    <xf numFmtId="3" fontId="56" fillId="0" borderId="2" xfId="0" applyNumberFormat="1" applyFont="1" applyFill="1" applyBorder="1" applyAlignment="1" applyProtection="1">
      <alignment horizontal="center" vertical="top" wrapText="1"/>
      <protection locked="0" hidden="1"/>
    </xf>
    <xf numFmtId="0" fontId="3" fillId="0" borderId="21" xfId="0" applyFont="1" applyBorder="1" applyAlignment="1" applyProtection="1">
      <alignment horizontal="left"/>
      <protection locked="0" hidden="1"/>
    </xf>
    <xf numFmtId="0" fontId="3" fillId="0" borderId="17" xfId="0" applyFont="1" applyBorder="1" applyProtection="1">
      <protection locked="0" hidden="1"/>
    </xf>
    <xf numFmtId="2" fontId="56" fillId="0" borderId="17" xfId="0" applyNumberFormat="1" applyFont="1" applyFill="1" applyBorder="1" applyAlignment="1" applyProtection="1">
      <alignment horizontal="right" wrapText="1"/>
      <protection locked="0" hidden="1"/>
    </xf>
    <xf numFmtId="2" fontId="56" fillId="0" borderId="69" xfId="0" applyNumberFormat="1" applyFont="1" applyFill="1" applyBorder="1" applyAlignment="1" applyProtection="1">
      <alignment horizontal="right" wrapText="1"/>
      <protection locked="0" hidden="1"/>
    </xf>
    <xf numFmtId="2" fontId="56" fillId="0" borderId="16" xfId="0" applyNumberFormat="1" applyFont="1" applyFill="1" applyBorder="1" applyAlignment="1" applyProtection="1">
      <alignment horizontal="right" wrapText="1"/>
      <protection locked="0" hidden="1"/>
    </xf>
    <xf numFmtId="2" fontId="56" fillId="0" borderId="54" xfId="0" applyNumberFormat="1" applyFont="1" applyFill="1" applyBorder="1" applyAlignment="1" applyProtection="1">
      <alignment horizontal="right" wrapText="1"/>
      <protection locked="0" hidden="1"/>
    </xf>
    <xf numFmtId="0" fontId="3" fillId="0" borderId="22" xfId="0" applyFont="1" applyBorder="1" applyAlignment="1" applyProtection="1">
      <alignment horizontal="left"/>
      <protection locked="0" hidden="1"/>
    </xf>
    <xf numFmtId="0" fontId="3" fillId="0" borderId="16" xfId="0" applyFont="1" applyBorder="1" applyProtection="1">
      <protection locked="0" hidden="1"/>
    </xf>
    <xf numFmtId="2" fontId="56" fillId="0" borderId="28" xfId="0" applyNumberFormat="1" applyFont="1" applyFill="1" applyBorder="1" applyAlignment="1" applyProtection="1">
      <alignment horizontal="right" wrapText="1"/>
      <protection locked="0" hidden="1"/>
    </xf>
    <xf numFmtId="2" fontId="56" fillId="0" borderId="61" xfId="0" applyNumberFormat="1" applyFont="1" applyFill="1" applyBorder="1" applyAlignment="1" applyProtection="1">
      <alignment horizontal="right" wrapText="1"/>
      <protection locked="0" hidden="1"/>
    </xf>
    <xf numFmtId="2" fontId="6" fillId="0" borderId="16" xfId="0" applyNumberFormat="1" applyFont="1" applyBorder="1" applyAlignment="1" applyProtection="1">
      <alignment horizontal="right"/>
      <protection locked="0" hidden="1"/>
    </xf>
    <xf numFmtId="2" fontId="56" fillId="0" borderId="16" xfId="0" applyNumberFormat="1" applyFont="1" applyFill="1" applyBorder="1" applyAlignment="1" applyProtection="1">
      <alignment horizontal="right" vertical="top" wrapText="1"/>
      <protection locked="0" hidden="1"/>
    </xf>
    <xf numFmtId="2" fontId="56" fillId="0" borderId="54" xfId="0" applyNumberFormat="1" applyFont="1" applyFill="1" applyBorder="1" applyAlignment="1" applyProtection="1">
      <alignment horizontal="right" vertical="top" wrapText="1"/>
      <protection locked="0" hidden="1"/>
    </xf>
    <xf numFmtId="0" fontId="3" fillId="0" borderId="48" xfId="0" applyFont="1" applyBorder="1" applyAlignment="1" applyProtection="1">
      <alignment horizontal="left"/>
      <protection locked="0" hidden="1"/>
    </xf>
    <xf numFmtId="0" fontId="3" fillId="0" borderId="28" xfId="0" applyFont="1" applyBorder="1" applyAlignment="1" applyProtection="1">
      <alignment horizontal="left"/>
      <protection locked="0" hidden="1"/>
    </xf>
    <xf numFmtId="2" fontId="56" fillId="0" borderId="28" xfId="0" applyNumberFormat="1" applyFont="1" applyFill="1" applyBorder="1" applyAlignment="1" applyProtection="1">
      <alignment horizontal="right" vertical="top" wrapText="1"/>
      <protection locked="0" hidden="1"/>
    </xf>
    <xf numFmtId="2" fontId="56" fillId="0" borderId="61" xfId="0" applyNumberFormat="1" applyFont="1" applyFill="1" applyBorder="1" applyAlignment="1" applyProtection="1">
      <alignment horizontal="right" vertical="top" wrapText="1"/>
      <protection locked="0" hidden="1"/>
    </xf>
    <xf numFmtId="49" fontId="3" fillId="4" borderId="2" xfId="0" applyNumberFormat="1" applyFont="1" applyFill="1" applyBorder="1" applyAlignment="1" applyProtection="1">
      <alignment horizontal="center" wrapText="1"/>
      <protection locked="0" hidden="1"/>
    </xf>
    <xf numFmtId="0" fontId="3" fillId="0" borderId="34" xfId="0" applyFont="1" applyBorder="1" applyAlignment="1" applyProtection="1">
      <alignment horizontal="center"/>
      <protection locked="0" hidden="1"/>
    </xf>
    <xf numFmtId="0" fontId="3" fillId="0" borderId="36" xfId="0" applyFont="1" applyBorder="1" applyAlignment="1" applyProtection="1">
      <alignment horizontal="center"/>
      <protection locked="0" hidden="1"/>
    </xf>
    <xf numFmtId="3" fontId="56" fillId="0" borderId="34" xfId="0" applyNumberFormat="1" applyFont="1" applyFill="1" applyBorder="1" applyAlignment="1" applyProtection="1">
      <alignment horizontal="center" vertical="top" wrapText="1"/>
      <protection locked="0" hidden="1"/>
    </xf>
    <xf numFmtId="3" fontId="56" fillId="0" borderId="36" xfId="0" applyNumberFormat="1" applyFont="1" applyFill="1" applyBorder="1" applyAlignment="1" applyProtection="1">
      <alignment horizontal="center" vertical="top" wrapText="1"/>
      <protection locked="0" hidden="1"/>
    </xf>
    <xf numFmtId="0" fontId="3" fillId="0" borderId="30" xfId="0" applyFont="1" applyBorder="1" applyAlignment="1" applyProtection="1">
      <alignment horizontal="left"/>
      <protection locked="0" hidden="1"/>
    </xf>
    <xf numFmtId="0" fontId="3" fillId="0" borderId="27" xfId="0" applyFont="1" applyBorder="1" applyAlignment="1" applyProtection="1">
      <alignment horizontal="left"/>
      <protection locked="0" hidden="1"/>
    </xf>
    <xf numFmtId="2" fontId="56" fillId="0" borderId="27" xfId="0" applyNumberFormat="1" applyFont="1" applyFill="1" applyBorder="1" applyAlignment="1" applyProtection="1">
      <alignment horizontal="right" vertical="top" wrapText="1"/>
      <protection locked="0" hidden="1"/>
    </xf>
    <xf numFmtId="2" fontId="56" fillId="0" borderId="53" xfId="0" applyNumberFormat="1" applyFont="1" applyFill="1" applyBorder="1" applyAlignment="1" applyProtection="1">
      <alignment horizontal="right" vertical="top" wrapText="1"/>
      <protection locked="0" hidden="1"/>
    </xf>
    <xf numFmtId="0" fontId="3" fillId="4" borderId="10" xfId="0" applyFont="1" applyFill="1" applyBorder="1" applyAlignment="1" applyProtection="1">
      <alignment horizontal="center" wrapText="1"/>
      <protection hidden="1"/>
    </xf>
    <xf numFmtId="0" fontId="3" fillId="4" borderId="12" xfId="0" applyFont="1" applyFill="1" applyBorder="1" applyAlignment="1" applyProtection="1">
      <alignment horizontal="center" wrapText="1"/>
      <protection hidden="1"/>
    </xf>
    <xf numFmtId="0" fontId="3" fillId="4" borderId="11" xfId="0" applyFont="1" applyFill="1" applyBorder="1" applyAlignment="1" applyProtection="1">
      <alignment horizontal="center" wrapText="1"/>
      <protection hidden="1"/>
    </xf>
    <xf numFmtId="0" fontId="3" fillId="0" borderId="30" xfId="0" applyFont="1" applyFill="1" applyBorder="1" applyAlignment="1" applyProtection="1">
      <alignment horizontal="left"/>
      <protection hidden="1"/>
    </xf>
    <xf numFmtId="0" fontId="3" fillId="0" borderId="27" xfId="0" applyFont="1" applyFill="1" applyBorder="1" applyAlignment="1" applyProtection="1">
      <alignment horizontal="left"/>
      <protection hidden="1"/>
    </xf>
    <xf numFmtId="0" fontId="3" fillId="0" borderId="113" xfId="0" applyFont="1" applyFill="1" applyBorder="1" applyAlignment="1" applyProtection="1">
      <alignment horizontal="left" wrapText="1"/>
      <protection hidden="1"/>
    </xf>
    <xf numFmtId="0" fontId="3" fillId="0" borderId="210" xfId="0" applyFont="1" applyFill="1" applyBorder="1" applyAlignment="1" applyProtection="1">
      <alignment horizontal="left"/>
      <protection hidden="1"/>
    </xf>
    <xf numFmtId="0" fontId="3" fillId="0" borderId="211" xfId="0" applyFont="1" applyFill="1" applyBorder="1" applyAlignment="1" applyProtection="1">
      <alignment horizontal="left"/>
      <protection hidden="1"/>
    </xf>
    <xf numFmtId="0" fontId="43" fillId="0" borderId="2" xfId="0" applyFont="1" applyFill="1" applyBorder="1" applyAlignment="1" applyProtection="1">
      <alignment horizontal="center" wrapText="1"/>
      <protection hidden="1"/>
    </xf>
    <xf numFmtId="0" fontId="43" fillId="0" borderId="34" xfId="0" applyFont="1" applyFill="1" applyBorder="1" applyAlignment="1" applyProtection="1">
      <alignment horizontal="center" wrapText="1"/>
      <protection hidden="1"/>
    </xf>
    <xf numFmtId="0" fontId="43" fillId="0" borderId="37" xfId="0" applyFont="1" applyFill="1" applyBorder="1" applyAlignment="1" applyProtection="1">
      <alignment horizontal="center" wrapText="1"/>
      <protection hidden="1"/>
    </xf>
    <xf numFmtId="0" fontId="43" fillId="0" borderId="36" xfId="0" applyFont="1" applyFill="1" applyBorder="1" applyAlignment="1" applyProtection="1">
      <alignment horizontal="center" wrapText="1"/>
      <protection hidden="1"/>
    </xf>
    <xf numFmtId="0" fontId="43" fillId="4" borderId="2" xfId="0" applyFont="1" applyFill="1" applyBorder="1" applyAlignment="1" applyProtection="1">
      <alignment horizontal="center" wrapText="1"/>
      <protection hidden="1"/>
    </xf>
    <xf numFmtId="0" fontId="43" fillId="4" borderId="34" xfId="0" applyFont="1" applyFill="1" applyBorder="1" applyAlignment="1" applyProtection="1">
      <alignment horizontal="center" wrapText="1"/>
      <protection hidden="1"/>
    </xf>
    <xf numFmtId="0" fontId="43" fillId="4" borderId="37" xfId="0" applyFont="1" applyFill="1" applyBorder="1" applyAlignment="1" applyProtection="1">
      <alignment horizontal="center" wrapText="1"/>
      <protection hidden="1"/>
    </xf>
    <xf numFmtId="0" fontId="43" fillId="4" borderId="36" xfId="0" applyFont="1" applyFill="1" applyBorder="1" applyAlignment="1" applyProtection="1">
      <alignment horizontal="center" wrapText="1"/>
      <protection hidden="1"/>
    </xf>
    <xf numFmtId="0" fontId="3" fillId="0" borderId="30" xfId="0" applyFont="1" applyBorder="1" applyAlignment="1" applyProtection="1">
      <alignment horizontal="left" wrapText="1"/>
      <protection hidden="1"/>
    </xf>
    <xf numFmtId="0" fontId="3" fillId="0" borderId="27" xfId="0" applyFont="1" applyBorder="1" applyAlignment="1" applyProtection="1">
      <alignment horizontal="left" wrapText="1"/>
      <protection hidden="1"/>
    </xf>
    <xf numFmtId="49" fontId="6" fillId="0" borderId="27" xfId="0" applyNumberFormat="1" applyFont="1" applyFill="1" applyBorder="1" applyAlignment="1" applyProtection="1">
      <protection locked="0" hidden="1"/>
    </xf>
    <xf numFmtId="3" fontId="56" fillId="0" borderId="27" xfId="0" applyNumberFormat="1" applyFont="1" applyFill="1" applyBorder="1" applyAlignment="1" applyProtection="1">
      <alignment vertical="top" wrapText="1"/>
      <protection locked="0" hidden="1"/>
    </xf>
    <xf numFmtId="3" fontId="56" fillId="0" borderId="53" xfId="0" applyNumberFormat="1" applyFont="1" applyFill="1" applyBorder="1" applyAlignment="1" applyProtection="1">
      <alignment vertical="top" wrapText="1"/>
      <protection locked="0" hidden="1"/>
    </xf>
    <xf numFmtId="0" fontId="3" fillId="0" borderId="22" xfId="0" applyFont="1" applyBorder="1" applyAlignment="1" applyProtection="1">
      <alignment horizontal="left" wrapText="1"/>
      <protection hidden="1"/>
    </xf>
    <xf numFmtId="0" fontId="3" fillId="0" borderId="16" xfId="0" applyFont="1" applyBorder="1" applyAlignment="1" applyProtection="1">
      <alignment horizontal="left" wrapText="1"/>
      <protection hidden="1"/>
    </xf>
    <xf numFmtId="49" fontId="6" fillId="0" borderId="16" xfId="0" applyNumberFormat="1" applyFont="1" applyFill="1" applyBorder="1" applyAlignment="1" applyProtection="1">
      <protection locked="0" hidden="1"/>
    </xf>
    <xf numFmtId="3" fontId="56" fillId="0" borderId="16" xfId="0" applyNumberFormat="1" applyFont="1" applyFill="1" applyBorder="1" applyAlignment="1" applyProtection="1">
      <alignment vertical="top" wrapText="1"/>
      <protection locked="0" hidden="1"/>
    </xf>
    <xf numFmtId="3" fontId="56" fillId="0" borderId="54" xfId="0" applyNumberFormat="1" applyFont="1" applyFill="1" applyBorder="1" applyAlignment="1" applyProtection="1">
      <alignment vertical="top" wrapText="1"/>
      <protection locked="0" hidden="1"/>
    </xf>
    <xf numFmtId="0" fontId="3" fillId="0" borderId="48" xfId="0" applyFont="1" applyBorder="1" applyAlignment="1" applyProtection="1">
      <alignment horizontal="left" wrapText="1"/>
      <protection hidden="1"/>
    </xf>
    <xf numFmtId="0" fontId="3" fillId="0" borderId="28" xfId="0" applyFont="1" applyBorder="1" applyAlignment="1" applyProtection="1">
      <alignment horizontal="left" wrapText="1"/>
      <protection hidden="1"/>
    </xf>
    <xf numFmtId="49" fontId="6" fillId="0" borderId="28" xfId="0" applyNumberFormat="1" applyFont="1" applyFill="1" applyBorder="1" applyAlignment="1" applyProtection="1">
      <protection locked="0" hidden="1"/>
    </xf>
    <xf numFmtId="3" fontId="56" fillId="0" borderId="28" xfId="0" applyNumberFormat="1" applyFont="1" applyFill="1" applyBorder="1" applyAlignment="1" applyProtection="1">
      <alignment vertical="top" wrapText="1"/>
      <protection locked="0" hidden="1"/>
    </xf>
    <xf numFmtId="3" fontId="56" fillId="0" borderId="61" xfId="0" applyNumberFormat="1" applyFont="1" applyFill="1" applyBorder="1" applyAlignment="1" applyProtection="1">
      <alignment vertical="top" wrapText="1"/>
      <protection locked="0" hidden="1"/>
    </xf>
    <xf numFmtId="0" fontId="3" fillId="0" borderId="112" xfId="0" applyFont="1" applyFill="1" applyBorder="1" applyAlignment="1" applyProtection="1">
      <alignment horizontal="left"/>
      <protection hidden="1"/>
    </xf>
    <xf numFmtId="0" fontId="3" fillId="0" borderId="55" xfId="0" applyFont="1" applyFill="1" applyBorder="1" applyAlignment="1" applyProtection="1">
      <alignment horizontal="left"/>
      <protection hidden="1"/>
    </xf>
    <xf numFmtId="4" fontId="14" fillId="0" borderId="55" xfId="0" applyNumberFormat="1" applyFont="1" applyFill="1" applyBorder="1" applyAlignment="1" applyProtection="1">
      <alignment horizontal="right"/>
      <protection locked="0" hidden="1"/>
    </xf>
    <xf numFmtId="0" fontId="14" fillId="0" borderId="55" xfId="0" applyFont="1" applyFill="1" applyBorder="1" applyAlignment="1" applyProtection="1">
      <alignment horizontal="right"/>
      <protection locked="0" hidden="1"/>
    </xf>
    <xf numFmtId="0" fontId="14" fillId="0" borderId="217" xfId="0" applyFont="1" applyFill="1" applyBorder="1" applyAlignment="1" applyProtection="1">
      <alignment horizontal="right"/>
      <protection locked="0" hidden="1"/>
    </xf>
    <xf numFmtId="0" fontId="3" fillId="0" borderId="22" xfId="0" applyFont="1" applyFill="1" applyBorder="1" applyAlignment="1" applyProtection="1">
      <protection hidden="1"/>
    </xf>
    <xf numFmtId="0" fontId="3" fillId="0" borderId="16" xfId="0" applyFont="1" applyFill="1" applyBorder="1" applyAlignment="1" applyProtection="1">
      <protection hidden="1"/>
    </xf>
    <xf numFmtId="0" fontId="3" fillId="0" borderId="115" xfId="0" applyFont="1" applyFill="1" applyBorder="1" applyAlignment="1" applyProtection="1">
      <protection hidden="1"/>
    </xf>
    <xf numFmtId="0" fontId="3" fillId="0" borderId="56" xfId="0" applyFont="1" applyFill="1" applyBorder="1" applyAlignment="1" applyProtection="1">
      <protection hidden="1"/>
    </xf>
    <xf numFmtId="4" fontId="14" fillId="0" borderId="56" xfId="0" applyNumberFormat="1" applyFont="1" applyFill="1" applyBorder="1" applyAlignment="1" applyProtection="1">
      <alignment horizontal="right"/>
      <protection locked="0" hidden="1"/>
    </xf>
    <xf numFmtId="0" fontId="14" fillId="0" borderId="56" xfId="0" applyFont="1" applyFill="1" applyBorder="1" applyAlignment="1" applyProtection="1">
      <alignment horizontal="right"/>
      <protection locked="0" hidden="1"/>
    </xf>
    <xf numFmtId="0" fontId="14" fillId="0" borderId="214" xfId="0" applyFont="1" applyFill="1" applyBorder="1" applyAlignment="1" applyProtection="1">
      <alignment horizontal="right"/>
      <protection locked="0" hidden="1"/>
    </xf>
    <xf numFmtId="0" fontId="3" fillId="0" borderId="48" xfId="0" applyFont="1" applyFill="1" applyBorder="1" applyAlignment="1" applyProtection="1">
      <protection hidden="1"/>
    </xf>
    <xf numFmtId="0" fontId="3" fillId="0" borderId="28" xfId="0" applyFont="1" applyFill="1" applyBorder="1" applyAlignment="1" applyProtection="1">
      <protection hidden="1"/>
    </xf>
    <xf numFmtId="0" fontId="43" fillId="0" borderId="78" xfId="0" applyFont="1" applyFill="1" applyBorder="1" applyAlignment="1" applyProtection="1">
      <alignment horizontal="left" vertical="top" wrapText="1"/>
      <protection locked="0" hidden="1"/>
    </xf>
    <xf numFmtId="0" fontId="3" fillId="4" borderId="2" xfId="0" applyFont="1" applyFill="1" applyBorder="1" applyAlignment="1" applyProtection="1">
      <alignment horizontal="center" wrapText="1"/>
      <protection hidden="1"/>
    </xf>
    <xf numFmtId="0" fontId="3" fillId="4" borderId="81" xfId="0" applyFont="1" applyFill="1" applyBorder="1" applyAlignment="1" applyProtection="1">
      <alignment horizontal="center" wrapText="1"/>
      <protection hidden="1"/>
    </xf>
    <xf numFmtId="0" fontId="3" fillId="4" borderId="0" xfId="0" applyFont="1" applyFill="1" applyBorder="1" applyAlignment="1" applyProtection="1">
      <alignment horizontal="center" wrapText="1"/>
      <protection hidden="1"/>
    </xf>
    <xf numFmtId="0" fontId="3" fillId="4" borderId="47" xfId="0" applyFont="1" applyFill="1" applyBorder="1" applyAlignment="1" applyProtection="1">
      <alignment horizontal="center" wrapText="1"/>
      <protection hidden="1"/>
    </xf>
    <xf numFmtId="0" fontId="3" fillId="4" borderId="13" xfId="0" applyFont="1" applyFill="1" applyBorder="1" applyAlignment="1" applyProtection="1">
      <alignment horizontal="center" wrapText="1"/>
      <protection hidden="1"/>
    </xf>
    <xf numFmtId="0" fontId="3" fillId="4" borderId="38" xfId="0" applyFont="1" applyFill="1" applyBorder="1" applyAlignment="1" applyProtection="1">
      <alignment horizontal="center" wrapText="1"/>
      <protection hidden="1"/>
    </xf>
    <xf numFmtId="0" fontId="3" fillId="4" borderId="14" xfId="0" applyFont="1" applyFill="1" applyBorder="1" applyAlignment="1" applyProtection="1">
      <alignment horizontal="center" wrapText="1"/>
      <protection hidden="1"/>
    </xf>
    <xf numFmtId="0" fontId="3" fillId="0" borderId="2" xfId="0" applyFont="1" applyFill="1" applyBorder="1" applyAlignment="1" applyProtection="1">
      <alignment horizontal="center" wrapText="1"/>
      <protection hidden="1"/>
    </xf>
    <xf numFmtId="2" fontId="3" fillId="0" borderId="27" xfId="0" applyNumberFormat="1" applyFont="1" applyFill="1" applyBorder="1" applyAlignment="1" applyProtection="1">
      <alignment horizontal="right" wrapText="1"/>
      <protection locked="0" hidden="1"/>
    </xf>
    <xf numFmtId="2" fontId="3" fillId="0" borderId="53" xfId="0" applyNumberFormat="1" applyFont="1" applyFill="1" applyBorder="1" applyAlignment="1" applyProtection="1">
      <alignment horizontal="right" wrapText="1"/>
      <protection locked="0" hidden="1"/>
    </xf>
    <xf numFmtId="2" fontId="3" fillId="0" borderId="16" xfId="0" applyNumberFormat="1" applyFont="1" applyFill="1" applyBorder="1" applyAlignment="1" applyProtection="1">
      <alignment horizontal="right" wrapText="1"/>
      <protection locked="0" hidden="1"/>
    </xf>
    <xf numFmtId="2" fontId="3" fillId="0" borderId="54" xfId="0" applyNumberFormat="1" applyFont="1" applyFill="1" applyBorder="1" applyAlignment="1" applyProtection="1">
      <alignment horizontal="right" wrapText="1"/>
      <protection locked="0" hidden="1"/>
    </xf>
    <xf numFmtId="0" fontId="3" fillId="0" borderId="30" xfId="0" applyFont="1" applyFill="1" applyBorder="1" applyAlignment="1" applyProtection="1">
      <alignment horizontal="left" wrapText="1"/>
      <protection hidden="1"/>
    </xf>
    <xf numFmtId="0" fontId="3" fillId="0" borderId="27" xfId="0" applyFont="1" applyFill="1" applyBorder="1" applyAlignment="1" applyProtection="1">
      <alignment horizontal="left" wrapText="1"/>
      <protection hidden="1"/>
    </xf>
    <xf numFmtId="0" fontId="3" fillId="0" borderId="22" xfId="0" applyFont="1" applyFill="1" applyBorder="1" applyAlignment="1" applyProtection="1">
      <alignment horizontal="left" wrapText="1"/>
      <protection hidden="1"/>
    </xf>
    <xf numFmtId="0" fontId="3" fillId="0" borderId="16" xfId="0" applyFont="1" applyFill="1" applyBorder="1" applyAlignment="1" applyProtection="1">
      <alignment horizontal="left" wrapText="1"/>
      <protection hidden="1"/>
    </xf>
    <xf numFmtId="0" fontId="3" fillId="0" borderId="48" xfId="0" applyFont="1" applyFill="1" applyBorder="1" applyAlignment="1" applyProtection="1">
      <alignment horizontal="left" wrapText="1"/>
      <protection hidden="1"/>
    </xf>
    <xf numFmtId="0" fontId="3" fillId="0" borderId="28" xfId="0" applyFont="1" applyFill="1" applyBorder="1" applyAlignment="1" applyProtection="1">
      <alignment horizontal="left" wrapText="1"/>
      <protection hidden="1"/>
    </xf>
    <xf numFmtId="2" fontId="3" fillId="0" borderId="28" xfId="0" applyNumberFormat="1" applyFont="1" applyFill="1" applyBorder="1" applyAlignment="1" applyProtection="1">
      <alignment horizontal="right" wrapText="1"/>
      <protection locked="0" hidden="1"/>
    </xf>
    <xf numFmtId="2" fontId="3" fillId="0" borderId="61" xfId="0" applyNumberFormat="1" applyFont="1" applyFill="1" applyBorder="1" applyAlignment="1" applyProtection="1">
      <alignment horizontal="right" wrapText="1"/>
      <protection locked="0" hidden="1"/>
    </xf>
    <xf numFmtId="0" fontId="3" fillId="0" borderId="22" xfId="0" applyNumberFormat="1" applyFont="1" applyFill="1" applyBorder="1" applyAlignment="1" applyProtection="1">
      <alignment horizontal="left"/>
      <protection hidden="1"/>
    </xf>
    <xf numFmtId="0" fontId="3" fillId="0" borderId="16" xfId="0" applyNumberFormat="1" applyFont="1" applyFill="1" applyBorder="1" applyAlignment="1" applyProtection="1">
      <alignment horizontal="left"/>
      <protection hidden="1"/>
    </xf>
    <xf numFmtId="0" fontId="14" fillId="0" borderId="16" xfId="0" applyNumberFormat="1" applyFont="1" applyFill="1" applyBorder="1" applyAlignment="1" applyProtection="1">
      <alignment horizontal="right"/>
      <protection locked="0" hidden="1"/>
    </xf>
    <xf numFmtId="0" fontId="14" fillId="0" borderId="54" xfId="0" applyNumberFormat="1" applyFont="1" applyFill="1" applyBorder="1" applyAlignment="1" applyProtection="1">
      <alignment horizontal="right"/>
      <protection locked="0" hidden="1"/>
    </xf>
    <xf numFmtId="0" fontId="3" fillId="0" borderId="30" xfId="0" applyNumberFormat="1" applyFont="1" applyFill="1" applyBorder="1" applyAlignment="1" applyProtection="1">
      <alignment horizontal="left"/>
      <protection hidden="1"/>
    </xf>
    <xf numFmtId="0" fontId="3" fillId="0" borderId="27" xfId="0" applyNumberFormat="1" applyFont="1" applyFill="1" applyBorder="1" applyAlignment="1" applyProtection="1">
      <alignment horizontal="left"/>
      <protection hidden="1"/>
    </xf>
    <xf numFmtId="0" fontId="3" fillId="0" borderId="53" xfId="0" applyNumberFormat="1" applyFont="1" applyFill="1" applyBorder="1" applyAlignment="1" applyProtection="1">
      <alignment horizontal="right"/>
      <protection locked="0" hidden="1"/>
    </xf>
    <xf numFmtId="0" fontId="3" fillId="0" borderId="0" xfId="0" applyNumberFormat="1" applyFont="1" applyAlignment="1" applyProtection="1">
      <alignment horizontal="left"/>
      <protection hidden="1"/>
    </xf>
    <xf numFmtId="0" fontId="45" fillId="0" borderId="0" xfId="0" applyNumberFormat="1" applyFont="1" applyFill="1" applyAlignment="1" applyProtection="1">
      <alignment horizontal="center"/>
      <protection hidden="1"/>
    </xf>
    <xf numFmtId="0" fontId="14" fillId="0" borderId="0" xfId="0" applyNumberFormat="1" applyFont="1" applyAlignment="1" applyProtection="1">
      <alignment horizontal="left" wrapText="1"/>
      <protection hidden="1"/>
    </xf>
    <xf numFmtId="0" fontId="3" fillId="6" borderId="0" xfId="0" applyNumberFormat="1" applyFont="1" applyFill="1" applyAlignment="1" applyProtection="1">
      <alignment horizontal="left"/>
      <protection hidden="1"/>
    </xf>
    <xf numFmtId="0" fontId="3" fillId="4" borderId="10" xfId="0" applyNumberFormat="1" applyFont="1" applyFill="1" applyBorder="1" applyAlignment="1" applyProtection="1">
      <alignment horizontal="center"/>
      <protection hidden="1"/>
    </xf>
    <xf numFmtId="0" fontId="3" fillId="4" borderId="12" xfId="0" applyNumberFormat="1" applyFont="1" applyFill="1" applyBorder="1" applyAlignment="1" applyProtection="1">
      <alignment horizontal="center"/>
      <protection hidden="1"/>
    </xf>
    <xf numFmtId="0" fontId="3" fillId="4" borderId="11" xfId="0" applyNumberFormat="1" applyFont="1" applyFill="1" applyBorder="1" applyAlignment="1" applyProtection="1">
      <alignment horizontal="center"/>
      <protection hidden="1"/>
    </xf>
    <xf numFmtId="0" fontId="3" fillId="0" borderId="35" xfId="0" applyNumberFormat="1" applyFont="1" applyBorder="1" applyAlignment="1" applyProtection="1">
      <alignment horizontal="left" vertical="top" wrapText="1"/>
      <protection locked="0" hidden="1"/>
    </xf>
    <xf numFmtId="0" fontId="3" fillId="0" borderId="34" xfId="0" applyNumberFormat="1" applyFont="1" applyFill="1" applyBorder="1" applyAlignment="1" applyProtection="1">
      <alignment horizontal="right"/>
      <protection locked="0" hidden="1"/>
    </xf>
    <xf numFmtId="0" fontId="3" fillId="0" borderId="36" xfId="0" applyNumberFormat="1" applyFont="1" applyFill="1" applyBorder="1" applyAlignment="1" applyProtection="1">
      <alignment horizontal="right"/>
      <protection locked="0" hidden="1"/>
    </xf>
    <xf numFmtId="0" fontId="3" fillId="0" borderId="48" xfId="0" applyNumberFormat="1" applyFont="1" applyFill="1" applyBorder="1" applyAlignment="1" applyProtection="1">
      <alignment horizontal="left"/>
      <protection hidden="1"/>
    </xf>
    <xf numFmtId="0" fontId="3" fillId="0" borderId="28" xfId="0" applyNumberFormat="1" applyFont="1" applyFill="1" applyBorder="1" applyAlignment="1" applyProtection="1">
      <alignment horizontal="left"/>
      <protection hidden="1"/>
    </xf>
    <xf numFmtId="0" fontId="14" fillId="0" borderId="28" xfId="0" applyNumberFormat="1" applyFont="1" applyFill="1" applyBorder="1" applyAlignment="1" applyProtection="1">
      <alignment horizontal="right"/>
      <protection locked="0" hidden="1"/>
    </xf>
    <xf numFmtId="0" fontId="14" fillId="0" borderId="61" xfId="0" applyNumberFormat="1" applyFont="1" applyFill="1" applyBorder="1" applyAlignment="1" applyProtection="1">
      <alignment horizontal="right"/>
      <protection locked="0" hidden="1"/>
    </xf>
    <xf numFmtId="0" fontId="3" fillId="0" borderId="34" xfId="0" applyNumberFormat="1" applyFont="1" applyFill="1" applyBorder="1" applyAlignment="1" applyProtection="1">
      <alignment horizontal="left"/>
      <protection hidden="1"/>
    </xf>
    <xf numFmtId="0" fontId="3" fillId="0" borderId="37" xfId="0" applyNumberFormat="1" applyFont="1" applyFill="1" applyBorder="1" applyAlignment="1" applyProtection="1">
      <alignment horizontal="left"/>
      <protection hidden="1"/>
    </xf>
    <xf numFmtId="0" fontId="3" fillId="0" borderId="36" xfId="0" applyNumberFormat="1" applyFont="1" applyFill="1" applyBorder="1" applyAlignment="1" applyProtection="1">
      <alignment horizontal="left"/>
      <protection hidden="1"/>
    </xf>
    <xf numFmtId="0" fontId="14" fillId="0" borderId="34" xfId="0" applyNumberFormat="1" applyFont="1" applyFill="1" applyBorder="1" applyAlignment="1" applyProtection="1">
      <alignment horizontal="right"/>
      <protection locked="0" hidden="1"/>
    </xf>
    <xf numFmtId="0" fontId="14" fillId="0" borderId="37" xfId="0" applyNumberFormat="1" applyFont="1" applyFill="1" applyBorder="1" applyAlignment="1" applyProtection="1">
      <alignment horizontal="right"/>
      <protection locked="0" hidden="1"/>
    </xf>
    <xf numFmtId="0" fontId="14" fillId="0" borderId="36" xfId="0" applyNumberFormat="1" applyFont="1" applyFill="1" applyBorder="1" applyAlignment="1" applyProtection="1">
      <alignment horizontal="right"/>
      <protection locked="0" hidden="1"/>
    </xf>
    <xf numFmtId="0" fontId="3" fillId="4" borderId="34" xfId="0" applyNumberFormat="1" applyFont="1" applyFill="1" applyBorder="1" applyAlignment="1" applyProtection="1">
      <alignment horizontal="center"/>
      <protection hidden="1"/>
    </xf>
    <xf numFmtId="0" fontId="3" fillId="4" borderId="37" xfId="0" applyNumberFormat="1" applyFont="1" applyFill="1" applyBorder="1" applyAlignment="1" applyProtection="1">
      <alignment horizontal="center"/>
      <protection hidden="1"/>
    </xf>
    <xf numFmtId="0" fontId="3" fillId="4" borderId="36" xfId="0" applyNumberFormat="1" applyFont="1" applyFill="1" applyBorder="1" applyAlignment="1" applyProtection="1">
      <alignment horizontal="center"/>
      <protection hidden="1"/>
    </xf>
    <xf numFmtId="0" fontId="3" fillId="0" borderId="34" xfId="0" applyNumberFormat="1" applyFont="1" applyFill="1" applyBorder="1" applyAlignment="1" applyProtection="1">
      <alignment horizontal="left"/>
      <protection locked="0" hidden="1"/>
    </xf>
    <xf numFmtId="0" fontId="3" fillId="0" borderId="37" xfId="0" applyNumberFormat="1" applyFont="1" applyFill="1" applyBorder="1" applyAlignment="1" applyProtection="1">
      <alignment horizontal="left"/>
      <protection locked="0" hidden="1"/>
    </xf>
    <xf numFmtId="0" fontId="3" fillId="0" borderId="36" xfId="0" applyNumberFormat="1" applyFont="1" applyFill="1" applyBorder="1" applyAlignment="1" applyProtection="1">
      <alignment horizontal="left"/>
      <protection locked="0" hidden="1"/>
    </xf>
    <xf numFmtId="0" fontId="3" fillId="4" borderId="34" xfId="0" applyNumberFormat="1" applyFont="1" applyFill="1" applyBorder="1" applyAlignment="1" applyProtection="1">
      <alignment horizontal="left"/>
      <protection hidden="1"/>
    </xf>
    <xf numFmtId="0" fontId="3" fillId="4" borderId="37" xfId="0" applyNumberFormat="1" applyFont="1" applyFill="1" applyBorder="1" applyAlignment="1" applyProtection="1">
      <alignment horizontal="left"/>
      <protection hidden="1"/>
    </xf>
    <xf numFmtId="0" fontId="3" fillId="4" borderId="36" xfId="0" applyNumberFormat="1" applyFont="1" applyFill="1" applyBorder="1" applyAlignment="1" applyProtection="1">
      <alignment horizontal="left"/>
      <protection hidden="1"/>
    </xf>
    <xf numFmtId="0" fontId="14" fillId="4" borderId="34" xfId="0" applyNumberFormat="1" applyFont="1" applyFill="1" applyBorder="1" applyAlignment="1" applyProtection="1">
      <alignment horizontal="center"/>
      <protection hidden="1"/>
    </xf>
    <xf numFmtId="0" fontId="14" fillId="4" borderId="37" xfId="0" applyNumberFormat="1" applyFont="1" applyFill="1" applyBorder="1" applyAlignment="1" applyProtection="1">
      <alignment horizontal="center"/>
      <protection hidden="1"/>
    </xf>
    <xf numFmtId="0" fontId="14" fillId="4" borderId="36" xfId="0" applyNumberFormat="1" applyFont="1" applyFill="1" applyBorder="1" applyAlignment="1" applyProtection="1">
      <alignment horizontal="center"/>
      <protection hidden="1"/>
    </xf>
    <xf numFmtId="0" fontId="3" fillId="0" borderId="13" xfId="0" applyNumberFormat="1" applyFont="1" applyFill="1" applyBorder="1" applyAlignment="1" applyProtection="1">
      <alignment horizontal="left"/>
      <protection hidden="1"/>
    </xf>
    <xf numFmtId="0" fontId="3" fillId="0" borderId="38" xfId="0" applyNumberFormat="1" applyFont="1" applyFill="1" applyBorder="1" applyAlignment="1" applyProtection="1">
      <alignment horizontal="left"/>
      <protection hidden="1"/>
    </xf>
    <xf numFmtId="0" fontId="3" fillId="0" borderId="14" xfId="0" applyNumberFormat="1" applyFont="1" applyFill="1" applyBorder="1" applyAlignment="1" applyProtection="1">
      <alignment horizontal="left"/>
      <protection hidden="1"/>
    </xf>
    <xf numFmtId="0" fontId="14" fillId="0" borderId="2" xfId="0" applyNumberFormat="1" applyFont="1" applyFill="1" applyBorder="1" applyAlignment="1" applyProtection="1">
      <alignment horizontal="right"/>
      <protection locked="0" hidden="1"/>
    </xf>
    <xf numFmtId="0" fontId="14" fillId="0" borderId="27" xfId="0" applyNumberFormat="1" applyFont="1" applyFill="1" applyBorder="1" applyAlignment="1" applyProtection="1">
      <alignment horizontal="right"/>
      <protection locked="0" hidden="1"/>
    </xf>
    <xf numFmtId="0" fontId="14" fillId="0" borderId="53" xfId="0" applyNumberFormat="1" applyFont="1" applyFill="1" applyBorder="1" applyAlignment="1" applyProtection="1">
      <alignment horizontal="right"/>
      <protection locked="0" hidden="1"/>
    </xf>
    <xf numFmtId="0" fontId="14" fillId="0" borderId="16" xfId="0" applyNumberFormat="1" applyFont="1" applyFill="1" applyBorder="1" applyAlignment="1" applyProtection="1">
      <alignment horizontal="center"/>
      <protection locked="0" hidden="1"/>
    </xf>
    <xf numFmtId="0" fontId="14" fillId="0" borderId="54" xfId="0" applyNumberFormat="1" applyFont="1" applyFill="1" applyBorder="1" applyAlignment="1" applyProtection="1">
      <alignment horizontal="center"/>
      <protection locked="0" hidden="1"/>
    </xf>
    <xf numFmtId="0" fontId="3" fillId="4" borderId="13" xfId="0" applyNumberFormat="1" applyFont="1" applyFill="1" applyBorder="1" applyAlignment="1" applyProtection="1">
      <alignment horizontal="left"/>
      <protection hidden="1"/>
    </xf>
    <xf numFmtId="0" fontId="3" fillId="4" borderId="38" xfId="0" applyNumberFormat="1" applyFont="1" applyFill="1" applyBorder="1" applyAlignment="1" applyProtection="1">
      <alignment horizontal="left"/>
      <protection hidden="1"/>
    </xf>
    <xf numFmtId="0" fontId="3" fillId="4" borderId="14" xfId="0" applyNumberFormat="1" applyFont="1" applyFill="1" applyBorder="1" applyAlignment="1" applyProtection="1">
      <alignment horizontal="left"/>
      <protection hidden="1"/>
    </xf>
    <xf numFmtId="0" fontId="3" fillId="4" borderId="34" xfId="0" applyNumberFormat="1" applyFont="1" applyFill="1" applyBorder="1" applyAlignment="1" applyProtection="1">
      <protection hidden="1"/>
    </xf>
    <xf numFmtId="0" fontId="3" fillId="4" borderId="37" xfId="0" applyNumberFormat="1" applyFont="1" applyFill="1" applyBorder="1" applyAlignment="1" applyProtection="1">
      <protection hidden="1"/>
    </xf>
    <xf numFmtId="0" fontId="3" fillId="4" borderId="36" xfId="0" applyNumberFormat="1" applyFont="1" applyFill="1" applyBorder="1" applyAlignment="1" applyProtection="1">
      <protection hidden="1"/>
    </xf>
    <xf numFmtId="0" fontId="3" fillId="6" borderId="38" xfId="0" applyFont="1" applyFill="1" applyBorder="1" applyAlignment="1" applyProtection="1">
      <alignment horizontal="left" wrapText="1"/>
      <protection hidden="1"/>
    </xf>
    <xf numFmtId="0" fontId="3" fillId="4" borderId="2" xfId="0" applyFont="1" applyFill="1" applyBorder="1" applyAlignment="1" applyProtection="1">
      <alignment horizontal="left"/>
      <protection hidden="1"/>
    </xf>
    <xf numFmtId="0" fontId="3" fillId="0" borderId="22" xfId="0" applyNumberFormat="1" applyFont="1" applyFill="1" applyBorder="1" applyAlignment="1" applyProtection="1">
      <protection locked="0" hidden="1"/>
    </xf>
    <xf numFmtId="0" fontId="3" fillId="0" borderId="54" xfId="0" applyNumberFormat="1" applyFont="1" applyFill="1" applyBorder="1" applyAlignment="1" applyProtection="1">
      <alignment horizontal="left"/>
      <protection locked="0" hidden="1"/>
    </xf>
    <xf numFmtId="0" fontId="3" fillId="0" borderId="48" xfId="0" applyNumberFormat="1" applyFont="1" applyFill="1" applyBorder="1" applyAlignment="1" applyProtection="1">
      <protection locked="0" hidden="1"/>
    </xf>
    <xf numFmtId="0" fontId="3" fillId="0" borderId="61" xfId="0" applyNumberFormat="1" applyFont="1" applyFill="1" applyBorder="1" applyAlignment="1" applyProtection="1">
      <alignment horizontal="left"/>
      <protection locked="0" hidden="1"/>
    </xf>
    <xf numFmtId="0" fontId="3" fillId="0" borderId="48" xfId="0" applyNumberFormat="1" applyFont="1" applyFill="1" applyBorder="1" applyAlignment="1" applyProtection="1">
      <alignment horizontal="left"/>
      <protection locked="0" hidden="1"/>
    </xf>
    <xf numFmtId="0" fontId="3" fillId="0" borderId="12" xfId="0" applyFont="1" applyFill="1" applyBorder="1" applyAlignment="1" applyProtection="1">
      <alignment horizontal="center"/>
      <protection hidden="1"/>
    </xf>
    <xf numFmtId="0" fontId="3" fillId="0" borderId="54" xfId="0" applyNumberFormat="1" applyFont="1" applyFill="1" applyBorder="1" applyAlignment="1" applyProtection="1">
      <alignment horizontal="right"/>
      <protection locked="0" hidden="1"/>
    </xf>
    <xf numFmtId="0" fontId="3" fillId="0" borderId="61" xfId="0" applyNumberFormat="1" applyFont="1" applyFill="1" applyBorder="1" applyAlignment="1" applyProtection="1">
      <alignment horizontal="right"/>
      <protection locked="0" hidden="1"/>
    </xf>
    <xf numFmtId="0" fontId="3" fillId="0" borderId="35" xfId="0" applyNumberFormat="1" applyFont="1" applyBorder="1" applyAlignment="1" applyProtection="1">
      <alignment vertical="top" wrapText="1"/>
      <protection locked="0" hidden="1"/>
    </xf>
    <xf numFmtId="0" fontId="6" fillId="0" borderId="22" xfId="0" applyFont="1" applyFill="1" applyBorder="1" applyAlignment="1" applyProtection="1">
      <alignment horizontal="left" wrapText="1"/>
      <protection locked="0" hidden="1"/>
    </xf>
    <xf numFmtId="0" fontId="6" fillId="0" borderId="16" xfId="0" applyFont="1" applyFill="1" applyBorder="1" applyAlignment="1" applyProtection="1">
      <alignment horizontal="left" wrapText="1"/>
      <protection locked="0" hidden="1"/>
    </xf>
    <xf numFmtId="49" fontId="6" fillId="0" borderId="78" xfId="0" applyNumberFormat="1" applyFont="1" applyFill="1" applyBorder="1" applyAlignment="1" applyProtection="1">
      <alignment horizontal="left" wrapText="1"/>
      <protection hidden="1"/>
    </xf>
    <xf numFmtId="0" fontId="6" fillId="0" borderId="34" xfId="0" applyFont="1" applyFill="1" applyBorder="1" applyAlignment="1" applyProtection="1">
      <alignment horizontal="left" wrapText="1"/>
      <protection hidden="1"/>
    </xf>
    <xf numFmtId="0" fontId="6" fillId="0" borderId="37" xfId="0" applyFont="1" applyFill="1" applyBorder="1" applyAlignment="1" applyProtection="1">
      <alignment horizontal="left" wrapText="1"/>
      <protection hidden="1"/>
    </xf>
    <xf numFmtId="0" fontId="6" fillId="0" borderId="30" xfId="0" applyFont="1" applyFill="1" applyBorder="1" applyAlignment="1" applyProtection="1">
      <alignment horizontal="left" wrapText="1"/>
      <protection locked="0" hidden="1"/>
    </xf>
    <xf numFmtId="0" fontId="6" fillId="0" borderId="27" xfId="0" applyFont="1" applyFill="1" applyBorder="1" applyAlignment="1" applyProtection="1">
      <alignment horizontal="left" wrapText="1"/>
      <protection locked="0" hidden="1"/>
    </xf>
    <xf numFmtId="0" fontId="6" fillId="0" borderId="48" xfId="0" applyFont="1" applyFill="1" applyBorder="1" applyAlignment="1" applyProtection="1">
      <alignment horizontal="left" wrapText="1"/>
      <protection locked="0" hidden="1"/>
    </xf>
    <xf numFmtId="0" fontId="6" fillId="0" borderId="28" xfId="0" applyFont="1" applyFill="1" applyBorder="1" applyAlignment="1" applyProtection="1">
      <alignment horizontal="left" wrapText="1"/>
      <protection locked="0" hidden="1"/>
    </xf>
    <xf numFmtId="0" fontId="6" fillId="0" borderId="35" xfId="0" applyFont="1" applyFill="1" applyBorder="1" applyAlignment="1" applyProtection="1">
      <alignment vertical="top" wrapText="1"/>
      <protection locked="0" hidden="1"/>
    </xf>
    <xf numFmtId="0" fontId="0" fillId="0" borderId="35" xfId="0" applyBorder="1" applyAlignment="1" applyProtection="1">
      <alignment vertical="top" wrapText="1"/>
      <protection locked="0" hidden="1"/>
    </xf>
    <xf numFmtId="0" fontId="6" fillId="0" borderId="38" xfId="0" applyFont="1" applyFill="1" applyBorder="1" applyAlignment="1" applyProtection="1">
      <alignment horizontal="left" wrapText="1"/>
      <protection hidden="1"/>
    </xf>
    <xf numFmtId="0" fontId="43" fillId="4" borderId="10" xfId="0" applyFont="1" applyFill="1" applyBorder="1" applyAlignment="1" applyProtection="1">
      <alignment horizontal="center" wrapText="1"/>
      <protection hidden="1"/>
    </xf>
    <xf numFmtId="0" fontId="43" fillId="4" borderId="12" xfId="0" applyFont="1" applyFill="1" applyBorder="1" applyAlignment="1" applyProtection="1">
      <alignment horizontal="center" wrapText="1"/>
      <protection hidden="1"/>
    </xf>
    <xf numFmtId="0" fontId="43" fillId="4" borderId="11" xfId="0" applyFont="1" applyFill="1" applyBorder="1" applyAlignment="1" applyProtection="1">
      <alignment horizontal="center" wrapText="1"/>
      <protection hidden="1"/>
    </xf>
    <xf numFmtId="0" fontId="43" fillId="4" borderId="13" xfId="0" applyFont="1" applyFill="1" applyBorder="1" applyAlignment="1" applyProtection="1">
      <alignment horizontal="center" wrapText="1"/>
      <protection hidden="1"/>
    </xf>
    <xf numFmtId="0" fontId="43" fillId="4" borderId="38" xfId="0" applyFont="1" applyFill="1" applyBorder="1" applyAlignment="1" applyProtection="1">
      <alignment horizontal="center" wrapText="1"/>
      <protection hidden="1"/>
    </xf>
    <xf numFmtId="0" fontId="43" fillId="4" borderId="14" xfId="0" applyFont="1" applyFill="1" applyBorder="1" applyAlignment="1" applyProtection="1">
      <alignment horizontal="center" wrapText="1"/>
      <protection hidden="1"/>
    </xf>
    <xf numFmtId="0" fontId="43" fillId="0" borderId="38" xfId="0" applyFont="1" applyBorder="1" applyAlignment="1" applyProtection="1">
      <alignment horizontal="left" wrapText="1"/>
      <protection hidden="1"/>
    </xf>
    <xf numFmtId="0" fontId="6" fillId="0" borderId="0" xfId="0" applyFont="1" applyFill="1" applyBorder="1" applyAlignment="1" applyProtection="1">
      <alignment horizontal="left" wrapText="1"/>
      <protection hidden="1"/>
    </xf>
    <xf numFmtId="0" fontId="0" fillId="0" borderId="35" xfId="0" applyBorder="1" applyAlignment="1" applyProtection="1">
      <alignment vertical="top" wrapText="1"/>
      <protection locked="0"/>
    </xf>
    <xf numFmtId="4" fontId="3" fillId="0" borderId="16" xfId="0" applyNumberFormat="1" applyFont="1" applyFill="1" applyBorder="1" applyAlignment="1" applyProtection="1">
      <alignment horizontal="right"/>
      <protection hidden="1"/>
    </xf>
    <xf numFmtId="4" fontId="3" fillId="0" borderId="27" xfId="0" applyNumberFormat="1" applyFont="1" applyFill="1" applyBorder="1" applyAlignment="1" applyProtection="1">
      <alignment horizontal="right"/>
      <protection hidden="1"/>
    </xf>
    <xf numFmtId="4" fontId="3" fillId="0" borderId="24" xfId="0" applyNumberFormat="1" applyFont="1" applyFill="1" applyBorder="1" applyAlignment="1" applyProtection="1">
      <alignment horizontal="right"/>
      <protection hidden="1"/>
    </xf>
    <xf numFmtId="0" fontId="3" fillId="0" borderId="22" xfId="0" applyFont="1" applyFill="1" applyBorder="1" applyAlignment="1" applyProtection="1">
      <alignment horizontal="left"/>
      <protection hidden="1"/>
    </xf>
    <xf numFmtId="0" fontId="3" fillId="0" borderId="16" xfId="0" applyFont="1" applyFill="1" applyBorder="1" applyAlignment="1" applyProtection="1">
      <alignment horizontal="left"/>
      <protection hidden="1"/>
    </xf>
    <xf numFmtId="2" fontId="3" fillId="9" borderId="27" xfId="0" applyNumberFormat="1" applyFont="1" applyFill="1" applyBorder="1" applyAlignment="1" applyProtection="1">
      <alignment horizontal="right"/>
      <protection locked="0" hidden="1"/>
    </xf>
    <xf numFmtId="2" fontId="3" fillId="9" borderId="53" xfId="0" applyNumberFormat="1" applyFont="1" applyFill="1" applyBorder="1" applyAlignment="1" applyProtection="1">
      <alignment horizontal="right"/>
      <protection locked="0" hidden="1"/>
    </xf>
    <xf numFmtId="0" fontId="3" fillId="0" borderId="35" xfId="0" applyFont="1" applyFill="1" applyBorder="1" applyAlignment="1" applyProtection="1">
      <alignment vertical="top" wrapText="1"/>
      <protection locked="0" hidden="1"/>
    </xf>
    <xf numFmtId="2" fontId="14" fillId="0" borderId="16" xfId="0" applyNumberFormat="1" applyFont="1" applyFill="1" applyBorder="1" applyAlignment="1" applyProtection="1">
      <alignment horizontal="right"/>
      <protection locked="0" hidden="1"/>
    </xf>
    <xf numFmtId="0" fontId="3" fillId="0" borderId="48" xfId="0" applyFont="1" applyFill="1" applyBorder="1" applyAlignment="1" applyProtection="1">
      <alignment horizontal="left"/>
      <protection hidden="1"/>
    </xf>
    <xf numFmtId="0" fontId="3" fillId="0" borderId="28" xfId="0" applyFont="1" applyFill="1" applyBorder="1" applyAlignment="1" applyProtection="1">
      <alignment horizontal="left"/>
      <protection hidden="1"/>
    </xf>
    <xf numFmtId="2" fontId="14" fillId="0" borderId="28" xfId="0" applyNumberFormat="1" applyFont="1" applyFill="1" applyBorder="1" applyAlignment="1" applyProtection="1">
      <alignment horizontal="right"/>
      <protection locked="0" hidden="1"/>
    </xf>
    <xf numFmtId="0" fontId="6" fillId="0" borderId="30" xfId="0" applyFont="1" applyBorder="1" applyAlignment="1" applyProtection="1">
      <alignment horizontal="left"/>
      <protection hidden="1"/>
    </xf>
    <xf numFmtId="0" fontId="6" fillId="0" borderId="27" xfId="0" applyFont="1" applyBorder="1" applyAlignment="1" applyProtection="1">
      <alignment horizontal="left"/>
      <protection hidden="1"/>
    </xf>
    <xf numFmtId="4" fontId="3" fillId="0" borderId="27" xfId="0" applyNumberFormat="1" applyFont="1" applyFill="1" applyBorder="1" applyAlignment="1" applyProtection="1">
      <alignment horizontal="right"/>
      <protection locked="0" hidden="1"/>
    </xf>
    <xf numFmtId="3" fontId="3" fillId="9" borderId="27" xfId="0" applyNumberFormat="1" applyFont="1" applyFill="1" applyBorder="1" applyAlignment="1" applyProtection="1">
      <alignment horizontal="right"/>
      <protection locked="0" hidden="1"/>
    </xf>
    <xf numFmtId="0" fontId="3" fillId="9" borderId="27" xfId="0" applyFont="1" applyFill="1" applyBorder="1" applyAlignment="1" applyProtection="1">
      <alignment horizontal="right"/>
      <protection locked="0" hidden="1"/>
    </xf>
    <xf numFmtId="0" fontId="3" fillId="9" borderId="53" xfId="0" applyFont="1" applyFill="1" applyBorder="1" applyAlignment="1" applyProtection="1">
      <alignment horizontal="right"/>
      <protection locked="0" hidden="1"/>
    </xf>
    <xf numFmtId="2" fontId="3" fillId="9" borderId="54" xfId="0" applyNumberFormat="1" applyFont="1" applyFill="1" applyBorder="1" applyAlignment="1" applyProtection="1">
      <alignment horizontal="right"/>
      <protection locked="0" hidden="1"/>
    </xf>
    <xf numFmtId="0" fontId="6" fillId="0" borderId="22" xfId="0" applyFont="1" applyBorder="1" applyAlignment="1" applyProtection="1">
      <alignment horizontal="left" wrapText="1"/>
      <protection hidden="1"/>
    </xf>
    <xf numFmtId="0" fontId="6" fillId="0" borderId="16" xfId="0" applyFont="1" applyBorder="1" applyAlignment="1" applyProtection="1">
      <alignment horizontal="left"/>
      <protection hidden="1"/>
    </xf>
    <xf numFmtId="4" fontId="3" fillId="0" borderId="16" xfId="0" applyNumberFormat="1" applyFont="1" applyFill="1" applyBorder="1" applyAlignment="1" applyProtection="1">
      <alignment horizontal="right"/>
      <protection locked="0" hidden="1"/>
    </xf>
    <xf numFmtId="3" fontId="3" fillId="9" borderId="16" xfId="0" applyNumberFormat="1" applyFont="1" applyFill="1" applyBorder="1" applyAlignment="1" applyProtection="1">
      <alignment horizontal="right"/>
      <protection locked="0" hidden="1"/>
    </xf>
    <xf numFmtId="0" fontId="3" fillId="9" borderId="16" xfId="0" applyFont="1" applyFill="1" applyBorder="1" applyAlignment="1" applyProtection="1">
      <alignment horizontal="right"/>
      <protection locked="0" hidden="1"/>
    </xf>
    <xf numFmtId="0" fontId="3" fillId="9" borderId="54" xfId="0" applyFont="1" applyFill="1" applyBorder="1" applyAlignment="1" applyProtection="1">
      <alignment horizontal="right"/>
      <protection locked="0" hidden="1"/>
    </xf>
    <xf numFmtId="0" fontId="6" fillId="0" borderId="16" xfId="0" applyFont="1" applyBorder="1" applyAlignment="1" applyProtection="1">
      <alignment horizontal="left" wrapText="1"/>
      <protection hidden="1"/>
    </xf>
    <xf numFmtId="0" fontId="6" fillId="0" borderId="22" xfId="0" applyFont="1" applyBorder="1" applyAlignment="1" applyProtection="1">
      <alignment horizontal="left"/>
      <protection hidden="1"/>
    </xf>
    <xf numFmtId="0" fontId="6" fillId="0" borderId="23" xfId="0" applyFont="1" applyBorder="1" applyAlignment="1" applyProtection="1">
      <alignment horizontal="left"/>
      <protection hidden="1"/>
    </xf>
    <xf numFmtId="0" fontId="6" fillId="0" borderId="24" xfId="0" applyFont="1" applyBorder="1" applyAlignment="1" applyProtection="1">
      <alignment horizontal="left"/>
      <protection hidden="1"/>
    </xf>
    <xf numFmtId="3" fontId="3" fillId="9" borderId="24" xfId="0" applyNumberFormat="1" applyFont="1" applyFill="1" applyBorder="1" applyAlignment="1" applyProtection="1">
      <alignment horizontal="right"/>
      <protection locked="0" hidden="1"/>
    </xf>
    <xf numFmtId="0" fontId="3" fillId="9" borderId="24" xfId="0" applyFont="1" applyFill="1" applyBorder="1" applyAlignment="1" applyProtection="1">
      <alignment horizontal="right"/>
      <protection locked="0" hidden="1"/>
    </xf>
    <xf numFmtId="0" fontId="3" fillId="9" borderId="68" xfId="0" applyFont="1" applyFill="1" applyBorder="1" applyAlignment="1" applyProtection="1">
      <alignment horizontal="right"/>
      <protection locked="0" hidden="1"/>
    </xf>
    <xf numFmtId="0" fontId="6" fillId="0" borderId="25" xfId="0" applyFont="1" applyBorder="1" applyAlignment="1" applyProtection="1">
      <alignment horizontal="left"/>
      <protection hidden="1"/>
    </xf>
    <xf numFmtId="0" fontId="6" fillId="0" borderId="26" xfId="0" applyFont="1" applyBorder="1" applyAlignment="1" applyProtection="1">
      <alignment horizontal="left"/>
      <protection hidden="1"/>
    </xf>
    <xf numFmtId="2" fontId="14" fillId="0" borderId="26" xfId="0" applyNumberFormat="1" applyFont="1" applyFill="1" applyBorder="1" applyAlignment="1" applyProtection="1">
      <alignment horizontal="right"/>
      <protection locked="0" hidden="1"/>
    </xf>
    <xf numFmtId="0" fontId="3" fillId="0" borderId="35" xfId="0" applyFont="1" applyFill="1" applyBorder="1" applyAlignment="1" applyProtection="1">
      <alignment horizontal="left" vertical="top" wrapText="1"/>
      <protection locked="0" hidden="1"/>
    </xf>
    <xf numFmtId="0" fontId="3" fillId="4" borderId="34" xfId="0" applyFont="1" applyFill="1" applyBorder="1" applyAlignment="1" applyProtection="1">
      <alignment horizontal="center" wrapText="1"/>
      <protection hidden="1"/>
    </xf>
    <xf numFmtId="0" fontId="3" fillId="4" borderId="36" xfId="0" applyFont="1" applyFill="1" applyBorder="1" applyAlignment="1" applyProtection="1">
      <alignment horizontal="center" wrapText="1"/>
      <protection hidden="1"/>
    </xf>
    <xf numFmtId="0" fontId="3" fillId="0" borderId="49" xfId="0" applyFont="1" applyFill="1" applyBorder="1" applyAlignment="1" applyProtection="1">
      <alignment horizontal="left"/>
      <protection hidden="1"/>
    </xf>
    <xf numFmtId="2" fontId="3" fillId="0" borderId="216" xfId="0" applyNumberFormat="1" applyFont="1" applyFill="1" applyBorder="1" applyAlignment="1" applyProtection="1">
      <alignment horizontal="right"/>
      <protection locked="0" hidden="1"/>
    </xf>
    <xf numFmtId="0" fontId="3" fillId="0" borderId="115" xfId="0" applyFont="1" applyFill="1" applyBorder="1" applyAlignment="1" applyProtection="1">
      <alignment horizontal="left" wrapText="1"/>
      <protection hidden="1"/>
    </xf>
    <xf numFmtId="0" fontId="3" fillId="0" borderId="56" xfId="0" applyFont="1" applyFill="1" applyBorder="1" applyAlignment="1" applyProtection="1">
      <alignment horizontal="left" wrapText="1"/>
      <protection hidden="1"/>
    </xf>
    <xf numFmtId="0" fontId="3" fillId="0" borderId="51" xfId="0" applyFont="1" applyFill="1" applyBorder="1" applyAlignment="1" applyProtection="1">
      <alignment horizontal="left" wrapText="1"/>
      <protection hidden="1"/>
    </xf>
    <xf numFmtId="2" fontId="3" fillId="0" borderId="212" xfId="0" applyNumberFormat="1" applyFont="1" applyFill="1" applyBorder="1" applyAlignment="1" applyProtection="1">
      <alignment horizontal="right"/>
      <protection locked="0" hidden="1"/>
    </xf>
    <xf numFmtId="2" fontId="3" fillId="0" borderId="214" xfId="0" applyNumberFormat="1" applyFont="1" applyFill="1" applyBorder="1" applyAlignment="1" applyProtection="1">
      <alignment horizontal="right"/>
      <protection locked="0" hidden="1"/>
    </xf>
    <xf numFmtId="0" fontId="3" fillId="0" borderId="113" xfId="0" applyFont="1" applyBorder="1" applyAlignment="1" applyProtection="1">
      <alignment horizontal="left"/>
      <protection hidden="1"/>
    </xf>
    <xf numFmtId="0" fontId="3" fillId="0" borderId="210" xfId="0" applyFont="1" applyBorder="1" applyAlignment="1" applyProtection="1">
      <alignment horizontal="left"/>
      <protection hidden="1"/>
    </xf>
    <xf numFmtId="0" fontId="3" fillId="0" borderId="211" xfId="0" applyFont="1" applyBorder="1" applyAlignment="1" applyProtection="1">
      <alignment horizontal="left"/>
      <protection hidden="1"/>
    </xf>
    <xf numFmtId="2" fontId="3" fillId="0" borderId="209" xfId="0" applyNumberFormat="1" applyFont="1" applyBorder="1" applyAlignment="1" applyProtection="1">
      <alignment horizontal="right"/>
      <protection locked="0" hidden="1"/>
    </xf>
    <xf numFmtId="2" fontId="3" fillId="0" borderId="215" xfId="0" applyNumberFormat="1" applyFont="1" applyBorder="1" applyAlignment="1" applyProtection="1">
      <alignment horizontal="right"/>
      <protection locked="0" hidden="1"/>
    </xf>
    <xf numFmtId="2" fontId="43" fillId="0" borderId="27" xfId="0" applyNumberFormat="1" applyFont="1" applyFill="1" applyBorder="1" applyAlignment="1" applyProtection="1">
      <alignment horizontal="right"/>
      <protection locked="0" hidden="1"/>
    </xf>
    <xf numFmtId="2" fontId="43" fillId="0" borderId="16" xfId="0" applyNumberFormat="1" applyFont="1" applyFill="1" applyBorder="1" applyAlignment="1" applyProtection="1">
      <alignment horizontal="right"/>
      <protection locked="0" hidden="1"/>
    </xf>
    <xf numFmtId="0" fontId="6" fillId="0" borderId="48" xfId="0" applyFont="1" applyBorder="1" applyAlignment="1" applyProtection="1">
      <alignment horizontal="left"/>
      <protection hidden="1"/>
    </xf>
    <xf numFmtId="0" fontId="6" fillId="0" borderId="28" xfId="0" applyFont="1" applyBorder="1" applyAlignment="1" applyProtection="1">
      <alignment horizontal="left"/>
      <protection hidden="1"/>
    </xf>
    <xf numFmtId="2" fontId="43" fillId="0" borderId="28" xfId="0" applyNumberFormat="1" applyFont="1" applyFill="1" applyBorder="1" applyAlignment="1" applyProtection="1">
      <alignment horizontal="right"/>
      <protection locked="0" hidden="1"/>
    </xf>
    <xf numFmtId="0" fontId="6" fillId="0" borderId="30" xfId="0" applyFont="1" applyBorder="1" applyAlignment="1" applyProtection="1">
      <alignment horizontal="left" wrapText="1"/>
      <protection hidden="1"/>
    </xf>
    <xf numFmtId="0" fontId="6" fillId="0" borderId="27" xfId="0" applyFont="1" applyBorder="1" applyAlignment="1" applyProtection="1">
      <alignment horizontal="left" wrapText="1"/>
      <protection hidden="1"/>
    </xf>
    <xf numFmtId="0" fontId="3" fillId="0" borderId="27" xfId="0" applyFont="1" applyBorder="1" applyAlignment="1" applyProtection="1">
      <protection locked="0" hidden="1"/>
    </xf>
    <xf numFmtId="0" fontId="3" fillId="0" borderId="53" xfId="0" applyFont="1" applyBorder="1" applyAlignment="1" applyProtection="1">
      <protection locked="0" hidden="1"/>
    </xf>
    <xf numFmtId="0" fontId="3" fillId="0" borderId="16" xfId="0" applyFont="1" applyBorder="1" applyAlignment="1" applyProtection="1">
      <alignment horizontal="left"/>
      <protection locked="0" hidden="1"/>
    </xf>
    <xf numFmtId="0" fontId="3" fillId="0" borderId="16" xfId="0" applyFont="1" applyBorder="1" applyAlignment="1" applyProtection="1">
      <protection locked="0" hidden="1"/>
    </xf>
    <xf numFmtId="0" fontId="3" fillId="0" borderId="54" xfId="0" applyFont="1" applyBorder="1" applyAlignment="1" applyProtection="1">
      <protection locked="0" hidden="1"/>
    </xf>
    <xf numFmtId="0" fontId="3" fillId="0" borderId="28" xfId="0" applyFont="1" applyBorder="1" applyAlignment="1" applyProtection="1">
      <protection locked="0" hidden="1"/>
    </xf>
    <xf numFmtId="0" fontId="3" fillId="0" borderId="61" xfId="0" applyFont="1" applyBorder="1" applyAlignment="1" applyProtection="1">
      <protection locked="0" hidden="1"/>
    </xf>
    <xf numFmtId="0" fontId="3" fillId="0" borderId="12" xfId="0" applyFont="1" applyBorder="1" applyAlignment="1" applyProtection="1">
      <alignment horizontal="left"/>
      <protection hidden="1"/>
    </xf>
    <xf numFmtId="0" fontId="3" fillId="0" borderId="112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right"/>
      <protection hidden="1"/>
    </xf>
    <xf numFmtId="0" fontId="3" fillId="0" borderId="217" xfId="0" applyFont="1" applyBorder="1" applyAlignment="1" applyProtection="1">
      <alignment horizontal="right"/>
      <protection hidden="1"/>
    </xf>
    <xf numFmtId="0" fontId="3" fillId="0" borderId="115" xfId="0" applyFont="1" applyBorder="1" applyAlignment="1" applyProtection="1">
      <protection locked="0" hidden="1"/>
    </xf>
    <xf numFmtId="0" fontId="3" fillId="0" borderId="56" xfId="0" applyFont="1" applyBorder="1" applyAlignment="1" applyProtection="1">
      <protection locked="0" hidden="1"/>
    </xf>
    <xf numFmtId="0" fontId="3" fillId="0" borderId="51" xfId="0" applyFont="1" applyBorder="1" applyAlignment="1" applyProtection="1">
      <protection locked="0" hidden="1"/>
    </xf>
    <xf numFmtId="0" fontId="3" fillId="0" borderId="22" xfId="0" applyFont="1" applyBorder="1" applyAlignment="1" applyProtection="1">
      <protection locked="0" hidden="1"/>
    </xf>
    <xf numFmtId="0" fontId="3" fillId="0" borderId="114" xfId="0" applyFont="1" applyBorder="1" applyAlignment="1" applyProtection="1">
      <alignment horizontal="left"/>
      <protection hidden="1"/>
    </xf>
    <xf numFmtId="0" fontId="3" fillId="0" borderId="35" xfId="0" applyFont="1" applyBorder="1" applyAlignment="1" applyProtection="1">
      <alignment horizontal="left"/>
      <protection hidden="1"/>
    </xf>
    <xf numFmtId="0" fontId="3" fillId="0" borderId="56" xfId="0" applyFont="1" applyBorder="1" applyAlignment="1" applyProtection="1">
      <alignment horizontal="right"/>
      <protection hidden="1"/>
    </xf>
    <xf numFmtId="0" fontId="3" fillId="0" borderId="214" xfId="0" applyFont="1" applyBorder="1" applyAlignment="1" applyProtection="1">
      <alignment horizontal="right"/>
      <protection hidden="1"/>
    </xf>
    <xf numFmtId="0" fontId="3" fillId="0" borderId="34" xfId="0" applyFont="1" applyBorder="1" applyAlignment="1" applyProtection="1">
      <alignment horizontal="left"/>
      <protection hidden="1"/>
    </xf>
    <xf numFmtId="0" fontId="3" fillId="0" borderId="37" xfId="0" applyFont="1" applyBorder="1" applyAlignment="1" applyProtection="1">
      <alignment horizontal="left"/>
      <protection hidden="1"/>
    </xf>
    <xf numFmtId="0" fontId="3" fillId="0" borderId="37" xfId="0" applyFont="1" applyBorder="1" applyAlignment="1" applyProtection="1">
      <alignment horizontal="center"/>
      <protection hidden="1"/>
    </xf>
    <xf numFmtId="0" fontId="3" fillId="0" borderId="36" xfId="0" applyFont="1" applyBorder="1" applyAlignment="1" applyProtection="1">
      <alignment horizontal="center"/>
      <protection hidden="1"/>
    </xf>
    <xf numFmtId="0" fontId="3" fillId="0" borderId="114" xfId="0" applyNumberFormat="1" applyFont="1" applyBorder="1" applyAlignment="1" applyProtection="1">
      <alignment horizontal="left"/>
      <protection locked="0" hidden="1"/>
    </xf>
    <xf numFmtId="0" fontId="3" fillId="0" borderId="35" xfId="0" applyNumberFormat="1" applyFont="1" applyBorder="1" applyAlignment="1" applyProtection="1">
      <alignment horizontal="left"/>
      <protection locked="0" hidden="1"/>
    </xf>
    <xf numFmtId="0" fontId="3" fillId="0" borderId="71" xfId="0" applyNumberFormat="1" applyFont="1" applyBorder="1" applyAlignment="1" applyProtection="1">
      <alignment horizontal="left"/>
      <protection locked="0" hidden="1"/>
    </xf>
    <xf numFmtId="0" fontId="3" fillId="0" borderId="17" xfId="0" applyNumberFormat="1" applyFont="1" applyBorder="1" applyAlignment="1" applyProtection="1">
      <alignment horizontal="right"/>
      <protection locked="0" hidden="1"/>
    </xf>
    <xf numFmtId="0" fontId="3" fillId="0" borderId="69" xfId="0" applyNumberFormat="1" applyFont="1" applyBorder="1" applyAlignment="1" applyProtection="1">
      <alignment horizontal="right"/>
      <protection locked="0" hidden="1"/>
    </xf>
    <xf numFmtId="0" fontId="3" fillId="0" borderId="115" xfId="0" applyNumberFormat="1" applyFont="1" applyBorder="1" applyAlignment="1" applyProtection="1">
      <alignment horizontal="left"/>
      <protection locked="0" hidden="1"/>
    </xf>
    <xf numFmtId="0" fontId="3" fillId="0" borderId="56" xfId="0" applyNumberFormat="1" applyFont="1" applyBorder="1" applyAlignment="1" applyProtection="1">
      <alignment horizontal="left"/>
      <protection locked="0" hidden="1"/>
    </xf>
    <xf numFmtId="0" fontId="3" fillId="0" borderId="51" xfId="0" applyNumberFormat="1" applyFont="1" applyBorder="1" applyAlignment="1" applyProtection="1">
      <alignment horizontal="left"/>
      <protection locked="0" hidden="1"/>
    </xf>
    <xf numFmtId="0" fontId="3" fillId="0" borderId="16" xfId="0" applyNumberFormat="1" applyFont="1" applyBorder="1" applyAlignment="1" applyProtection="1">
      <alignment horizontal="right"/>
      <protection locked="0" hidden="1"/>
    </xf>
    <xf numFmtId="0" fontId="3" fillId="0" borderId="54" xfId="0" applyNumberFormat="1" applyFont="1" applyBorder="1" applyAlignment="1" applyProtection="1">
      <alignment horizontal="right"/>
      <protection locked="0" hidden="1"/>
    </xf>
    <xf numFmtId="0" fontId="3" fillId="0" borderId="23" xfId="0" applyNumberFormat="1" applyFont="1" applyBorder="1" applyAlignment="1" applyProtection="1">
      <alignment horizontal="left"/>
      <protection locked="0" hidden="1"/>
    </xf>
    <xf numFmtId="0" fontId="3" fillId="0" borderId="24" xfId="0" applyNumberFormat="1" applyFont="1" applyBorder="1" applyAlignment="1" applyProtection="1">
      <alignment horizontal="left"/>
      <protection locked="0" hidden="1"/>
    </xf>
    <xf numFmtId="0" fontId="3" fillId="0" borderId="24" xfId="0" applyNumberFormat="1" applyFont="1" applyBorder="1" applyAlignment="1" applyProtection="1">
      <alignment horizontal="right"/>
      <protection locked="0" hidden="1"/>
    </xf>
    <xf numFmtId="0" fontId="3" fillId="0" borderId="68" xfId="0" applyNumberFormat="1" applyFont="1" applyBorder="1" applyAlignment="1" applyProtection="1">
      <alignment horizontal="right"/>
      <protection locked="0" hidden="1"/>
    </xf>
    <xf numFmtId="0" fontId="3" fillId="0" borderId="113" xfId="0" applyNumberFormat="1" applyFont="1" applyBorder="1" applyAlignment="1" applyProtection="1">
      <alignment horizontal="left"/>
      <protection locked="0" hidden="1"/>
    </xf>
    <xf numFmtId="0" fontId="3" fillId="0" borderId="210" xfId="0" applyNumberFormat="1" applyFont="1" applyBorder="1" applyAlignment="1" applyProtection="1">
      <alignment horizontal="left"/>
      <protection locked="0" hidden="1"/>
    </xf>
    <xf numFmtId="0" fontId="3" fillId="0" borderId="211" xfId="0" applyNumberFormat="1" applyFont="1" applyBorder="1" applyAlignment="1" applyProtection="1">
      <alignment horizontal="left"/>
      <protection locked="0" hidden="1"/>
    </xf>
    <xf numFmtId="0" fontId="3" fillId="0" borderId="28" xfId="0" applyNumberFormat="1" applyFont="1" applyBorder="1" applyAlignment="1" applyProtection="1">
      <alignment horizontal="right"/>
      <protection locked="0" hidden="1"/>
    </xf>
    <xf numFmtId="0" fontId="3" fillId="0" borderId="61" xfId="0" applyNumberFormat="1" applyFont="1" applyBorder="1" applyAlignment="1" applyProtection="1">
      <alignment horizontal="right"/>
      <protection locked="0" hidden="1"/>
    </xf>
    <xf numFmtId="0" fontId="3" fillId="0" borderId="0" xfId="0" applyFont="1" applyBorder="1" applyAlignment="1" applyProtection="1">
      <alignment horizontal="left"/>
      <protection hidden="1"/>
    </xf>
    <xf numFmtId="0" fontId="3" fillId="4" borderId="37" xfId="0" applyFont="1" applyFill="1" applyBorder="1" applyAlignment="1" applyProtection="1">
      <alignment horizontal="center" wrapText="1"/>
      <protection hidden="1"/>
    </xf>
    <xf numFmtId="0" fontId="3" fillId="0" borderId="34" xfId="0" applyFont="1" applyBorder="1" applyAlignment="1" applyProtection="1">
      <protection hidden="1"/>
    </xf>
    <xf numFmtId="0" fontId="3" fillId="0" borderId="37" xfId="0" applyFont="1" applyBorder="1" applyAlignment="1" applyProtection="1">
      <protection hidden="1"/>
    </xf>
    <xf numFmtId="4" fontId="14" fillId="0" borderId="37" xfId="0" applyNumberFormat="1" applyFont="1" applyBorder="1" applyAlignment="1" applyProtection="1">
      <alignment horizontal="right"/>
      <protection hidden="1"/>
    </xf>
    <xf numFmtId="4" fontId="14" fillId="0" borderId="36" xfId="0" applyNumberFormat="1" applyFont="1" applyBorder="1" applyAlignment="1" applyProtection="1">
      <alignment horizontal="right"/>
      <protection hidden="1"/>
    </xf>
    <xf numFmtId="0" fontId="3" fillId="0" borderId="22" xfId="0" applyNumberFormat="1" applyFont="1" applyBorder="1" applyAlignment="1" applyProtection="1">
      <protection locked="0" hidden="1"/>
    </xf>
    <xf numFmtId="0" fontId="3" fillId="0" borderId="16" xfId="0" applyNumberFormat="1" applyFont="1" applyBorder="1" applyAlignment="1" applyProtection="1">
      <protection locked="0" hidden="1"/>
    </xf>
    <xf numFmtId="0" fontId="3" fillId="0" borderId="27" xfId="0" applyNumberFormat="1" applyFont="1" applyBorder="1" applyAlignment="1" applyProtection="1">
      <alignment horizontal="right"/>
      <protection locked="0" hidden="1"/>
    </xf>
    <xf numFmtId="0" fontId="3" fillId="0" borderId="53" xfId="0" applyNumberFormat="1" applyFont="1" applyBorder="1" applyAlignment="1" applyProtection="1">
      <alignment horizontal="right"/>
      <protection locked="0" hidden="1"/>
    </xf>
    <xf numFmtId="0" fontId="3" fillId="0" borderId="48" xfId="0" applyNumberFormat="1" applyFont="1" applyBorder="1" applyAlignment="1" applyProtection="1">
      <protection locked="0" hidden="1"/>
    </xf>
    <xf numFmtId="0" fontId="3" fillId="0" borderId="28" xfId="0" applyNumberFormat="1" applyFont="1" applyBorder="1" applyAlignment="1" applyProtection="1">
      <protection locked="0" hidden="1"/>
    </xf>
    <xf numFmtId="0" fontId="3" fillId="0" borderId="30" xfId="0" applyNumberFormat="1" applyFont="1" applyBorder="1" applyAlignment="1" applyProtection="1">
      <protection locked="0" hidden="1"/>
    </xf>
    <xf numFmtId="0" fontId="3" fillId="0" borderId="27" xfId="0" applyNumberFormat="1" applyFont="1" applyBorder="1" applyAlignment="1" applyProtection="1">
      <protection locked="0" hidden="1"/>
    </xf>
    <xf numFmtId="0" fontId="3" fillId="0" borderId="212" xfId="0" applyNumberFormat="1" applyFont="1" applyBorder="1" applyAlignment="1" applyProtection="1">
      <alignment horizontal="right"/>
      <protection locked="0" hidden="1"/>
    </xf>
    <xf numFmtId="0" fontId="3" fillId="0" borderId="51" xfId="0" applyNumberFormat="1" applyFont="1" applyBorder="1" applyAlignment="1" applyProtection="1">
      <alignment horizontal="right"/>
      <protection locked="0" hidden="1"/>
    </xf>
    <xf numFmtId="0" fontId="3" fillId="4" borderId="34" xfId="0" applyNumberFormat="1" applyFont="1" applyFill="1" applyBorder="1" applyAlignment="1" applyProtection="1">
      <alignment horizontal="center" wrapText="1"/>
      <protection hidden="1"/>
    </xf>
    <xf numFmtId="0" fontId="3" fillId="4" borderId="36" xfId="0" applyNumberFormat="1" applyFont="1" applyFill="1" applyBorder="1" applyAlignment="1" applyProtection="1">
      <alignment horizontal="center" wrapText="1"/>
      <protection hidden="1"/>
    </xf>
    <xf numFmtId="0" fontId="3" fillId="0" borderId="34" xfId="0" applyNumberFormat="1" applyFont="1" applyFill="1" applyBorder="1" applyAlignment="1" applyProtection="1">
      <alignment horizontal="center"/>
      <protection hidden="1"/>
    </xf>
    <xf numFmtId="0" fontId="3" fillId="0" borderId="37" xfId="0" applyNumberFormat="1" applyFont="1" applyFill="1" applyBorder="1" applyAlignment="1" applyProtection="1">
      <alignment horizontal="center"/>
      <protection hidden="1"/>
    </xf>
    <xf numFmtId="0" fontId="3" fillId="0" borderId="37" xfId="0" applyNumberFormat="1" applyFont="1" applyFill="1" applyBorder="1" applyAlignment="1" applyProtection="1">
      <alignment horizontal="center" wrapText="1"/>
      <protection hidden="1"/>
    </xf>
    <xf numFmtId="0" fontId="3" fillId="0" borderId="36" xfId="0" applyNumberFormat="1" applyFont="1" applyFill="1" applyBorder="1" applyAlignment="1" applyProtection="1">
      <alignment horizontal="center" wrapText="1"/>
      <protection hidden="1"/>
    </xf>
    <xf numFmtId="0" fontId="3" fillId="0" borderId="34" xfId="0" applyNumberFormat="1" applyFont="1" applyBorder="1" applyAlignment="1" applyProtection="1">
      <alignment horizontal="left"/>
      <protection hidden="1"/>
    </xf>
    <xf numFmtId="0" fontId="3" fillId="0" borderId="37" xfId="0" applyNumberFormat="1" applyFont="1" applyBorder="1" applyAlignment="1" applyProtection="1">
      <alignment horizontal="left"/>
      <protection hidden="1"/>
    </xf>
    <xf numFmtId="0" fontId="3" fillId="0" borderId="37" xfId="0" applyNumberFormat="1" applyFont="1" applyBorder="1" applyAlignment="1" applyProtection="1">
      <alignment horizontal="center"/>
      <protection hidden="1"/>
    </xf>
    <xf numFmtId="0" fontId="3" fillId="0" borderId="36" xfId="0" applyNumberFormat="1" applyFont="1" applyBorder="1" applyAlignment="1" applyProtection="1">
      <alignment horizontal="center"/>
      <protection hidden="1"/>
    </xf>
    <xf numFmtId="0" fontId="3" fillId="0" borderId="213" xfId="0" applyNumberFormat="1" applyFont="1" applyBorder="1" applyAlignment="1" applyProtection="1">
      <alignment horizontal="right"/>
      <protection locked="0" hidden="1"/>
    </xf>
    <xf numFmtId="0" fontId="3" fillId="0" borderId="71" xfId="0" applyNumberFormat="1" applyFont="1" applyBorder="1" applyAlignment="1" applyProtection="1">
      <alignment horizontal="right"/>
      <protection locked="0" hidden="1"/>
    </xf>
    <xf numFmtId="0" fontId="3" fillId="0" borderId="23" xfId="0" applyNumberFormat="1" applyFont="1" applyBorder="1" applyAlignment="1" applyProtection="1">
      <alignment horizontal="center"/>
      <protection locked="0" hidden="1"/>
    </xf>
    <xf numFmtId="0" fontId="3" fillId="0" borderId="24" xfId="0" applyNumberFormat="1" applyFont="1" applyBorder="1" applyAlignment="1" applyProtection="1">
      <alignment horizontal="center"/>
      <protection locked="0" hidden="1"/>
    </xf>
    <xf numFmtId="0" fontId="3" fillId="0" borderId="222" xfId="0" applyNumberFormat="1" applyFont="1" applyBorder="1" applyAlignment="1" applyProtection="1">
      <alignment horizontal="right"/>
      <protection locked="0" hidden="1"/>
    </xf>
    <xf numFmtId="0" fontId="3" fillId="0" borderId="67" xfId="0" applyNumberFormat="1" applyFont="1" applyBorder="1" applyAlignment="1" applyProtection="1">
      <alignment horizontal="right"/>
      <protection locked="0" hidden="1"/>
    </xf>
    <xf numFmtId="0" fontId="3" fillId="0" borderId="48" xfId="0" applyNumberFormat="1" applyFont="1" applyBorder="1" applyAlignment="1" applyProtection="1">
      <alignment horizontal="center"/>
      <protection locked="0" hidden="1"/>
    </xf>
    <xf numFmtId="0" fontId="3" fillId="0" borderId="28" xfId="0" applyNumberFormat="1" applyFont="1" applyBorder="1" applyAlignment="1" applyProtection="1">
      <alignment horizontal="center"/>
      <protection locked="0" hidden="1"/>
    </xf>
    <xf numFmtId="0" fontId="3" fillId="0" borderId="209" xfId="0" applyNumberFormat="1" applyFont="1" applyBorder="1" applyAlignment="1" applyProtection="1">
      <alignment horizontal="right"/>
      <protection locked="0" hidden="1"/>
    </xf>
    <xf numFmtId="0" fontId="3" fillId="0" borderId="211" xfId="0" applyNumberFormat="1" applyFont="1" applyBorder="1" applyAlignment="1" applyProtection="1">
      <alignment horizontal="right"/>
      <protection locked="0" hidden="1"/>
    </xf>
    <xf numFmtId="0" fontId="3" fillId="0" borderId="0" xfId="0" applyNumberFormat="1" applyFont="1" applyBorder="1" applyAlignment="1" applyProtection="1">
      <alignment horizontal="left"/>
      <protection hidden="1"/>
    </xf>
    <xf numFmtId="0" fontId="3" fillId="4" borderId="2" xfId="0" applyNumberFormat="1" applyFont="1" applyFill="1" applyBorder="1" applyAlignment="1" applyProtection="1">
      <alignment horizontal="center"/>
      <protection hidden="1"/>
    </xf>
    <xf numFmtId="0" fontId="3" fillId="4" borderId="37" xfId="0" applyNumberFormat="1" applyFont="1" applyFill="1" applyBorder="1" applyAlignment="1" applyProtection="1">
      <alignment horizontal="center" wrapText="1"/>
      <protection hidden="1"/>
    </xf>
    <xf numFmtId="0" fontId="3" fillId="4" borderId="2" xfId="0" applyNumberFormat="1" applyFont="1" applyFill="1" applyBorder="1" applyAlignment="1" applyProtection="1">
      <alignment horizontal="center" wrapText="1"/>
      <protection hidden="1"/>
    </xf>
    <xf numFmtId="0" fontId="3" fillId="0" borderId="21" xfId="0" applyNumberFormat="1" applyFont="1" applyBorder="1" applyAlignment="1" applyProtection="1">
      <alignment horizontal="left"/>
      <protection locked="0" hidden="1"/>
    </xf>
    <xf numFmtId="0" fontId="3" fillId="0" borderId="17" xfId="0" applyNumberFormat="1" applyFont="1" applyBorder="1" applyProtection="1">
      <protection locked="0" hidden="1"/>
    </xf>
    <xf numFmtId="0" fontId="3" fillId="0" borderId="31" xfId="0" applyNumberFormat="1" applyFont="1" applyBorder="1" applyAlignment="1" applyProtection="1">
      <alignment horizontal="left"/>
      <protection locked="0" hidden="1"/>
    </xf>
    <xf numFmtId="0" fontId="3" fillId="0" borderId="32" xfId="0" applyNumberFormat="1" applyFont="1" applyBorder="1" applyProtection="1">
      <protection locked="0" hidden="1"/>
    </xf>
    <xf numFmtId="0" fontId="3" fillId="0" borderId="75" xfId="0" applyNumberFormat="1" applyFont="1" applyBorder="1" applyAlignment="1" applyProtection="1">
      <alignment horizontal="left"/>
      <protection locked="0" hidden="1"/>
    </xf>
    <xf numFmtId="0" fontId="3" fillId="0" borderId="77" xfId="0" applyNumberFormat="1" applyFont="1" applyBorder="1" applyProtection="1">
      <protection locked="0" hidden="1"/>
    </xf>
    <xf numFmtId="0" fontId="3" fillId="0" borderId="35" xfId="0" applyFont="1" applyBorder="1" applyAlignment="1" applyProtection="1">
      <alignment horizontal="left" vertical="top" wrapText="1"/>
      <protection hidden="1"/>
    </xf>
    <xf numFmtId="0" fontId="3" fillId="0" borderId="48" xfId="0" applyFont="1" applyBorder="1" applyAlignment="1" applyProtection="1">
      <alignment horizontal="left"/>
      <protection hidden="1"/>
    </xf>
    <xf numFmtId="0" fontId="3" fillId="0" borderId="28" xfId="0" applyFont="1" applyBorder="1" applyAlignment="1" applyProtection="1">
      <alignment horizontal="left"/>
      <protection hidden="1"/>
    </xf>
    <xf numFmtId="0" fontId="3" fillId="0" borderId="30" xfId="0" applyFont="1" applyBorder="1" applyAlignment="1" applyProtection="1">
      <alignment horizontal="left"/>
      <protection hidden="1"/>
    </xf>
    <xf numFmtId="0" fontId="3" fillId="0" borderId="27" xfId="0" applyFont="1" applyBorder="1" applyAlignment="1" applyProtection="1">
      <alignment horizontal="left"/>
      <protection hidden="1"/>
    </xf>
    <xf numFmtId="0" fontId="3" fillId="4" borderId="73" xfId="0" applyFont="1" applyFill="1" applyBorder="1" applyAlignment="1" applyProtection="1">
      <alignment horizontal="center" wrapText="1"/>
      <protection hidden="1"/>
    </xf>
    <xf numFmtId="0" fontId="3" fillId="4" borderId="26" xfId="0" applyFont="1" applyFill="1" applyBorder="1" applyAlignment="1" applyProtection="1">
      <alignment horizontal="center" wrapText="1"/>
      <protection hidden="1"/>
    </xf>
    <xf numFmtId="0" fontId="3" fillId="4" borderId="74" xfId="0" applyFont="1" applyFill="1" applyBorder="1" applyAlignment="1" applyProtection="1">
      <alignment horizontal="center" wrapText="1"/>
      <protection hidden="1"/>
    </xf>
    <xf numFmtId="0" fontId="3" fillId="0" borderId="34" xfId="0" applyFont="1" applyFill="1" applyBorder="1" applyAlignment="1" applyProtection="1">
      <alignment horizontal="center"/>
      <protection hidden="1"/>
    </xf>
    <xf numFmtId="0" fontId="3" fillId="0" borderId="37" xfId="0" applyFont="1" applyFill="1" applyBorder="1" applyAlignment="1" applyProtection="1">
      <alignment horizontal="center"/>
      <protection hidden="1"/>
    </xf>
    <xf numFmtId="0" fontId="3" fillId="0" borderId="73" xfId="0" applyFont="1" applyFill="1" applyBorder="1" applyAlignment="1" applyProtection="1">
      <alignment horizontal="center"/>
      <protection hidden="1"/>
    </xf>
    <xf numFmtId="0" fontId="3" fillId="0" borderId="77" xfId="0" applyFont="1" applyFill="1" applyBorder="1" applyAlignment="1" applyProtection="1">
      <alignment horizontal="center" wrapText="1"/>
      <protection hidden="1"/>
    </xf>
    <xf numFmtId="0" fontId="3" fillId="0" borderId="76" xfId="0" applyFont="1" applyFill="1" applyBorder="1" applyAlignment="1" applyProtection="1">
      <alignment horizontal="center" wrapText="1"/>
      <protection hidden="1"/>
    </xf>
    <xf numFmtId="2" fontId="3" fillId="0" borderId="17" xfId="0" applyNumberFormat="1" applyFont="1" applyBorder="1" applyAlignment="1" applyProtection="1">
      <alignment horizontal="right"/>
      <protection locked="0" hidden="1"/>
    </xf>
    <xf numFmtId="2" fontId="3" fillId="0" borderId="69" xfId="0" applyNumberFormat="1" applyFont="1" applyBorder="1" applyAlignment="1" applyProtection="1">
      <alignment horizontal="right"/>
      <protection locked="0" hidden="1"/>
    </xf>
    <xf numFmtId="0" fontId="3" fillId="0" borderId="22" xfId="0" applyFont="1" applyBorder="1" applyAlignment="1" applyProtection="1">
      <alignment horizontal="left"/>
      <protection hidden="1"/>
    </xf>
    <xf numFmtId="0" fontId="3" fillId="0" borderId="16" xfId="0" applyFont="1" applyBorder="1" applyAlignment="1" applyProtection="1">
      <alignment horizontal="left"/>
      <protection hidden="1"/>
    </xf>
    <xf numFmtId="2" fontId="3" fillId="0" borderId="210" xfId="0" applyNumberFormat="1" applyFont="1" applyBorder="1" applyAlignment="1" applyProtection="1">
      <alignment horizontal="right"/>
      <protection locked="0" hidden="1"/>
    </xf>
    <xf numFmtId="0" fontId="3" fillId="0" borderId="21" xfId="0" applyFont="1" applyBorder="1" applyAlignment="1" applyProtection="1">
      <alignment horizontal="left"/>
      <protection hidden="1"/>
    </xf>
    <xf numFmtId="0" fontId="3" fillId="0" borderId="17" xfId="0" applyFont="1" applyBorder="1" applyAlignment="1" applyProtection="1">
      <alignment horizontal="left"/>
      <protection hidden="1"/>
    </xf>
    <xf numFmtId="2" fontId="3" fillId="0" borderId="211" xfId="0" applyNumberFormat="1" applyFont="1" applyBorder="1" applyAlignment="1" applyProtection="1">
      <alignment horizontal="right"/>
      <protection locked="0" hidden="1"/>
    </xf>
    <xf numFmtId="0" fontId="3" fillId="4" borderId="30" xfId="0" applyFont="1" applyFill="1" applyBorder="1" applyAlignment="1" applyProtection="1">
      <alignment horizontal="center"/>
      <protection hidden="1"/>
    </xf>
    <xf numFmtId="0" fontId="3" fillId="4" borderId="27" xfId="0" applyFont="1" applyFill="1" applyBorder="1" applyAlignment="1" applyProtection="1">
      <alignment horizontal="center"/>
      <protection hidden="1"/>
    </xf>
    <xf numFmtId="0" fontId="3" fillId="4" borderId="48" xfId="0" applyFont="1" applyFill="1" applyBorder="1" applyAlignment="1" applyProtection="1">
      <alignment horizontal="center"/>
      <protection hidden="1"/>
    </xf>
    <xf numFmtId="0" fontId="3" fillId="4" borderId="28" xfId="0" applyFont="1" applyFill="1" applyBorder="1" applyAlignment="1" applyProtection="1">
      <alignment horizontal="center"/>
      <protection hidden="1"/>
    </xf>
    <xf numFmtId="0" fontId="14" fillId="4" borderId="27" xfId="0" applyFont="1" applyFill="1" applyBorder="1" applyAlignment="1" applyProtection="1">
      <alignment horizontal="center"/>
      <protection hidden="1"/>
    </xf>
    <xf numFmtId="0" fontId="14" fillId="4" borderId="53" xfId="0" applyFont="1" applyFill="1" applyBorder="1" applyAlignment="1" applyProtection="1">
      <alignment horizontal="center"/>
      <protection hidden="1"/>
    </xf>
    <xf numFmtId="0" fontId="3" fillId="4" borderId="28" xfId="0" applyFont="1" applyFill="1" applyBorder="1" applyAlignment="1" applyProtection="1">
      <alignment horizontal="center" wrapText="1"/>
      <protection hidden="1"/>
    </xf>
    <xf numFmtId="0" fontId="3" fillId="4" borderId="61" xfId="0" applyFont="1" applyFill="1" applyBorder="1" applyAlignment="1" applyProtection="1">
      <alignment horizontal="center" wrapText="1"/>
      <protection hidden="1"/>
    </xf>
    <xf numFmtId="0" fontId="3" fillId="0" borderId="75" xfId="0" applyFont="1" applyFill="1" applyBorder="1" applyAlignment="1" applyProtection="1">
      <alignment horizontal="center"/>
      <protection hidden="1"/>
    </xf>
    <xf numFmtId="0" fontId="3" fillId="0" borderId="77" xfId="0" applyFont="1" applyFill="1" applyBorder="1" applyAlignment="1" applyProtection="1">
      <alignment horizontal="center"/>
      <protection hidden="1"/>
    </xf>
    <xf numFmtId="0" fontId="3" fillId="0" borderId="34" xfId="0" applyFont="1" applyFill="1" applyBorder="1" applyAlignment="1" applyProtection="1">
      <alignment horizontal="center" wrapText="1"/>
      <protection hidden="1"/>
    </xf>
    <xf numFmtId="0" fontId="3" fillId="0" borderId="36" xfId="0" applyFont="1" applyFill="1" applyBorder="1" applyAlignment="1" applyProtection="1">
      <alignment horizontal="center" wrapText="1"/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14" fillId="0" borderId="38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3" fillId="0" borderId="53" xfId="0" applyFont="1" applyFill="1" applyBorder="1" applyAlignment="1" applyProtection="1">
      <alignment horizontal="right"/>
      <protection locked="0" hidden="1"/>
    </xf>
    <xf numFmtId="0" fontId="3" fillId="0" borderId="27" xfId="0" applyFont="1" applyFill="1" applyBorder="1" applyAlignment="1" applyProtection="1">
      <alignment horizontal="right" wrapText="1"/>
      <protection locked="0" hidden="1"/>
    </xf>
    <xf numFmtId="0" fontId="3" fillId="0" borderId="10" xfId="0" applyFont="1" applyFill="1" applyBorder="1" applyAlignment="1" applyProtection="1">
      <alignment horizontal="center" wrapText="1"/>
      <protection hidden="1"/>
    </xf>
    <xf numFmtId="0" fontId="3" fillId="0" borderId="12" xfId="0" applyFont="1" applyFill="1" applyBorder="1" applyAlignment="1" applyProtection="1">
      <alignment horizontal="center" wrapText="1"/>
      <protection hidden="1"/>
    </xf>
    <xf numFmtId="0" fontId="3" fillId="0" borderId="11" xfId="0" applyFont="1" applyFill="1" applyBorder="1" applyAlignment="1" applyProtection="1">
      <alignment horizontal="center" wrapText="1"/>
      <protection hidden="1"/>
    </xf>
    <xf numFmtId="0" fontId="3" fillId="0" borderId="54" xfId="0" applyFont="1" applyFill="1" applyBorder="1" applyAlignment="1" applyProtection="1">
      <alignment horizontal="right"/>
      <protection locked="0" hidden="1"/>
    </xf>
    <xf numFmtId="0" fontId="3" fillId="0" borderId="16" xfId="0" applyFont="1" applyFill="1" applyBorder="1" applyAlignment="1" applyProtection="1">
      <alignment horizontal="right" wrapText="1"/>
      <protection locked="0" hidden="1"/>
    </xf>
    <xf numFmtId="0" fontId="3" fillId="0" borderId="61" xfId="0" applyFont="1" applyFill="1" applyBorder="1" applyAlignment="1" applyProtection="1">
      <alignment horizontal="right"/>
      <protection locked="0" hidden="1"/>
    </xf>
    <xf numFmtId="0" fontId="3" fillId="0" borderId="28" xfId="0" applyFont="1" applyFill="1" applyBorder="1" applyAlignment="1" applyProtection="1">
      <alignment horizontal="right" wrapText="1"/>
      <protection locked="0" hidden="1"/>
    </xf>
    <xf numFmtId="0" fontId="3" fillId="0" borderId="37" xfId="0" applyFont="1" applyFill="1" applyBorder="1" applyAlignment="1" applyProtection="1">
      <alignment horizontal="center" wrapText="1"/>
      <protection hidden="1"/>
    </xf>
    <xf numFmtId="0" fontId="3" fillId="0" borderId="36" xfId="0" applyFont="1" applyFill="1" applyBorder="1" applyAlignment="1" applyProtection="1">
      <alignment horizontal="center"/>
      <protection hidden="1"/>
    </xf>
    <xf numFmtId="0" fontId="3" fillId="0" borderId="16" xfId="0" applyFont="1" applyFill="1" applyBorder="1" applyAlignment="1" applyProtection="1">
      <alignment horizontal="center"/>
      <protection hidden="1"/>
    </xf>
    <xf numFmtId="0" fontId="3" fillId="0" borderId="28" xfId="0" applyFont="1" applyFill="1" applyBorder="1" applyAlignment="1" applyProtection="1">
      <alignment horizontal="center"/>
      <protection hidden="1"/>
    </xf>
    <xf numFmtId="0" fontId="14" fillId="0" borderId="25" xfId="0" applyFont="1" applyFill="1" applyBorder="1" applyAlignment="1" applyProtection="1">
      <alignment horizontal="left"/>
      <protection hidden="1"/>
    </xf>
    <xf numFmtId="0" fontId="14" fillId="0" borderId="26" xfId="0" applyFont="1" applyFill="1" applyBorder="1" applyAlignment="1" applyProtection="1">
      <alignment horizontal="left"/>
      <protection hidden="1"/>
    </xf>
    <xf numFmtId="4" fontId="14" fillId="0" borderId="26" xfId="0" applyNumberFormat="1" applyFont="1" applyFill="1" applyBorder="1" applyAlignment="1" applyProtection="1">
      <alignment horizontal="right"/>
      <protection locked="0" hidden="1"/>
    </xf>
    <xf numFmtId="4" fontId="14" fillId="0" borderId="74" xfId="0" applyNumberFormat="1" applyFont="1" applyFill="1" applyBorder="1" applyAlignment="1" applyProtection="1">
      <alignment horizontal="right"/>
      <protection locked="0" hidden="1"/>
    </xf>
    <xf numFmtId="0" fontId="3" fillId="0" borderId="21" xfId="0" applyFont="1" applyFill="1" applyBorder="1" applyAlignment="1" applyProtection="1">
      <alignment horizontal="left"/>
      <protection locked="0" hidden="1"/>
    </xf>
    <xf numFmtId="0" fontId="3" fillId="0" borderId="17" xfId="0" applyFont="1" applyFill="1" applyBorder="1" applyAlignment="1" applyProtection="1">
      <alignment horizontal="left"/>
      <protection locked="0" hidden="1"/>
    </xf>
    <xf numFmtId="4" fontId="3" fillId="0" borderId="17" xfId="0" applyNumberFormat="1" applyFont="1" applyFill="1" applyBorder="1" applyAlignment="1" applyProtection="1">
      <alignment horizontal="right"/>
      <protection locked="0" hidden="1"/>
    </xf>
    <xf numFmtId="4" fontId="3" fillId="0" borderId="69" xfId="0" applyNumberFormat="1" applyFont="1" applyFill="1" applyBorder="1" applyAlignment="1" applyProtection="1">
      <alignment horizontal="right"/>
      <protection locked="0" hidden="1"/>
    </xf>
    <xf numFmtId="4" fontId="3" fillId="0" borderId="54" xfId="0" applyNumberFormat="1" applyFont="1" applyFill="1" applyBorder="1" applyAlignment="1" applyProtection="1">
      <alignment horizontal="right"/>
      <protection locked="0" hidden="1"/>
    </xf>
    <xf numFmtId="0" fontId="3" fillId="0" borderId="23" xfId="0" applyFont="1" applyFill="1" applyBorder="1" applyAlignment="1" applyProtection="1">
      <alignment horizontal="left"/>
      <protection locked="0" hidden="1"/>
    </xf>
    <xf numFmtId="0" fontId="3" fillId="0" borderId="24" xfId="0" applyFont="1" applyFill="1" applyBorder="1" applyAlignment="1" applyProtection="1">
      <alignment horizontal="left"/>
      <protection locked="0" hidden="1"/>
    </xf>
    <xf numFmtId="4" fontId="3" fillId="0" borderId="24" xfId="0" applyNumberFormat="1" applyFont="1" applyFill="1" applyBorder="1" applyAlignment="1" applyProtection="1">
      <alignment horizontal="right"/>
      <protection locked="0" hidden="1"/>
    </xf>
    <xf numFmtId="4" fontId="3" fillId="0" borderId="68" xfId="0" applyNumberFormat="1" applyFont="1" applyFill="1" applyBorder="1" applyAlignment="1" applyProtection="1">
      <alignment horizontal="right"/>
      <protection locked="0" hidden="1"/>
    </xf>
    <xf numFmtId="0" fontId="14" fillId="0" borderId="25" xfId="0" applyFont="1" applyFill="1" applyBorder="1" applyAlignment="1" applyProtection="1">
      <alignment horizontal="left" wrapText="1"/>
      <protection hidden="1"/>
    </xf>
    <xf numFmtId="0" fontId="14" fillId="0" borderId="26" xfId="0" applyFont="1" applyFill="1" applyBorder="1" applyAlignment="1" applyProtection="1">
      <alignment horizontal="left" wrapText="1"/>
      <protection hidden="1"/>
    </xf>
    <xf numFmtId="0" fontId="3" fillId="0" borderId="21" xfId="0" applyFont="1" applyFill="1" applyBorder="1" applyAlignment="1" applyProtection="1">
      <alignment horizontal="left"/>
      <protection hidden="1"/>
    </xf>
    <xf numFmtId="0" fontId="3" fillId="0" borderId="17" xfId="0" applyFont="1" applyFill="1" applyBorder="1" applyAlignment="1" applyProtection="1">
      <alignment horizontal="left"/>
      <protection hidden="1"/>
    </xf>
    <xf numFmtId="4" fontId="14" fillId="0" borderId="17" xfId="0" applyNumberFormat="1" applyFont="1" applyFill="1" applyBorder="1" applyAlignment="1" applyProtection="1">
      <alignment horizontal="right"/>
      <protection locked="0" hidden="1"/>
    </xf>
    <xf numFmtId="4" fontId="14" fillId="0" borderId="69" xfId="0" applyNumberFormat="1" applyFont="1" applyFill="1" applyBorder="1" applyAlignment="1" applyProtection="1">
      <alignment horizontal="right"/>
      <protection locked="0" hidden="1"/>
    </xf>
    <xf numFmtId="0" fontId="3" fillId="0" borderId="23" xfId="0" applyFont="1" applyFill="1" applyBorder="1" applyAlignment="1" applyProtection="1">
      <alignment horizontal="left"/>
      <protection hidden="1"/>
    </xf>
    <xf numFmtId="0" fontId="3" fillId="0" borderId="24" xfId="0" applyFont="1" applyFill="1" applyBorder="1" applyAlignment="1" applyProtection="1">
      <alignment horizontal="left"/>
      <protection hidden="1"/>
    </xf>
    <xf numFmtId="4" fontId="3" fillId="0" borderId="26" xfId="0" applyNumberFormat="1" applyFont="1" applyFill="1" applyBorder="1" applyAlignment="1" applyProtection="1">
      <alignment horizontal="right"/>
      <protection locked="0" hidden="1"/>
    </xf>
    <xf numFmtId="4" fontId="3" fillId="0" borderId="74" xfId="0" applyNumberFormat="1" applyFont="1" applyFill="1" applyBorder="1" applyAlignment="1" applyProtection="1">
      <alignment horizontal="right"/>
      <protection locked="0" hidden="1"/>
    </xf>
    <xf numFmtId="4" fontId="3" fillId="0" borderId="53" xfId="0" applyNumberFormat="1" applyFont="1" applyFill="1" applyBorder="1" applyAlignment="1" applyProtection="1">
      <alignment horizontal="right"/>
      <protection locked="0" hidden="1"/>
    </xf>
    <xf numFmtId="4" fontId="3" fillId="0" borderId="28" xfId="0" applyNumberFormat="1" applyFont="1" applyFill="1" applyBorder="1" applyAlignment="1" applyProtection="1">
      <alignment horizontal="right"/>
      <protection locked="0" hidden="1"/>
    </xf>
    <xf numFmtId="4" fontId="3" fillId="0" borderId="61" xfId="0" applyNumberFormat="1" applyFont="1" applyFill="1" applyBorder="1" applyAlignment="1" applyProtection="1">
      <alignment horizontal="right"/>
      <protection locked="0" hidden="1"/>
    </xf>
    <xf numFmtId="4" fontId="14" fillId="0" borderId="39" xfId="0" applyNumberFormat="1" applyFont="1" applyFill="1" applyBorder="1" applyAlignment="1" applyProtection="1">
      <alignment horizontal="right"/>
      <protection locked="0" hidden="1"/>
    </xf>
    <xf numFmtId="4" fontId="14" fillId="0" borderId="37" xfId="0" applyNumberFormat="1" applyFont="1" applyFill="1" applyBorder="1" applyAlignment="1" applyProtection="1">
      <alignment horizontal="right"/>
      <protection locked="0" hidden="1"/>
    </xf>
    <xf numFmtId="4" fontId="14" fillId="0" borderId="73" xfId="0" applyNumberFormat="1" applyFont="1" applyFill="1" applyBorder="1" applyAlignment="1" applyProtection="1">
      <alignment horizontal="right"/>
      <protection locked="0" hidden="1"/>
    </xf>
    <xf numFmtId="4" fontId="14" fillId="0" borderId="36" xfId="0" applyNumberFormat="1" applyFont="1" applyFill="1" applyBorder="1" applyAlignment="1" applyProtection="1">
      <alignment horizontal="right"/>
      <protection locked="0" hidden="1"/>
    </xf>
    <xf numFmtId="0" fontId="6" fillId="0" borderId="22" xfId="0" applyFont="1" applyFill="1" applyBorder="1" applyAlignment="1" applyProtection="1">
      <alignment horizontal="left"/>
      <protection locked="0" hidden="1"/>
    </xf>
    <xf numFmtId="0" fontId="6" fillId="0" borderId="16" xfId="0" applyFont="1" applyFill="1" applyBorder="1" applyAlignment="1" applyProtection="1">
      <alignment horizontal="left"/>
      <protection locked="0" hidden="1"/>
    </xf>
    <xf numFmtId="2" fontId="6" fillId="0" borderId="54" xfId="0" applyNumberFormat="1" applyFont="1" applyFill="1" applyBorder="1" applyAlignment="1" applyProtection="1">
      <alignment horizontal="right"/>
      <protection locked="0" hidden="1"/>
    </xf>
    <xf numFmtId="2" fontId="6" fillId="0" borderId="28" xfId="0" applyNumberFormat="1" applyFont="1" applyFill="1" applyBorder="1" applyAlignment="1" applyProtection="1">
      <alignment horizontal="right"/>
      <protection locked="0" hidden="1"/>
    </xf>
    <xf numFmtId="2" fontId="6" fillId="0" borderId="61" xfId="0" applyNumberFormat="1" applyFont="1" applyFill="1" applyBorder="1" applyAlignment="1" applyProtection="1">
      <alignment horizontal="right"/>
      <protection locked="0" hidden="1"/>
    </xf>
    <xf numFmtId="0" fontId="6" fillId="0" borderId="33" xfId="0" applyFont="1" applyFill="1" applyBorder="1" applyAlignment="1" applyProtection="1">
      <alignment vertical="top" wrapText="1"/>
      <protection locked="0" hidden="1"/>
    </xf>
    <xf numFmtId="0" fontId="6" fillId="0" borderId="48" xfId="0" applyFont="1" applyFill="1" applyBorder="1" applyAlignment="1" applyProtection="1">
      <alignment horizontal="left"/>
      <protection locked="0" hidden="1"/>
    </xf>
    <xf numFmtId="0" fontId="6" fillId="0" borderId="28" xfId="0" applyFont="1" applyFill="1" applyBorder="1" applyAlignment="1" applyProtection="1">
      <alignment horizontal="left"/>
      <protection locked="0" hidden="1"/>
    </xf>
    <xf numFmtId="0" fontId="6" fillId="4" borderId="34" xfId="0" applyFont="1" applyFill="1" applyBorder="1" applyAlignment="1" applyProtection="1">
      <alignment horizontal="center" wrapText="1"/>
      <protection hidden="1"/>
    </xf>
    <xf numFmtId="0" fontId="6" fillId="4" borderId="37" xfId="0" applyFont="1" applyFill="1" applyBorder="1" applyAlignment="1" applyProtection="1">
      <alignment horizontal="center" wrapText="1"/>
      <protection hidden="1"/>
    </xf>
    <xf numFmtId="0" fontId="6" fillId="4" borderId="36" xfId="0" applyFont="1" applyFill="1" applyBorder="1" applyAlignment="1" applyProtection="1">
      <alignment horizontal="center" wrapText="1"/>
      <protection hidden="1"/>
    </xf>
    <xf numFmtId="0" fontId="6" fillId="0" borderId="30" xfId="0" applyFont="1" applyFill="1" applyBorder="1" applyAlignment="1" applyProtection="1">
      <alignment horizontal="left"/>
      <protection locked="0" hidden="1"/>
    </xf>
    <xf numFmtId="0" fontId="6" fillId="0" borderId="27" xfId="0" applyFont="1" applyFill="1" applyBorder="1" applyAlignment="1" applyProtection="1">
      <alignment horizontal="left"/>
      <protection locked="0" hidden="1"/>
    </xf>
    <xf numFmtId="2" fontId="6" fillId="0" borderId="53" xfId="0" applyNumberFormat="1" applyFont="1" applyFill="1" applyBorder="1" applyAlignment="1" applyProtection="1">
      <alignment horizontal="right"/>
      <protection locked="0" hidden="1"/>
    </xf>
    <xf numFmtId="0" fontId="6" fillId="4" borderId="34" xfId="0" applyFont="1" applyFill="1" applyBorder="1" applyAlignment="1" applyProtection="1">
      <alignment horizontal="left" wrapText="1"/>
      <protection hidden="1"/>
    </xf>
    <xf numFmtId="0" fontId="6" fillId="4" borderId="37" xfId="0" applyFont="1" applyFill="1" applyBorder="1" applyAlignment="1" applyProtection="1">
      <alignment horizontal="left" wrapText="1"/>
      <protection hidden="1"/>
    </xf>
    <xf numFmtId="0" fontId="6" fillId="4" borderId="36" xfId="0" applyFont="1" applyFill="1" applyBorder="1" applyAlignment="1" applyProtection="1">
      <alignment horizontal="left" wrapText="1"/>
      <protection hidden="1"/>
    </xf>
    <xf numFmtId="2" fontId="6" fillId="4" borderId="34" xfId="0" applyNumberFormat="1" applyFont="1" applyFill="1" applyBorder="1" applyAlignment="1" applyProtection="1">
      <alignment horizontal="center" wrapText="1"/>
      <protection hidden="1"/>
    </xf>
    <xf numFmtId="2" fontId="6" fillId="4" borderId="37" xfId="0" applyNumberFormat="1" applyFont="1" applyFill="1" applyBorder="1" applyAlignment="1" applyProtection="1">
      <alignment horizontal="center" wrapText="1"/>
      <protection hidden="1"/>
    </xf>
    <xf numFmtId="2" fontId="6" fillId="4" borderId="36" xfId="0" applyNumberFormat="1" applyFont="1" applyFill="1" applyBorder="1" applyAlignment="1" applyProtection="1">
      <alignment horizontal="center" wrapText="1"/>
      <protection hidden="1"/>
    </xf>
    <xf numFmtId="0" fontId="3" fillId="4" borderId="34" xfId="0" applyFont="1" applyFill="1" applyBorder="1" applyAlignment="1" applyProtection="1">
      <alignment horizontal="left" wrapText="1"/>
      <protection hidden="1"/>
    </xf>
    <xf numFmtId="0" fontId="6" fillId="0" borderId="112" xfId="0" applyFont="1" applyFill="1" applyBorder="1" applyAlignment="1" applyProtection="1">
      <protection locked="0" hidden="1"/>
    </xf>
    <xf numFmtId="0" fontId="6" fillId="0" borderId="55" xfId="0" applyFont="1" applyFill="1" applyBorder="1" applyAlignment="1" applyProtection="1">
      <protection locked="0" hidden="1"/>
    </xf>
    <xf numFmtId="0" fontId="6" fillId="0" borderId="49" xfId="0" applyFont="1" applyFill="1" applyBorder="1" applyAlignment="1" applyProtection="1">
      <protection locked="0" hidden="1"/>
    </xf>
    <xf numFmtId="0" fontId="6" fillId="0" borderId="22" xfId="0" applyFont="1" applyFill="1" applyBorder="1" applyAlignment="1" applyProtection="1">
      <protection locked="0" hidden="1"/>
    </xf>
    <xf numFmtId="0" fontId="6" fillId="0" borderId="16" xfId="0" applyFont="1" applyFill="1" applyBorder="1" applyAlignment="1" applyProtection="1">
      <protection locked="0" hidden="1"/>
    </xf>
    <xf numFmtId="0" fontId="6" fillId="0" borderId="48" xfId="0" applyFont="1" applyFill="1" applyBorder="1" applyAlignment="1" applyProtection="1">
      <protection locked="0" hidden="1"/>
    </xf>
    <xf numFmtId="0" fontId="6" fillId="0" borderId="28" xfId="0" applyFont="1" applyFill="1" applyBorder="1" applyAlignment="1" applyProtection="1">
      <protection locked="0" hidden="1"/>
    </xf>
    <xf numFmtId="0" fontId="6" fillId="0" borderId="19" xfId="0" applyFont="1" applyFill="1" applyBorder="1" applyAlignment="1" applyProtection="1">
      <alignment vertical="top" wrapText="1"/>
      <protection locked="0" hidden="1"/>
    </xf>
    <xf numFmtId="0" fontId="6" fillId="0" borderId="35" xfId="0" applyNumberFormat="1" applyFont="1" applyFill="1" applyBorder="1" applyAlignment="1" applyProtection="1">
      <alignment horizontal="left" vertical="top" wrapText="1"/>
      <protection locked="0" hidden="1"/>
    </xf>
    <xf numFmtId="0" fontId="6" fillId="0" borderId="16" xfId="0" applyFont="1" applyFill="1" applyBorder="1" applyAlignment="1" applyProtection="1">
      <alignment horizontal="right"/>
      <protection locked="0" hidden="1"/>
    </xf>
    <xf numFmtId="0" fontId="6" fillId="0" borderId="54" xfId="0" applyFont="1" applyFill="1" applyBorder="1" applyAlignment="1" applyProtection="1">
      <alignment horizontal="left"/>
      <protection locked="0" hidden="1"/>
    </xf>
    <xf numFmtId="0" fontId="6" fillId="0" borderId="28" xfId="0" applyFont="1" applyFill="1" applyBorder="1" applyAlignment="1" applyProtection="1">
      <alignment horizontal="right"/>
      <protection locked="0" hidden="1"/>
    </xf>
    <xf numFmtId="0" fontId="6" fillId="0" borderId="61" xfId="0" applyFont="1" applyFill="1" applyBorder="1" applyAlignment="1" applyProtection="1">
      <alignment horizontal="left"/>
      <protection locked="0" hidden="1"/>
    </xf>
    <xf numFmtId="0" fontId="6" fillId="4" borderId="2" xfId="0" applyFont="1" applyFill="1" applyBorder="1" applyAlignment="1" applyProtection="1">
      <alignment horizontal="center"/>
      <protection hidden="1"/>
    </xf>
    <xf numFmtId="0" fontId="6" fillId="0" borderId="27" xfId="0" applyFont="1" applyFill="1" applyBorder="1" applyAlignment="1" applyProtection="1">
      <alignment horizontal="right"/>
      <protection locked="0" hidden="1"/>
    </xf>
    <xf numFmtId="0" fontId="6" fillId="0" borderId="53" xfId="0" applyFont="1" applyFill="1" applyBorder="1" applyAlignment="1" applyProtection="1">
      <alignment horizontal="left"/>
      <protection locked="0" hidden="1"/>
    </xf>
    <xf numFmtId="0" fontId="6" fillId="0" borderId="35" xfId="0" applyFont="1" applyFill="1" applyBorder="1" applyAlignment="1" applyProtection="1">
      <alignment horizontal="left" vertical="top" wrapText="1"/>
      <protection locked="0" hidden="1"/>
    </xf>
    <xf numFmtId="0" fontId="6" fillId="0" borderId="30" xfId="0" applyFont="1" applyFill="1" applyBorder="1" applyAlignment="1" applyProtection="1">
      <alignment horizontal="left"/>
      <protection hidden="1"/>
    </xf>
    <xf numFmtId="0" fontId="6" fillId="0" borderId="27" xfId="0" applyFont="1" applyFill="1" applyBorder="1" applyAlignment="1" applyProtection="1">
      <alignment horizontal="left"/>
      <protection hidden="1"/>
    </xf>
    <xf numFmtId="0" fontId="43" fillId="4" borderId="34" xfId="0" applyFont="1" applyFill="1" applyBorder="1" applyAlignment="1" applyProtection="1">
      <alignment horizontal="left" wrapText="1"/>
      <protection hidden="1"/>
    </xf>
    <xf numFmtId="0" fontId="6" fillId="0" borderId="22" xfId="0" applyFont="1" applyFill="1" applyBorder="1" applyAlignment="1" applyProtection="1">
      <protection hidden="1"/>
    </xf>
    <xf numFmtId="0" fontId="6" fillId="0" borderId="16" xfId="0" applyFont="1" applyFill="1" applyBorder="1" applyAlignment="1" applyProtection="1">
      <protection hidden="1"/>
    </xf>
    <xf numFmtId="0" fontId="6" fillId="0" borderId="48" xfId="0" applyFont="1" applyFill="1" applyBorder="1" applyAlignment="1" applyProtection="1">
      <protection hidden="1"/>
    </xf>
    <xf numFmtId="0" fontId="6" fillId="0" borderId="28" xfId="0" applyFont="1" applyFill="1" applyBorder="1" applyAlignment="1" applyProtection="1">
      <protection hidden="1"/>
    </xf>
    <xf numFmtId="0" fontId="6" fillId="0" borderId="28" xfId="0" applyNumberFormat="1" applyFont="1" applyFill="1" applyBorder="1" applyAlignment="1" applyProtection="1">
      <alignment horizontal="right"/>
      <protection locked="0" hidden="1"/>
    </xf>
    <xf numFmtId="0" fontId="6" fillId="0" borderId="61" xfId="0" applyNumberFormat="1" applyFont="1" applyFill="1" applyBorder="1" applyAlignment="1" applyProtection="1">
      <alignment horizontal="right"/>
      <protection locked="0" hidden="1"/>
    </xf>
    <xf numFmtId="0" fontId="43" fillId="0" borderId="0" xfId="0" applyFont="1" applyAlignment="1" applyProtection="1">
      <alignment horizontal="center"/>
      <protection hidden="1"/>
    </xf>
    <xf numFmtId="0" fontId="6" fillId="4" borderId="2" xfId="0" applyFont="1" applyFill="1" applyBorder="1" applyAlignment="1" applyProtection="1">
      <alignment horizontal="center" wrapText="1"/>
      <protection hidden="1"/>
    </xf>
    <xf numFmtId="0" fontId="6" fillId="0" borderId="30" xfId="0" applyNumberFormat="1" applyFont="1" applyFill="1" applyBorder="1" applyAlignment="1" applyProtection="1">
      <alignment horizontal="center"/>
      <protection locked="0" hidden="1"/>
    </xf>
    <xf numFmtId="0" fontId="6" fillId="0" borderId="27" xfId="0" applyNumberFormat="1" applyFont="1" applyFill="1" applyBorder="1" applyAlignment="1" applyProtection="1">
      <alignment horizontal="center"/>
      <protection locked="0" hidden="1"/>
    </xf>
    <xf numFmtId="0" fontId="6" fillId="0" borderId="27" xfId="0" applyNumberFormat="1" applyFont="1" applyBorder="1" applyAlignment="1" applyProtection="1">
      <alignment horizontal="right"/>
      <protection locked="0" hidden="1"/>
    </xf>
    <xf numFmtId="0" fontId="6" fillId="0" borderId="216" xfId="0" applyNumberFormat="1" applyFont="1" applyBorder="1" applyAlignment="1" applyProtection="1">
      <alignment horizontal="right"/>
      <protection locked="0" hidden="1"/>
    </xf>
    <xf numFmtId="0" fontId="6" fillId="0" borderId="22" xfId="0" applyNumberFormat="1" applyFont="1" applyFill="1" applyBorder="1" applyAlignment="1" applyProtection="1">
      <alignment horizontal="center"/>
      <protection locked="0" hidden="1"/>
    </xf>
    <xf numFmtId="0" fontId="6" fillId="0" borderId="16" xfId="0" applyNumberFormat="1" applyFont="1" applyFill="1" applyBorder="1" applyAlignment="1" applyProtection="1">
      <alignment horizontal="center"/>
      <protection locked="0" hidden="1"/>
    </xf>
    <xf numFmtId="0" fontId="6" fillId="0" borderId="16" xfId="0" applyNumberFormat="1" applyFont="1" applyBorder="1" applyAlignment="1" applyProtection="1">
      <alignment horizontal="right"/>
      <protection locked="0" hidden="1"/>
    </xf>
    <xf numFmtId="0" fontId="6" fillId="0" borderId="212" xfId="0" applyNumberFormat="1" applyFont="1" applyBorder="1" applyAlignment="1" applyProtection="1">
      <alignment horizontal="right"/>
      <protection locked="0" hidden="1"/>
    </xf>
    <xf numFmtId="0" fontId="6" fillId="0" borderId="48" xfId="0" applyNumberFormat="1" applyFont="1" applyFill="1" applyBorder="1" applyAlignment="1" applyProtection="1">
      <alignment horizontal="center"/>
      <protection locked="0" hidden="1"/>
    </xf>
    <xf numFmtId="0" fontId="6" fillId="0" borderId="28" xfId="0" applyNumberFormat="1" applyFont="1" applyFill="1" applyBorder="1" applyAlignment="1" applyProtection="1">
      <alignment horizontal="center"/>
      <protection locked="0" hidden="1"/>
    </xf>
    <xf numFmtId="0" fontId="6" fillId="0" borderId="28" xfId="0" applyNumberFormat="1" applyFont="1" applyBorder="1" applyAlignment="1" applyProtection="1">
      <alignment horizontal="right"/>
      <protection locked="0" hidden="1"/>
    </xf>
    <xf numFmtId="0" fontId="6" fillId="0" borderId="209" xfId="0" applyNumberFormat="1" applyFont="1" applyBorder="1" applyAlignment="1" applyProtection="1">
      <alignment horizontal="right"/>
      <protection locked="0" hidden="1"/>
    </xf>
    <xf numFmtId="2" fontId="6" fillId="4" borderId="2" xfId="0" applyNumberFormat="1" applyFont="1" applyFill="1" applyBorder="1" applyAlignment="1" applyProtection="1">
      <alignment horizontal="center" wrapText="1"/>
      <protection hidden="1"/>
    </xf>
    <xf numFmtId="49" fontId="6" fillId="0" borderId="13" xfId="0" applyNumberFormat="1" applyFont="1" applyFill="1" applyBorder="1" applyAlignment="1" applyProtection="1">
      <alignment horizontal="left"/>
      <protection hidden="1"/>
    </xf>
    <xf numFmtId="49" fontId="6" fillId="0" borderId="38" xfId="0" applyNumberFormat="1" applyFont="1" applyFill="1" applyBorder="1" applyAlignment="1" applyProtection="1">
      <alignment horizontal="left"/>
      <protection hidden="1"/>
    </xf>
    <xf numFmtId="0" fontId="6" fillId="0" borderId="216" xfId="0" applyNumberFormat="1" applyFont="1" applyFill="1" applyBorder="1" applyAlignment="1" applyProtection="1">
      <alignment horizontal="right"/>
      <protection locked="0" hidden="1"/>
    </xf>
    <xf numFmtId="0" fontId="6" fillId="0" borderId="55" xfId="0" applyNumberFormat="1" applyFont="1" applyFill="1" applyBorder="1" applyAlignment="1" applyProtection="1">
      <alignment horizontal="right"/>
      <protection locked="0" hidden="1"/>
    </xf>
    <xf numFmtId="0" fontId="6" fillId="0" borderId="49" xfId="0" applyNumberFormat="1" applyFont="1" applyFill="1" applyBorder="1" applyAlignment="1" applyProtection="1">
      <alignment horizontal="right"/>
      <protection locked="0" hidden="1"/>
    </xf>
    <xf numFmtId="0" fontId="6" fillId="0" borderId="27" xfId="0" applyNumberFormat="1" applyFont="1" applyBorder="1" applyAlignment="1" applyProtection="1">
      <alignment horizontal="left"/>
      <protection locked="0" hidden="1"/>
    </xf>
    <xf numFmtId="0" fontId="6" fillId="0" borderId="53" xfId="0" applyNumberFormat="1" applyFont="1" applyBorder="1" applyAlignment="1" applyProtection="1">
      <alignment horizontal="left"/>
      <protection locked="0" hidden="1"/>
    </xf>
    <xf numFmtId="0" fontId="6" fillId="0" borderId="16" xfId="0" applyNumberFormat="1" applyFont="1" applyBorder="1" applyAlignment="1" applyProtection="1">
      <alignment horizontal="left"/>
      <protection locked="0" hidden="1"/>
    </xf>
    <xf numFmtId="0" fontId="6" fillId="0" borderId="54" xfId="0" applyNumberFormat="1" applyFont="1" applyBorder="1" applyAlignment="1" applyProtection="1">
      <alignment horizontal="left"/>
      <protection locked="0" hidden="1"/>
    </xf>
    <xf numFmtId="0" fontId="6" fillId="0" borderId="28" xfId="0" applyNumberFormat="1" applyFont="1" applyBorder="1" applyAlignment="1" applyProtection="1">
      <alignment horizontal="left"/>
      <protection locked="0" hidden="1"/>
    </xf>
    <xf numFmtId="0" fontId="6" fillId="0" borderId="61" xfId="0" applyNumberFormat="1" applyFont="1" applyBorder="1" applyAlignment="1" applyProtection="1">
      <alignment horizontal="left"/>
      <protection locked="0" hidden="1"/>
    </xf>
    <xf numFmtId="0" fontId="14" fillId="0" borderId="38" xfId="0" applyFont="1" applyFill="1" applyBorder="1" applyAlignment="1" applyProtection="1">
      <alignment horizontal="left" wrapText="1"/>
      <protection hidden="1"/>
    </xf>
    <xf numFmtId="0" fontId="3" fillId="0" borderId="30" xfId="0" applyFont="1" applyFill="1" applyBorder="1" applyAlignment="1" applyProtection="1">
      <alignment wrapText="1"/>
      <protection hidden="1"/>
    </xf>
    <xf numFmtId="0" fontId="3" fillId="0" borderId="27" xfId="0" applyFont="1" applyFill="1" applyBorder="1" applyAlignment="1" applyProtection="1">
      <alignment wrapText="1"/>
      <protection hidden="1"/>
    </xf>
    <xf numFmtId="0" fontId="3" fillId="0" borderId="216" xfId="0" applyFont="1" applyFill="1" applyBorder="1" applyAlignment="1" applyProtection="1">
      <alignment horizontal="right"/>
      <protection locked="0" hidden="1"/>
    </xf>
    <xf numFmtId="0" fontId="3" fillId="0" borderId="55" xfId="0" applyFont="1" applyFill="1" applyBorder="1" applyAlignment="1" applyProtection="1">
      <alignment horizontal="right"/>
      <protection locked="0" hidden="1"/>
    </xf>
    <xf numFmtId="0" fontId="3" fillId="0" borderId="49" xfId="0" applyFont="1" applyFill="1" applyBorder="1" applyAlignment="1" applyProtection="1">
      <alignment horizontal="right"/>
      <protection locked="0" hidden="1"/>
    </xf>
    <xf numFmtId="0" fontId="3" fillId="0" borderId="27" xfId="0" applyFont="1" applyFill="1" applyBorder="1" applyAlignment="1" applyProtection="1">
      <alignment horizontal="center"/>
      <protection locked="0" hidden="1"/>
    </xf>
    <xf numFmtId="3" fontId="3" fillId="0" borderId="0" xfId="0" applyNumberFormat="1" applyFont="1" applyAlignment="1" applyProtection="1">
      <alignment horizontal="left"/>
      <protection hidden="1"/>
    </xf>
    <xf numFmtId="0" fontId="43" fillId="0" borderId="0" xfId="0" applyFont="1" applyFill="1" applyAlignment="1" applyProtection="1">
      <alignment horizontal="center"/>
      <protection hidden="1"/>
    </xf>
    <xf numFmtId="0" fontId="54" fillId="0" borderId="0" xfId="0" applyFont="1" applyAlignment="1" applyProtection="1">
      <alignment horizontal="left"/>
      <protection hidden="1"/>
    </xf>
    <xf numFmtId="0" fontId="3" fillId="0" borderId="34" xfId="0" applyFont="1" applyFill="1" applyBorder="1" applyAlignment="1" applyProtection="1">
      <alignment wrapText="1"/>
      <protection hidden="1"/>
    </xf>
    <xf numFmtId="0" fontId="3" fillId="0" borderId="37" xfId="0" applyFont="1" applyFill="1" applyBorder="1" applyAlignment="1" applyProtection="1">
      <alignment wrapText="1"/>
      <protection hidden="1"/>
    </xf>
    <xf numFmtId="0" fontId="3" fillId="0" borderId="37" xfId="0" applyFont="1" applyFill="1" applyBorder="1" applyAlignment="1" applyProtection="1">
      <alignment horizontal="right" wrapText="1"/>
      <protection hidden="1"/>
    </xf>
    <xf numFmtId="0" fontId="3" fillId="0" borderId="36" xfId="0" applyFont="1" applyFill="1" applyBorder="1" applyAlignment="1" applyProtection="1">
      <alignment horizontal="right" wrapText="1"/>
      <protection hidden="1"/>
    </xf>
    <xf numFmtId="0" fontId="3" fillId="0" borderId="21" xfId="0" applyFont="1" applyFill="1" applyBorder="1" applyAlignment="1" applyProtection="1">
      <alignment horizontal="left" wrapText="1"/>
      <protection locked="0" hidden="1"/>
    </xf>
    <xf numFmtId="0" fontId="3" fillId="0" borderId="17" xfId="0" applyFont="1" applyFill="1" applyBorder="1" applyAlignment="1" applyProtection="1">
      <alignment horizontal="left" wrapText="1"/>
      <protection locked="0" hidden="1"/>
    </xf>
    <xf numFmtId="0" fontId="3" fillId="0" borderId="17" xfId="0" applyFont="1" applyFill="1" applyBorder="1" applyAlignment="1" applyProtection="1">
      <alignment horizontal="right" wrapText="1"/>
      <protection locked="0" hidden="1"/>
    </xf>
    <xf numFmtId="0" fontId="3" fillId="0" borderId="69" xfId="0" applyFont="1" applyFill="1" applyBorder="1" applyAlignment="1" applyProtection="1">
      <alignment horizontal="right" wrapText="1"/>
      <protection locked="0" hidden="1"/>
    </xf>
    <xf numFmtId="0" fontId="3" fillId="0" borderId="54" xfId="0" applyFont="1" applyFill="1" applyBorder="1" applyAlignment="1" applyProtection="1">
      <alignment horizontal="right" wrapText="1"/>
      <protection locked="0" hidden="1"/>
    </xf>
    <xf numFmtId="0" fontId="3" fillId="0" borderId="61" xfId="0" applyFont="1" applyFill="1" applyBorder="1" applyAlignment="1" applyProtection="1">
      <alignment horizontal="right" wrapText="1"/>
      <protection locked="0" hidden="1"/>
    </xf>
    <xf numFmtId="0" fontId="43" fillId="0" borderId="0" xfId="0" applyNumberFormat="1" applyFont="1" applyFill="1" applyAlignment="1" applyProtection="1">
      <alignment horizontal="center"/>
      <protection hidden="1"/>
    </xf>
    <xf numFmtId="0" fontId="43" fillId="0" borderId="0" xfId="0" applyNumberFormat="1" applyFont="1" applyBorder="1" applyAlignment="1" applyProtection="1">
      <alignment horizontal="left" wrapText="1"/>
      <protection hidden="1"/>
    </xf>
    <xf numFmtId="0" fontId="3" fillId="4" borderId="81" xfId="0" applyNumberFormat="1" applyFont="1" applyFill="1" applyBorder="1" applyAlignment="1" applyProtection="1">
      <alignment horizontal="center"/>
      <protection hidden="1"/>
    </xf>
    <xf numFmtId="0" fontId="3" fillId="4" borderId="0" xfId="0" applyNumberFormat="1" applyFont="1" applyFill="1" applyBorder="1" applyAlignment="1" applyProtection="1">
      <alignment horizontal="center"/>
      <protection hidden="1"/>
    </xf>
    <xf numFmtId="0" fontId="3" fillId="4" borderId="47" xfId="0" applyNumberFormat="1" applyFont="1" applyFill="1" applyBorder="1" applyAlignment="1" applyProtection="1">
      <alignment horizontal="center"/>
      <protection hidden="1"/>
    </xf>
    <xf numFmtId="0" fontId="3" fillId="4" borderId="13" xfId="0" applyNumberFormat="1" applyFont="1" applyFill="1" applyBorder="1" applyAlignment="1" applyProtection="1">
      <alignment horizontal="center"/>
      <protection hidden="1"/>
    </xf>
    <xf numFmtId="0" fontId="3" fillId="4" borderId="38" xfId="0" applyNumberFormat="1" applyFont="1" applyFill="1" applyBorder="1" applyAlignment="1" applyProtection="1">
      <alignment horizontal="center"/>
      <protection hidden="1"/>
    </xf>
    <xf numFmtId="0" fontId="3" fillId="4" borderId="14" xfId="0" applyNumberFormat="1" applyFont="1" applyFill="1" applyBorder="1" applyAlignment="1" applyProtection="1">
      <alignment horizontal="center"/>
      <protection hidden="1"/>
    </xf>
    <xf numFmtId="0" fontId="3" fillId="4" borderId="10" xfId="0" applyNumberFormat="1" applyFont="1" applyFill="1" applyBorder="1" applyAlignment="1" applyProtection="1">
      <alignment horizontal="center" wrapText="1"/>
      <protection hidden="1"/>
    </xf>
    <xf numFmtId="0" fontId="3" fillId="4" borderId="12" xfId="0" applyNumberFormat="1" applyFont="1" applyFill="1" applyBorder="1" applyAlignment="1" applyProtection="1">
      <alignment horizontal="center" wrapText="1"/>
      <protection hidden="1"/>
    </xf>
    <xf numFmtId="0" fontId="3" fillId="4" borderId="11" xfId="0" applyNumberFormat="1" applyFont="1" applyFill="1" applyBorder="1" applyAlignment="1" applyProtection="1">
      <alignment horizontal="center" wrapText="1"/>
      <protection hidden="1"/>
    </xf>
    <xf numFmtId="0" fontId="3" fillId="4" borderId="13" xfId="0" applyNumberFormat="1" applyFont="1" applyFill="1" applyBorder="1" applyAlignment="1" applyProtection="1">
      <alignment horizontal="center" wrapText="1"/>
      <protection hidden="1"/>
    </xf>
    <xf numFmtId="0" fontId="3" fillId="4" borderId="38" xfId="0" applyNumberFormat="1" applyFont="1" applyFill="1" applyBorder="1" applyAlignment="1" applyProtection="1">
      <alignment horizontal="center" wrapText="1"/>
      <protection hidden="1"/>
    </xf>
    <xf numFmtId="0" fontId="3" fillId="4" borderId="14" xfId="0" applyNumberFormat="1" applyFont="1" applyFill="1" applyBorder="1" applyAlignment="1" applyProtection="1">
      <alignment horizontal="center" wrapText="1"/>
      <protection hidden="1"/>
    </xf>
    <xf numFmtId="0" fontId="3" fillId="4" borderId="2" xfId="0" applyNumberFormat="1" applyFont="1" applyFill="1" applyBorder="1" applyAlignment="1" applyProtection="1">
      <alignment horizontal="right" wrapText="1"/>
      <protection hidden="1"/>
    </xf>
    <xf numFmtId="0" fontId="3" fillId="4" borderId="2" xfId="0" applyNumberFormat="1" applyFont="1" applyFill="1" applyBorder="1" applyAlignment="1" applyProtection="1">
      <alignment horizontal="left" wrapText="1"/>
      <protection hidden="1"/>
    </xf>
    <xf numFmtId="0" fontId="3" fillId="0" borderId="115" xfId="0" applyNumberFormat="1" applyFont="1" applyFill="1" applyBorder="1" applyAlignment="1" applyProtection="1">
      <alignment horizontal="left"/>
      <protection locked="0" hidden="1"/>
    </xf>
    <xf numFmtId="0" fontId="3" fillId="0" borderId="56" xfId="0" applyNumberFormat="1" applyFont="1" applyFill="1" applyBorder="1" applyAlignment="1" applyProtection="1">
      <alignment horizontal="left"/>
      <protection locked="0" hidden="1"/>
    </xf>
    <xf numFmtId="0" fontId="3" fillId="0" borderId="51" xfId="0" applyNumberFormat="1" applyFont="1" applyFill="1" applyBorder="1" applyAlignment="1" applyProtection="1">
      <alignment horizontal="left"/>
      <protection locked="0" hidden="1"/>
    </xf>
    <xf numFmtId="0" fontId="3" fillId="0" borderId="37" xfId="0" applyNumberFormat="1" applyFont="1" applyFill="1" applyBorder="1" applyAlignment="1" applyProtection="1">
      <alignment horizontal="right"/>
      <protection hidden="1"/>
    </xf>
    <xf numFmtId="0" fontId="3" fillId="0" borderId="112" xfId="0" applyNumberFormat="1" applyFont="1" applyFill="1" applyBorder="1" applyAlignment="1" applyProtection="1">
      <alignment horizontal="left"/>
      <protection locked="0" hidden="1"/>
    </xf>
    <xf numFmtId="0" fontId="3" fillId="0" borderId="55" xfId="0" applyNumberFormat="1" applyFont="1" applyFill="1" applyBorder="1" applyAlignment="1" applyProtection="1">
      <alignment horizontal="left"/>
      <protection locked="0" hidden="1"/>
    </xf>
    <xf numFmtId="0" fontId="3" fillId="0" borderId="49" xfId="0" applyNumberFormat="1" applyFont="1" applyFill="1" applyBorder="1" applyAlignment="1" applyProtection="1">
      <alignment horizontal="left"/>
      <protection locked="0" hidden="1"/>
    </xf>
    <xf numFmtId="0" fontId="3" fillId="0" borderId="53" xfId="0" applyNumberFormat="1" applyFont="1" applyFill="1" applyBorder="1" applyAlignment="1" applyProtection="1">
      <alignment horizontal="left"/>
      <protection locked="0" hidden="1"/>
    </xf>
    <xf numFmtId="0" fontId="3" fillId="0" borderId="113" xfId="0" applyNumberFormat="1" applyFont="1" applyFill="1" applyBorder="1" applyAlignment="1" applyProtection="1">
      <alignment horizontal="left"/>
      <protection locked="0" hidden="1"/>
    </xf>
    <xf numFmtId="0" fontId="3" fillId="0" borderId="210" xfId="0" applyNumberFormat="1" applyFont="1" applyFill="1" applyBorder="1" applyAlignment="1" applyProtection="1">
      <alignment horizontal="left"/>
      <protection locked="0" hidden="1"/>
    </xf>
    <xf numFmtId="0" fontId="3" fillId="0" borderId="211" xfId="0" applyNumberFormat="1" applyFont="1" applyFill="1" applyBorder="1" applyAlignment="1" applyProtection="1">
      <alignment horizontal="left"/>
      <protection locked="0" hidden="1"/>
    </xf>
    <xf numFmtId="0" fontId="3" fillId="0" borderId="115" xfId="0" applyNumberFormat="1" applyFont="1" applyFill="1" applyBorder="1" applyAlignment="1" applyProtection="1">
      <alignment horizontal="left"/>
      <protection hidden="1"/>
    </xf>
    <xf numFmtId="0" fontId="3" fillId="0" borderId="56" xfId="0" applyNumberFormat="1" applyFont="1" applyFill="1" applyBorder="1" applyAlignment="1" applyProtection="1">
      <alignment horizontal="left"/>
      <protection hidden="1"/>
    </xf>
    <xf numFmtId="0" fontId="3" fillId="0" borderId="51" xfId="0" applyNumberFormat="1" applyFont="1" applyFill="1" applyBorder="1" applyAlignment="1" applyProtection="1">
      <alignment horizontal="left"/>
      <protection hidden="1"/>
    </xf>
    <xf numFmtId="0" fontId="3" fillId="0" borderId="16" xfId="0" applyNumberFormat="1" applyFont="1" applyFill="1" applyBorder="1" applyAlignment="1" applyProtection="1">
      <alignment horizontal="right"/>
      <protection hidden="1"/>
    </xf>
    <xf numFmtId="0" fontId="3" fillId="0" borderId="54" xfId="0" applyNumberFormat="1" applyFont="1" applyFill="1" applyBorder="1" applyAlignment="1" applyProtection="1">
      <alignment horizontal="left"/>
      <protection hidden="1"/>
    </xf>
    <xf numFmtId="0" fontId="3" fillId="0" borderId="38" xfId="0" applyNumberFormat="1" applyFont="1" applyFill="1" applyBorder="1" applyAlignment="1" applyProtection="1">
      <alignment horizontal="right"/>
      <protection hidden="1"/>
    </xf>
    <xf numFmtId="0" fontId="3" fillId="0" borderId="37" xfId="0" applyNumberFormat="1" applyFont="1" applyBorder="1" applyAlignment="1" applyProtection="1">
      <alignment horizontal="left" wrapText="1"/>
      <protection hidden="1"/>
    </xf>
    <xf numFmtId="0" fontId="3" fillId="0" borderId="112" xfId="0" applyNumberFormat="1" applyFont="1" applyFill="1" applyBorder="1" applyAlignment="1" applyProtection="1">
      <alignment horizontal="center"/>
      <protection locked="0" hidden="1"/>
    </xf>
    <xf numFmtId="0" fontId="3" fillId="0" borderId="55" xfId="0" applyNumberFormat="1" applyFont="1" applyFill="1" applyBorder="1" applyAlignment="1" applyProtection="1">
      <alignment horizontal="center"/>
      <protection locked="0" hidden="1"/>
    </xf>
    <xf numFmtId="0" fontId="3" fillId="0" borderId="49" xfId="0" applyNumberFormat="1" applyFont="1" applyFill="1" applyBorder="1" applyAlignment="1" applyProtection="1">
      <alignment horizontal="center"/>
      <protection locked="0" hidden="1"/>
    </xf>
    <xf numFmtId="0" fontId="3" fillId="0" borderId="115" xfId="0" applyNumberFormat="1" applyFont="1" applyFill="1" applyBorder="1" applyAlignment="1" applyProtection="1">
      <alignment horizontal="center"/>
      <protection locked="0" hidden="1"/>
    </xf>
    <xf numFmtId="0" fontId="3" fillId="0" borderId="56" xfId="0" applyNumberFormat="1" applyFont="1" applyFill="1" applyBorder="1" applyAlignment="1" applyProtection="1">
      <alignment horizontal="center"/>
      <protection locked="0" hidden="1"/>
    </xf>
    <xf numFmtId="0" fontId="3" fillId="0" borderId="51" xfId="0" applyNumberFormat="1" applyFont="1" applyFill="1" applyBorder="1" applyAlignment="1" applyProtection="1">
      <alignment horizontal="center"/>
      <protection locked="0" hidden="1"/>
    </xf>
    <xf numFmtId="0" fontId="3" fillId="0" borderId="34" xfId="0" applyNumberFormat="1" applyFont="1" applyBorder="1" applyAlignment="1" applyProtection="1">
      <alignment horizontal="left" wrapText="1"/>
      <protection hidden="1"/>
    </xf>
    <xf numFmtId="0" fontId="3" fillId="0" borderId="36" xfId="0" applyNumberFormat="1" applyFont="1" applyBorder="1" applyAlignment="1" applyProtection="1">
      <alignment horizontal="left" wrapText="1"/>
      <protection hidden="1"/>
    </xf>
    <xf numFmtId="0" fontId="3" fillId="0" borderId="38" xfId="0" applyNumberFormat="1" applyFont="1" applyBorder="1" applyAlignment="1" applyProtection="1">
      <alignment horizontal="left" wrapText="1"/>
      <protection hidden="1"/>
    </xf>
    <xf numFmtId="0" fontId="3" fillId="0" borderId="30" xfId="0" applyNumberFormat="1" applyFont="1" applyBorder="1" applyAlignment="1" applyProtection="1">
      <alignment horizontal="left"/>
      <protection locked="0" hidden="1"/>
    </xf>
    <xf numFmtId="0" fontId="3" fillId="0" borderId="27" xfId="0" applyNumberFormat="1" applyFont="1" applyBorder="1" applyAlignment="1" applyProtection="1">
      <alignment horizontal="left"/>
      <protection locked="0" hidden="1"/>
    </xf>
    <xf numFmtId="0" fontId="3" fillId="0" borderId="48" xfId="0" applyNumberFormat="1" applyFont="1" applyBorder="1" applyAlignment="1" applyProtection="1">
      <alignment horizontal="left"/>
      <protection locked="0" hidden="1"/>
    </xf>
    <xf numFmtId="0" fontId="3" fillId="0" borderId="28" xfId="0" applyNumberFormat="1" applyFont="1" applyBorder="1" applyAlignment="1" applyProtection="1">
      <alignment horizontal="left"/>
      <protection locked="0" hidden="1"/>
    </xf>
    <xf numFmtId="0" fontId="14" fillId="0" borderId="0" xfId="0" applyFont="1" applyFill="1" applyAlignment="1" applyProtection="1">
      <alignment horizontal="center" wrapText="1"/>
      <protection hidden="1"/>
    </xf>
    <xf numFmtId="0" fontId="3" fillId="0" borderId="2" xfId="0" applyFont="1" applyBorder="1" applyAlignment="1" applyProtection="1">
      <alignment horizontal="left"/>
      <protection hidden="1"/>
    </xf>
    <xf numFmtId="0" fontId="3" fillId="0" borderId="30" xfId="0" applyFont="1" applyBorder="1" applyAlignment="1" applyProtection="1">
      <protection locked="0" hidden="1"/>
    </xf>
    <xf numFmtId="0" fontId="3" fillId="0" borderId="48" xfId="0" applyFont="1" applyBorder="1" applyAlignment="1" applyProtection="1">
      <protection locked="0" hidden="1"/>
    </xf>
    <xf numFmtId="0" fontId="14" fillId="0" borderId="0" xfId="0" applyNumberFormat="1" applyFont="1" applyFill="1" applyAlignment="1" applyProtection="1">
      <alignment horizontal="center" wrapText="1"/>
      <protection hidden="1"/>
    </xf>
    <xf numFmtId="0" fontId="14" fillId="0" borderId="0" xfId="0" applyNumberFormat="1" applyFont="1" applyBorder="1" applyAlignment="1" applyProtection="1">
      <alignment horizontal="left" wrapText="1"/>
      <protection hidden="1"/>
    </xf>
    <xf numFmtId="0" fontId="3" fillId="0" borderId="34" xfId="0" applyNumberFormat="1" applyFont="1" applyFill="1" applyBorder="1" applyAlignment="1" applyProtection="1">
      <alignment horizontal="left" wrapText="1"/>
      <protection hidden="1"/>
    </xf>
    <xf numFmtId="0" fontId="3" fillId="0" borderId="37" xfId="0" applyNumberFormat="1" applyFont="1" applyFill="1" applyBorder="1" applyAlignment="1" applyProtection="1">
      <alignment horizontal="left" wrapText="1"/>
      <protection hidden="1"/>
    </xf>
    <xf numFmtId="0" fontId="3" fillId="0" borderId="36" xfId="0" applyNumberFormat="1" applyFont="1" applyFill="1" applyBorder="1" applyAlignment="1" applyProtection="1">
      <alignment horizontal="left" wrapText="1"/>
      <protection hidden="1"/>
    </xf>
    <xf numFmtId="0" fontId="3" fillId="0" borderId="38" xfId="0" applyNumberFormat="1" applyFont="1" applyFill="1" applyBorder="1" applyAlignment="1" applyProtection="1">
      <alignment horizontal="left" wrapText="1"/>
      <protection hidden="1"/>
    </xf>
    <xf numFmtId="0" fontId="0" fillId="0" borderId="34" xfId="0" applyNumberFormat="1" applyFill="1" applyBorder="1" applyAlignment="1" applyProtection="1">
      <alignment horizontal="center"/>
      <protection hidden="1"/>
    </xf>
    <xf numFmtId="0" fontId="0" fillId="0" borderId="37" xfId="0" applyNumberFormat="1" applyFill="1" applyBorder="1" applyAlignment="1" applyProtection="1">
      <alignment horizontal="center"/>
      <protection hidden="1"/>
    </xf>
    <xf numFmtId="0" fontId="0" fillId="0" borderId="36" xfId="0" applyNumberFormat="1" applyFill="1" applyBorder="1" applyAlignment="1" applyProtection="1">
      <alignment horizontal="center"/>
      <protection hidden="1"/>
    </xf>
    <xf numFmtId="0" fontId="0" fillId="4" borderId="2" xfId="0" applyNumberFormat="1" applyFill="1" applyBorder="1" applyAlignment="1" applyProtection="1">
      <alignment horizontal="center"/>
      <protection hidden="1"/>
    </xf>
    <xf numFmtId="0" fontId="0" fillId="4" borderId="2" xfId="0" applyNumberFormat="1" applyFill="1" applyBorder="1" applyAlignment="1" applyProtection="1">
      <alignment horizontal="center" wrapText="1"/>
      <protection hidden="1"/>
    </xf>
    <xf numFmtId="0" fontId="0" fillId="4" borderId="36" xfId="0" applyNumberFormat="1" applyFill="1" applyBorder="1" applyAlignment="1" applyProtection="1">
      <alignment horizontal="center" wrapText="1"/>
      <protection hidden="1"/>
    </xf>
    <xf numFmtId="0" fontId="0" fillId="0" borderId="30" xfId="0" applyNumberFormat="1" applyFill="1" applyBorder="1" applyAlignment="1" applyProtection="1">
      <alignment horizontal="left"/>
      <protection locked="0" hidden="1"/>
    </xf>
    <xf numFmtId="0" fontId="0" fillId="0" borderId="27" xfId="0" applyNumberFormat="1" applyFill="1" applyBorder="1" applyAlignment="1" applyProtection="1">
      <alignment horizontal="left"/>
      <protection locked="0" hidden="1"/>
    </xf>
    <xf numFmtId="0" fontId="0" fillId="0" borderId="27" xfId="0" applyNumberFormat="1" applyFill="1" applyBorder="1" applyAlignment="1" applyProtection="1">
      <alignment horizontal="right"/>
      <protection locked="0" hidden="1"/>
    </xf>
    <xf numFmtId="0" fontId="0" fillId="0" borderId="53" xfId="0" applyNumberFormat="1" applyFill="1" applyBorder="1" applyAlignment="1" applyProtection="1">
      <alignment horizontal="right"/>
      <protection locked="0" hidden="1"/>
    </xf>
    <xf numFmtId="0" fontId="0" fillId="0" borderId="22" xfId="0" applyNumberFormat="1" applyFill="1" applyBorder="1" applyAlignment="1" applyProtection="1">
      <alignment horizontal="left"/>
      <protection locked="0" hidden="1"/>
    </xf>
    <xf numFmtId="0" fontId="0" fillId="0" borderId="16" xfId="0" applyNumberFormat="1" applyFill="1" applyBorder="1" applyAlignment="1" applyProtection="1">
      <alignment horizontal="left"/>
      <protection locked="0" hidden="1"/>
    </xf>
    <xf numFmtId="0" fontId="0" fillId="0" borderId="16" xfId="0" applyNumberFormat="1" applyFill="1" applyBorder="1" applyAlignment="1" applyProtection="1">
      <alignment horizontal="right"/>
      <protection locked="0" hidden="1"/>
    </xf>
    <xf numFmtId="0" fontId="0" fillId="0" borderId="54" xfId="0" applyNumberFormat="1" applyFill="1" applyBorder="1" applyAlignment="1" applyProtection="1">
      <alignment horizontal="right"/>
      <protection locked="0" hidden="1"/>
    </xf>
    <xf numFmtId="0" fontId="0" fillId="0" borderId="48" xfId="0" applyNumberFormat="1" applyFill="1" applyBorder="1" applyAlignment="1" applyProtection="1">
      <alignment horizontal="left"/>
      <protection locked="0" hidden="1"/>
    </xf>
    <xf numFmtId="0" fontId="0" fillId="0" borderId="28" xfId="0" applyNumberFormat="1" applyFill="1" applyBorder="1" applyAlignment="1" applyProtection="1">
      <alignment horizontal="left"/>
      <protection locked="0" hidden="1"/>
    </xf>
    <xf numFmtId="0" fontId="0" fillId="0" borderId="28" xfId="0" applyNumberFormat="1" applyFill="1" applyBorder="1" applyAlignment="1" applyProtection="1">
      <alignment horizontal="right"/>
      <protection locked="0" hidden="1"/>
    </xf>
    <xf numFmtId="0" fontId="0" fillId="0" borderId="61" xfId="0" applyNumberFormat="1" applyFill="1" applyBorder="1" applyAlignment="1" applyProtection="1">
      <alignment horizontal="right"/>
      <protection locked="0" hidden="1"/>
    </xf>
    <xf numFmtId="0" fontId="6" fillId="0" borderId="38" xfId="0" applyNumberFormat="1" applyFont="1" applyFill="1" applyBorder="1" applyAlignment="1" applyProtection="1">
      <alignment horizontal="left" vertical="top" wrapText="1"/>
      <protection locked="0" hidden="1"/>
    </xf>
    <xf numFmtId="0" fontId="0" fillId="4" borderId="10" xfId="0" applyNumberFormat="1" applyFill="1" applyBorder="1" applyAlignment="1" applyProtection="1">
      <alignment horizontal="center" wrapText="1"/>
      <protection hidden="1"/>
    </xf>
    <xf numFmtId="0" fontId="0" fillId="4" borderId="12" xfId="0" applyNumberFormat="1" applyFill="1" applyBorder="1" applyAlignment="1" applyProtection="1">
      <alignment horizontal="center" wrapText="1"/>
      <protection hidden="1"/>
    </xf>
    <xf numFmtId="0" fontId="0" fillId="4" borderId="11" xfId="0" applyNumberFormat="1" applyFill="1" applyBorder="1" applyAlignment="1" applyProtection="1">
      <alignment horizontal="center" wrapText="1"/>
      <protection hidden="1"/>
    </xf>
    <xf numFmtId="0" fontId="0" fillId="4" borderId="13" xfId="0" applyNumberFormat="1" applyFill="1" applyBorder="1" applyAlignment="1" applyProtection="1">
      <alignment horizontal="center" wrapText="1"/>
      <protection hidden="1"/>
    </xf>
    <xf numFmtId="0" fontId="0" fillId="4" borderId="38" xfId="0" applyNumberFormat="1" applyFill="1" applyBorder="1" applyAlignment="1" applyProtection="1">
      <alignment horizontal="center" wrapText="1"/>
      <protection hidden="1"/>
    </xf>
    <xf numFmtId="0" fontId="0" fillId="4" borderId="14" xfId="0" applyNumberFormat="1" applyFill="1" applyBorder="1" applyAlignment="1" applyProtection="1">
      <alignment horizontal="center" wrapText="1"/>
      <protection hidden="1"/>
    </xf>
    <xf numFmtId="0" fontId="6" fillId="0" borderId="19" xfId="0" applyNumberFormat="1" applyFont="1" applyFill="1" applyBorder="1" applyAlignment="1" applyProtection="1">
      <alignment horizontal="left" vertical="top" wrapText="1"/>
      <protection locked="0" hidden="1"/>
    </xf>
    <xf numFmtId="0" fontId="3" fillId="0" borderId="37" xfId="0" applyFont="1" applyBorder="1" applyAlignment="1" applyProtection="1">
      <alignment horizontal="left" wrapText="1"/>
      <protection hidden="1"/>
    </xf>
    <xf numFmtId="0" fontId="3" fillId="0" borderId="30" xfId="0" applyNumberFormat="1" applyFont="1" applyFill="1" applyBorder="1" applyAlignment="1" applyProtection="1">
      <alignment horizontal="left" wrapText="1"/>
      <protection locked="0" hidden="1"/>
    </xf>
    <xf numFmtId="0" fontId="3" fillId="0" borderId="27" xfId="0" applyNumberFormat="1" applyFont="1" applyFill="1" applyBorder="1" applyAlignment="1" applyProtection="1">
      <alignment horizontal="left" wrapText="1"/>
      <protection locked="0" hidden="1"/>
    </xf>
    <xf numFmtId="0" fontId="3" fillId="0" borderId="27" xfId="0" applyNumberFormat="1" applyFont="1" applyFill="1" applyBorder="1" applyAlignment="1" applyProtection="1">
      <alignment horizontal="center"/>
      <protection locked="0" hidden="1"/>
    </xf>
    <xf numFmtId="0" fontId="3" fillId="0" borderId="27" xfId="0" applyNumberFormat="1" applyFont="1" applyFill="1" applyBorder="1" applyAlignment="1" applyProtection="1">
      <alignment horizontal="right" wrapText="1"/>
      <protection locked="0" hidden="1"/>
    </xf>
    <xf numFmtId="0" fontId="3" fillId="0" borderId="53" xfId="0" applyNumberFormat="1" applyFont="1" applyFill="1" applyBorder="1" applyAlignment="1" applyProtection="1">
      <alignment horizontal="left" wrapText="1"/>
      <protection locked="0" hidden="1"/>
    </xf>
    <xf numFmtId="0" fontId="3" fillId="0" borderId="22" xfId="0" applyNumberFormat="1" applyFont="1" applyFill="1" applyBorder="1" applyAlignment="1" applyProtection="1">
      <alignment horizontal="left" wrapText="1"/>
      <protection locked="0" hidden="1"/>
    </xf>
    <xf numFmtId="0" fontId="3" fillId="0" borderId="16" xfId="0" applyNumberFormat="1" applyFont="1" applyFill="1" applyBorder="1" applyAlignment="1" applyProtection="1">
      <alignment horizontal="left" wrapText="1"/>
      <protection locked="0" hidden="1"/>
    </xf>
    <xf numFmtId="0" fontId="3" fillId="0" borderId="16" xfId="0" applyNumberFormat="1" applyFont="1" applyFill="1" applyBorder="1" applyAlignment="1" applyProtection="1">
      <alignment horizontal="center"/>
      <protection locked="0" hidden="1"/>
    </xf>
    <xf numFmtId="0" fontId="3" fillId="0" borderId="16" xfId="0" applyNumberFormat="1" applyFont="1" applyFill="1" applyBorder="1" applyAlignment="1" applyProtection="1">
      <alignment horizontal="right" wrapText="1"/>
      <protection locked="0" hidden="1"/>
    </xf>
    <xf numFmtId="0" fontId="3" fillId="0" borderId="54" xfId="0" applyNumberFormat="1" applyFont="1" applyFill="1" applyBorder="1" applyAlignment="1" applyProtection="1">
      <alignment horizontal="left" wrapText="1"/>
      <protection locked="0" hidden="1"/>
    </xf>
    <xf numFmtId="0" fontId="3" fillId="0" borderId="48" xfId="0" applyNumberFormat="1" applyFont="1" applyFill="1" applyBorder="1" applyAlignment="1" applyProtection="1">
      <alignment horizontal="left" wrapText="1"/>
      <protection locked="0" hidden="1"/>
    </xf>
    <xf numFmtId="0" fontId="3" fillId="0" borderId="28" xfId="0" applyNumberFormat="1" applyFont="1" applyFill="1" applyBorder="1" applyAlignment="1" applyProtection="1">
      <alignment horizontal="left" wrapText="1"/>
      <protection locked="0" hidden="1"/>
    </xf>
    <xf numFmtId="0" fontId="3" fillId="0" borderId="28" xfId="0" applyNumberFormat="1" applyFont="1" applyFill="1" applyBorder="1" applyAlignment="1" applyProtection="1">
      <alignment horizontal="center"/>
      <protection locked="0" hidden="1"/>
    </xf>
    <xf numFmtId="0" fontId="3" fillId="0" borderId="28" xfId="0" applyNumberFormat="1" applyFont="1" applyFill="1" applyBorder="1" applyAlignment="1" applyProtection="1">
      <alignment horizontal="right" wrapText="1"/>
      <protection locked="0" hidden="1"/>
    </xf>
    <xf numFmtId="0" fontId="3" fillId="0" borderId="61" xfId="0" applyNumberFormat="1" applyFont="1" applyFill="1" applyBorder="1" applyAlignment="1" applyProtection="1">
      <alignment horizontal="left" wrapText="1"/>
      <protection locked="0" hidden="1"/>
    </xf>
    <xf numFmtId="0" fontId="3" fillId="0" borderId="12" xfId="0" applyFont="1" applyBorder="1" applyAlignment="1" applyProtection="1">
      <alignment horizontal="left" wrapText="1"/>
      <protection hidden="1"/>
    </xf>
    <xf numFmtId="0" fontId="3" fillId="0" borderId="118" xfId="0" applyNumberFormat="1" applyFont="1" applyFill="1" applyBorder="1" applyAlignment="1" applyProtection="1">
      <alignment horizontal="left" wrapText="1"/>
      <protection locked="0" hidden="1"/>
    </xf>
    <xf numFmtId="0" fontId="3" fillId="0" borderId="79" xfId="0" applyNumberFormat="1" applyFont="1" applyFill="1" applyBorder="1" applyAlignment="1" applyProtection="1">
      <alignment horizontal="left" wrapText="1"/>
      <protection locked="0" hidden="1"/>
    </xf>
    <xf numFmtId="0" fontId="3" fillId="0" borderId="79" xfId="0" applyNumberFormat="1" applyFont="1" applyFill="1" applyBorder="1" applyAlignment="1" applyProtection="1">
      <alignment horizontal="center"/>
      <protection locked="0" hidden="1"/>
    </xf>
    <xf numFmtId="0" fontId="3" fillId="0" borderId="79" xfId="0" applyNumberFormat="1" applyFont="1" applyFill="1" applyBorder="1" applyAlignment="1" applyProtection="1">
      <alignment horizontal="left"/>
      <protection locked="0" hidden="1"/>
    </xf>
    <xf numFmtId="0" fontId="3" fillId="0" borderId="79" xfId="0" applyNumberFormat="1" applyFont="1" applyFill="1" applyBorder="1" applyAlignment="1" applyProtection="1">
      <alignment horizontal="right"/>
      <protection locked="0" hidden="1"/>
    </xf>
    <xf numFmtId="0" fontId="3" fillId="0" borderId="79" xfId="0" applyNumberFormat="1" applyFont="1" applyFill="1" applyBorder="1" applyAlignment="1" applyProtection="1">
      <alignment horizontal="right" wrapText="1"/>
      <protection locked="0" hidden="1"/>
    </xf>
    <xf numFmtId="0" fontId="3" fillId="0" borderId="208" xfId="0" applyNumberFormat="1" applyFont="1" applyFill="1" applyBorder="1" applyAlignment="1" applyProtection="1">
      <alignment horizontal="left" wrapText="1"/>
      <protection locked="0" hidden="1"/>
    </xf>
    <xf numFmtId="0" fontId="3" fillId="0" borderId="120" xfId="0" applyNumberFormat="1" applyFont="1" applyFill="1" applyBorder="1" applyAlignment="1" applyProtection="1">
      <alignment horizontal="left" wrapText="1"/>
      <protection locked="0" hidden="1"/>
    </xf>
    <xf numFmtId="0" fontId="3" fillId="0" borderId="80" xfId="0" applyNumberFormat="1" applyFont="1" applyFill="1" applyBorder="1" applyAlignment="1" applyProtection="1">
      <alignment horizontal="left" wrapText="1"/>
      <protection locked="0" hidden="1"/>
    </xf>
    <xf numFmtId="0" fontId="3" fillId="0" borderId="80" xfId="0" applyNumberFormat="1" applyFont="1" applyFill="1" applyBorder="1" applyAlignment="1" applyProtection="1">
      <alignment horizontal="center"/>
      <protection locked="0" hidden="1"/>
    </xf>
    <xf numFmtId="0" fontId="3" fillId="0" borderId="80" xfId="0" applyNumberFormat="1" applyFont="1" applyFill="1" applyBorder="1" applyAlignment="1" applyProtection="1">
      <alignment horizontal="left"/>
      <protection locked="0" hidden="1"/>
    </xf>
    <xf numFmtId="0" fontId="3" fillId="0" borderId="80" xfId="0" applyNumberFormat="1" applyFont="1" applyFill="1" applyBorder="1" applyAlignment="1" applyProtection="1">
      <alignment horizontal="right"/>
      <protection locked="0" hidden="1"/>
    </xf>
    <xf numFmtId="0" fontId="3" fillId="0" borderId="80" xfId="0" applyNumberFormat="1" applyFont="1" applyFill="1" applyBorder="1" applyAlignment="1" applyProtection="1">
      <alignment horizontal="right" wrapText="1"/>
      <protection locked="0" hidden="1"/>
    </xf>
    <xf numFmtId="0" fontId="3" fillId="0" borderId="200" xfId="0" applyNumberFormat="1" applyFont="1" applyFill="1" applyBorder="1" applyAlignment="1" applyProtection="1">
      <alignment horizontal="left" wrapText="1"/>
      <protection locked="0" hidden="1"/>
    </xf>
    <xf numFmtId="0" fontId="43" fillId="0" borderId="0" xfId="0" applyNumberFormat="1" applyFont="1" applyFill="1" applyBorder="1" applyAlignment="1" applyProtection="1">
      <alignment horizontal="left" wrapText="1"/>
      <protection hidden="1"/>
    </xf>
    <xf numFmtId="0" fontId="43" fillId="0" borderId="0" xfId="0" applyNumberFormat="1" applyFont="1" applyFill="1" applyAlignment="1" applyProtection="1">
      <alignment horizontal="left" wrapText="1"/>
      <protection hidden="1"/>
    </xf>
    <xf numFmtId="0" fontId="6" fillId="0" borderId="0" xfId="0" applyNumberFormat="1" applyFont="1" applyFill="1" applyBorder="1" applyAlignment="1" applyProtection="1">
      <alignment horizontal="left" vertical="top" wrapText="1"/>
      <protection locked="0" hidden="1"/>
    </xf>
    <xf numFmtId="0" fontId="3" fillId="0" borderId="0" xfId="0" applyFont="1" applyFill="1" applyAlignment="1" applyProtection="1">
      <alignment horizontal="left" vertical="top" wrapText="1"/>
      <protection locked="0" hidden="1"/>
    </xf>
    <xf numFmtId="0" fontId="0" fillId="0" borderId="0" xfId="0" applyAlignment="1" applyProtection="1">
      <alignment horizontal="left" vertical="top" wrapText="1"/>
      <protection locked="0" hidden="1"/>
    </xf>
    <xf numFmtId="3" fontId="3" fillId="0" borderId="0" xfId="0" applyNumberFormat="1" applyFont="1" applyFill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vertical="top" wrapText="1"/>
      <protection locked="0" hidden="1"/>
    </xf>
    <xf numFmtId="0" fontId="3" fillId="4" borderId="4" xfId="0" applyFont="1" applyFill="1" applyBorder="1" applyAlignment="1" applyProtection="1">
      <alignment horizontal="center" wrapText="1"/>
      <protection hidden="1"/>
    </xf>
    <xf numFmtId="0" fontId="3" fillId="4" borderId="15" xfId="0" applyFont="1" applyFill="1" applyBorder="1" applyAlignment="1" applyProtection="1">
      <alignment horizontal="center" wrapText="1"/>
      <protection hidden="1"/>
    </xf>
    <xf numFmtId="0" fontId="14" fillId="0" borderId="0" xfId="0" applyFont="1" applyFill="1" applyBorder="1" applyAlignment="1" applyProtection="1">
      <alignment horizontal="center" wrapText="1"/>
      <protection hidden="1"/>
    </xf>
    <xf numFmtId="0" fontId="3" fillId="4" borderId="4" xfId="0" applyFont="1" applyFill="1" applyBorder="1" applyAlignment="1" applyProtection="1">
      <alignment horizontal="center"/>
      <protection hidden="1"/>
    </xf>
    <xf numFmtId="0" fontId="3" fillId="4" borderId="15" xfId="0" applyFont="1" applyFill="1" applyBorder="1" applyAlignment="1" applyProtection="1">
      <alignment horizontal="center"/>
      <protection hidden="1"/>
    </xf>
    <xf numFmtId="0" fontId="3" fillId="0" borderId="25" xfId="0" applyFont="1" applyFill="1" applyBorder="1" applyAlignment="1" applyProtection="1">
      <alignment horizontal="left"/>
      <protection hidden="1"/>
    </xf>
    <xf numFmtId="0" fontId="3" fillId="0" borderId="26" xfId="0" applyFont="1" applyFill="1" applyBorder="1" applyAlignment="1" applyProtection="1">
      <alignment horizontal="left"/>
      <protection hidden="1"/>
    </xf>
    <xf numFmtId="0" fontId="3" fillId="0" borderId="30" xfId="0" applyFont="1" applyFill="1" applyBorder="1" applyAlignment="1" applyProtection="1">
      <alignment horizontal="center"/>
      <protection hidden="1"/>
    </xf>
    <xf numFmtId="0" fontId="3" fillId="0" borderId="27" xfId="0" applyFont="1" applyFill="1" applyBorder="1" applyAlignment="1" applyProtection="1">
      <alignment horizontal="center"/>
      <protection hidden="1"/>
    </xf>
    <xf numFmtId="2" fontId="33" fillId="2" borderId="3" xfId="9" applyNumberFormat="1" applyFont="1" applyFill="1" applyBorder="1" applyAlignment="1" applyProtection="1">
      <alignment horizontal="center"/>
      <protection hidden="1"/>
    </xf>
    <xf numFmtId="0" fontId="77" fillId="0" borderId="0" xfId="9" applyFont="1" applyAlignment="1" applyProtection="1">
      <alignment horizontal="center"/>
      <protection hidden="1"/>
    </xf>
    <xf numFmtId="0" fontId="32" fillId="0" borderId="0" xfId="9" applyFont="1" applyAlignment="1" applyProtection="1">
      <alignment horizontal="center"/>
      <protection hidden="1"/>
    </xf>
    <xf numFmtId="0" fontId="7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8" fontId="130" fillId="0" borderId="12" xfId="0" applyNumberFormat="1" applyFont="1" applyBorder="1" applyAlignment="1" applyProtection="1">
      <alignment horizontal="left" vertical="top" readingOrder="3"/>
    </xf>
    <xf numFmtId="168" fontId="130" fillId="0" borderId="0" xfId="0" applyNumberFormat="1" applyFont="1" applyBorder="1" applyAlignment="1" applyProtection="1">
      <alignment horizontal="left" vertical="top" readingOrder="3"/>
    </xf>
    <xf numFmtId="2" fontId="130" fillId="0" borderId="12" xfId="0" applyNumberFormat="1" applyFont="1" applyBorder="1" applyAlignment="1" applyProtection="1">
      <alignment vertical="top"/>
    </xf>
    <xf numFmtId="2" fontId="130" fillId="0" borderId="0" xfId="0" applyNumberFormat="1" applyFont="1" applyBorder="1" applyAlignment="1" applyProtection="1">
      <alignment vertical="top"/>
    </xf>
    <xf numFmtId="2" fontId="130" fillId="0" borderId="38" xfId="0" applyNumberFormat="1" applyFont="1" applyBorder="1" applyAlignment="1" applyProtection="1">
      <alignment vertical="top"/>
    </xf>
  </cellXfs>
  <cellStyles count="27">
    <cellStyle name="Hypertextové prepojenie" xfId="1" builtinId="8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ormal_MOO A,B,A,AB,A,AB (2)" xfId="6"/>
    <cellStyle name="Normálna 2" xfId="7"/>
    <cellStyle name="normálne" xfId="0" builtinId="0"/>
    <cellStyle name="normálne_BELICA -VYKAZ-FO-2001" xfId="8"/>
    <cellStyle name="normálne_hk" xfId="9"/>
    <cellStyle name="normálne_hk 2" xfId="10"/>
    <cellStyle name="normálne_hk 3" xfId="11"/>
    <cellStyle name="normálne_phE6" xfId="12"/>
    <cellStyle name="normálne_Uctovne vykazyeva" xfId="13"/>
    <cellStyle name="normálne_Uctovne vykazyeva 2" xfId="14"/>
    <cellStyle name="Normální 2" xfId="15"/>
    <cellStyle name="normální 2 2" xfId="16"/>
    <cellStyle name="normální 3" xfId="17"/>
    <cellStyle name="normální 4" xfId="18"/>
    <cellStyle name="normální 5" xfId="19"/>
    <cellStyle name="normální_hk" xfId="20"/>
    <cellStyle name="normální_List1" xfId="21"/>
    <cellStyle name="Poznámka 2" xfId="22"/>
    <cellStyle name="S8" xfId="23"/>
    <cellStyle name="Vstup" xfId="24" builtinId="20" customBuiltin="1"/>
    <cellStyle name="Výpočet" xfId="25" builtinId="22" customBuiltin="1"/>
    <cellStyle name="Výstup" xfId="26" builtinId="2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externalLink" Target="externalLinks/externalLink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orary%20Internet%20Files/Content.IE5/NH48RKUI/Os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orary%20Internet%20Files/Content.IE5/NH48RKUI/CASH%20FLOW/CASH%202011Z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kamil%20praca%2008042011\IC\Drutechna%20Cash\Drutechna\CASHN2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Zaloha%20PC\AJTYNET\01\VYK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snova"/>
      <sheetName val="analyt"/>
    </sheetNames>
    <sheetDataSet>
      <sheetData sheetId="0" refreshError="1">
        <row r="1">
          <cell r="A1" t="str">
            <v>Číslo účtu</v>
          </cell>
          <cell r="D1" t="str">
            <v>Názov</v>
          </cell>
        </row>
        <row r="2">
          <cell r="A2" t="str">
            <v>0 - Dlhodobý majetok</v>
          </cell>
        </row>
        <row r="3">
          <cell r="A3" t="str">
            <v>010</v>
          </cell>
          <cell r="C3" t="str">
            <v xml:space="preserve">Dlhodobý nehmotný majetok </v>
          </cell>
          <cell r="D3" t="str">
            <v xml:space="preserve">Aktíva </v>
          </cell>
        </row>
        <row r="4">
          <cell r="A4" t="str">
            <v>012</v>
          </cell>
          <cell r="C4" t="str">
            <v xml:space="preserve">Aktivované náklady na vývoj </v>
          </cell>
          <cell r="D4" t="str">
            <v xml:space="preserve">Aktíva </v>
          </cell>
        </row>
        <row r="5">
          <cell r="A5" t="str">
            <v>013</v>
          </cell>
          <cell r="C5" t="str">
            <v xml:space="preserve">Software </v>
          </cell>
          <cell r="D5" t="str">
            <v xml:space="preserve">Aktíva </v>
          </cell>
        </row>
        <row r="6">
          <cell r="A6" t="str">
            <v>014</v>
          </cell>
          <cell r="C6" t="str">
            <v xml:space="preserve">Oceniteľné práva </v>
          </cell>
          <cell r="D6" t="str">
            <v xml:space="preserve">Aktíva </v>
          </cell>
        </row>
        <row r="7">
          <cell r="A7" t="str">
            <v>015</v>
          </cell>
          <cell r="C7" t="str">
            <v xml:space="preserve">Goodwill </v>
          </cell>
          <cell r="D7" t="str">
            <v xml:space="preserve">Aktíva </v>
          </cell>
        </row>
        <row r="8">
          <cell r="A8" t="str">
            <v>019</v>
          </cell>
          <cell r="C8" t="str">
            <v xml:space="preserve">Ostatný dlhodobý nehmotný majetok </v>
          </cell>
          <cell r="D8" t="str">
            <v xml:space="preserve">Aktíva </v>
          </cell>
        </row>
        <row r="9">
          <cell r="A9" t="str">
            <v>020</v>
          </cell>
          <cell r="C9" t="str">
            <v xml:space="preserve">Dlhodobý hmotný majetok - odpisovaný </v>
          </cell>
          <cell r="D9" t="str">
            <v xml:space="preserve">Aktíva </v>
          </cell>
        </row>
        <row r="10">
          <cell r="A10" t="str">
            <v>021</v>
          </cell>
          <cell r="C10" t="str">
            <v xml:space="preserve">Stavby </v>
          </cell>
          <cell r="D10" t="str">
            <v xml:space="preserve">Aktíva </v>
          </cell>
        </row>
        <row r="11">
          <cell r="A11" t="str">
            <v>022</v>
          </cell>
          <cell r="C11" t="str">
            <v xml:space="preserve">Samostatné hnuteľné veci a súbory hnuteľných vecí </v>
          </cell>
          <cell r="D11" t="str">
            <v xml:space="preserve">Aktíva </v>
          </cell>
        </row>
        <row r="12">
          <cell r="A12" t="str">
            <v>025</v>
          </cell>
          <cell r="C12" t="str">
            <v xml:space="preserve">Pestovateľské celky trvalých porastov </v>
          </cell>
          <cell r="D12" t="str">
            <v xml:space="preserve">Aktíva </v>
          </cell>
        </row>
        <row r="13">
          <cell r="A13" t="str">
            <v>026</v>
          </cell>
          <cell r="C13" t="str">
            <v xml:space="preserve">Základné stádo a ťažné zvieratá </v>
          </cell>
          <cell r="D13" t="str">
            <v xml:space="preserve">Aktíva </v>
          </cell>
        </row>
        <row r="14">
          <cell r="A14" t="str">
            <v>029</v>
          </cell>
          <cell r="C14" t="str">
            <v xml:space="preserve">Ostatný dlhodobý hmotný majetok </v>
          </cell>
          <cell r="D14" t="str">
            <v xml:space="preserve">Aktíva </v>
          </cell>
        </row>
        <row r="15">
          <cell r="A15" t="str">
            <v>030</v>
          </cell>
          <cell r="C15" t="str">
            <v xml:space="preserve">Dlhodobý hmotný majetok - neodpisovaný </v>
          </cell>
          <cell r="D15" t="str">
            <v xml:space="preserve">Aktíva </v>
          </cell>
        </row>
        <row r="16">
          <cell r="A16" t="str">
            <v>031</v>
          </cell>
          <cell r="C16" t="str">
            <v xml:space="preserve">Pozemky </v>
          </cell>
          <cell r="D16" t="str">
            <v xml:space="preserve">Aktíva </v>
          </cell>
        </row>
        <row r="17">
          <cell r="A17" t="str">
            <v>032</v>
          </cell>
          <cell r="C17" t="str">
            <v xml:space="preserve">Umelecké diela a zbierky </v>
          </cell>
          <cell r="D17" t="str">
            <v xml:space="preserve">Aktíva </v>
          </cell>
        </row>
        <row r="18">
          <cell r="A18" t="str">
            <v>040</v>
          </cell>
          <cell r="C18" t="str">
            <v xml:space="preserve">Obstaranie dlhodobého majetku </v>
          </cell>
          <cell r="D18" t="str">
            <v xml:space="preserve">Aktíva </v>
          </cell>
        </row>
        <row r="19">
          <cell r="A19" t="str">
            <v>041</v>
          </cell>
          <cell r="C19" t="str">
            <v xml:space="preserve">Obstaranie dlhodobého nehmotného majetku </v>
          </cell>
          <cell r="D19" t="str">
            <v xml:space="preserve">Aktíva </v>
          </cell>
        </row>
        <row r="20">
          <cell r="A20" t="str">
            <v>042</v>
          </cell>
          <cell r="C20" t="str">
            <v xml:space="preserve">Obstaranie dlhodobého hmotného majetku </v>
          </cell>
          <cell r="D20" t="str">
            <v xml:space="preserve">Aktíva </v>
          </cell>
        </row>
        <row r="21">
          <cell r="A21" t="str">
            <v>043</v>
          </cell>
          <cell r="C21" t="str">
            <v xml:space="preserve">Obstaranie dlhodobého finančného majetku </v>
          </cell>
          <cell r="D21" t="str">
            <v xml:space="preserve">Aktíva </v>
          </cell>
        </row>
        <row r="22">
          <cell r="A22" t="str">
            <v>050</v>
          </cell>
          <cell r="C22" t="str">
            <v xml:space="preserve">Poskytnuté preddavky na dlhodobý majetok </v>
          </cell>
          <cell r="D22" t="str">
            <v xml:space="preserve">Aktíva </v>
          </cell>
        </row>
        <row r="23">
          <cell r="A23" t="str">
            <v>051</v>
          </cell>
          <cell r="C23" t="str">
            <v xml:space="preserve">Poskytnuté preddavky na dlhodobý nehmotný majetok </v>
          </cell>
          <cell r="D23" t="str">
            <v xml:space="preserve">Aktíva </v>
          </cell>
        </row>
        <row r="24">
          <cell r="A24" t="str">
            <v>052</v>
          </cell>
          <cell r="C24" t="str">
            <v xml:space="preserve">Poskytnuté preddavky na dlhodobý hmotný majetok </v>
          </cell>
          <cell r="D24" t="str">
            <v xml:space="preserve">Aktíva </v>
          </cell>
        </row>
        <row r="25">
          <cell r="A25" t="str">
            <v>053</v>
          </cell>
          <cell r="C25" t="str">
            <v xml:space="preserve">Poskytnuté preddavky na dlhodobý finančný majetok </v>
          </cell>
          <cell r="D25" t="str">
            <v xml:space="preserve">Aktíva </v>
          </cell>
        </row>
        <row r="26">
          <cell r="A26" t="str">
            <v>060</v>
          </cell>
          <cell r="C26" t="str">
            <v xml:space="preserve">Dlhodobý finančný majetok </v>
          </cell>
          <cell r="D26" t="str">
            <v xml:space="preserve">Aktíva </v>
          </cell>
        </row>
        <row r="27">
          <cell r="A27" t="str">
            <v>061</v>
          </cell>
          <cell r="C27" t="str">
            <v xml:space="preserve">Podielové cenné papiere a podiely v dcérskej účtovnej jednotke </v>
          </cell>
          <cell r="D27" t="str">
            <v xml:space="preserve">Aktíva </v>
          </cell>
        </row>
        <row r="28">
          <cell r="A28" t="str">
            <v>062</v>
          </cell>
          <cell r="C28" t="str">
            <v xml:space="preserve">Podielové cenné papiere a podiely v podnikoch s podstatným vplyvom </v>
          </cell>
          <cell r="D28" t="str">
            <v xml:space="preserve">Aktíva </v>
          </cell>
        </row>
        <row r="29">
          <cell r="A29" t="str">
            <v>063</v>
          </cell>
          <cell r="C29" t="str">
            <v xml:space="preserve">Realizovateľné cenné papiere a podiely </v>
          </cell>
          <cell r="D29" t="str">
            <v xml:space="preserve">Aktíva </v>
          </cell>
        </row>
        <row r="30">
          <cell r="A30" t="str">
            <v>065</v>
          </cell>
          <cell r="C30" t="str">
            <v xml:space="preserve">Dlhové cenné papiere držané do splatnosti </v>
          </cell>
          <cell r="D30" t="str">
            <v xml:space="preserve">Aktíva </v>
          </cell>
        </row>
        <row r="31">
          <cell r="A31" t="str">
            <v>066</v>
          </cell>
          <cell r="C31" t="str">
            <v xml:space="preserve">Pôžičky účtovnej jednotke v konsolidovanom celkuící a řídící osoby, podstatný vliv </v>
          </cell>
          <cell r="D31" t="str">
            <v xml:space="preserve">Aktíva </v>
          </cell>
        </row>
        <row r="32">
          <cell r="A32" t="str">
            <v>067</v>
          </cell>
          <cell r="C32" t="str">
            <v xml:space="preserve">Ostatné pôžičky </v>
          </cell>
          <cell r="D32" t="str">
            <v xml:space="preserve">Aktíva </v>
          </cell>
        </row>
        <row r="33">
          <cell r="A33" t="str">
            <v>069</v>
          </cell>
          <cell r="C33" t="str">
            <v xml:space="preserve">Ostatný dlhodobý finančný majetok </v>
          </cell>
          <cell r="D33" t="str">
            <v xml:space="preserve">Aktíva </v>
          </cell>
        </row>
        <row r="34">
          <cell r="A34" t="str">
            <v>070</v>
          </cell>
          <cell r="C34" t="str">
            <v xml:space="preserve">Oprávky k dlhodobému nehmotnému majetku </v>
          </cell>
          <cell r="D34" t="str">
            <v xml:space="preserve">Pasíva </v>
          </cell>
        </row>
        <row r="35">
          <cell r="A35" t="str">
            <v>072</v>
          </cell>
          <cell r="C35" t="str">
            <v xml:space="preserve">Oprávky k aktivovaným nákladom na vývoj </v>
          </cell>
          <cell r="D35" t="str">
            <v xml:space="preserve">Pasíva </v>
          </cell>
        </row>
        <row r="36">
          <cell r="A36" t="str">
            <v>073</v>
          </cell>
          <cell r="C36" t="str">
            <v xml:space="preserve">Oprávky k softwaru </v>
          </cell>
          <cell r="D36" t="str">
            <v xml:space="preserve">Pasíva </v>
          </cell>
        </row>
        <row r="37">
          <cell r="A37" t="str">
            <v>074</v>
          </cell>
          <cell r="C37" t="str">
            <v xml:space="preserve">Oprávky k oceniteľným právam </v>
          </cell>
          <cell r="D37" t="str">
            <v xml:space="preserve">Pasíva </v>
          </cell>
        </row>
        <row r="38">
          <cell r="A38" t="str">
            <v>075</v>
          </cell>
          <cell r="C38" t="str">
            <v xml:space="preserve">Oprávky ku goodwillu </v>
          </cell>
          <cell r="D38" t="str">
            <v xml:space="preserve">Pasíva </v>
          </cell>
        </row>
        <row r="39">
          <cell r="A39" t="str">
            <v>079</v>
          </cell>
          <cell r="C39" t="str">
            <v xml:space="preserve">Oprávky k ostatnému dlhodobému nehmotnému majetku </v>
          </cell>
          <cell r="D39" t="str">
            <v xml:space="preserve">Pasíva </v>
          </cell>
        </row>
        <row r="40">
          <cell r="A40" t="str">
            <v>080</v>
          </cell>
          <cell r="C40" t="str">
            <v xml:space="preserve">Oprávky k dlhodobému hmotnému majetku </v>
          </cell>
          <cell r="D40" t="str">
            <v xml:space="preserve">Pasíva </v>
          </cell>
        </row>
        <row r="41">
          <cell r="A41" t="str">
            <v>081</v>
          </cell>
          <cell r="C41" t="str">
            <v xml:space="preserve">Oprávky k stavbám </v>
          </cell>
          <cell r="D41" t="str">
            <v xml:space="preserve">Pasíva </v>
          </cell>
        </row>
        <row r="42">
          <cell r="A42" t="str">
            <v>082</v>
          </cell>
          <cell r="C42" t="str">
            <v xml:space="preserve">Oprávky k samostatným hnuteľným veciam a k súboru hnuteľných vecí </v>
          </cell>
          <cell r="D42" t="str">
            <v xml:space="preserve">Pasíva </v>
          </cell>
        </row>
        <row r="43">
          <cell r="A43" t="str">
            <v>085</v>
          </cell>
          <cell r="C43" t="str">
            <v xml:space="preserve">Oprávky k pestovateľkým celkom trvalých porastov </v>
          </cell>
          <cell r="D43" t="str">
            <v xml:space="preserve">Pasíva </v>
          </cell>
        </row>
        <row r="44">
          <cell r="A44" t="str">
            <v>086</v>
          </cell>
          <cell r="C44" t="str">
            <v xml:space="preserve">Oprávky k základnému stádu a ťažným zvieratám </v>
          </cell>
          <cell r="D44" t="str">
            <v xml:space="preserve">Pasíva </v>
          </cell>
        </row>
        <row r="45">
          <cell r="A45" t="str">
            <v>089</v>
          </cell>
          <cell r="C45" t="str">
            <v xml:space="preserve">Oprávky k ostatnému dlhodobému hmotnému majetku </v>
          </cell>
          <cell r="D45" t="str">
            <v xml:space="preserve">Pasíva </v>
          </cell>
        </row>
        <row r="46">
          <cell r="A46" t="str">
            <v>090</v>
          </cell>
          <cell r="C46" t="str">
            <v xml:space="preserve">Opravné položky k dlhodobému majetku </v>
          </cell>
          <cell r="D46" t="str">
            <v xml:space="preserve">Pasíva </v>
          </cell>
        </row>
        <row r="47">
          <cell r="A47" t="str">
            <v>091</v>
          </cell>
          <cell r="C47" t="str">
            <v xml:space="preserve">Opravné položky k dlhodobému nehmotnému majetku </v>
          </cell>
          <cell r="D47" t="str">
            <v xml:space="preserve">Pasíva </v>
          </cell>
        </row>
        <row r="48">
          <cell r="A48" t="str">
            <v>092</v>
          </cell>
          <cell r="C48" t="str">
            <v xml:space="preserve">Opravné položky k dlhodobému hmotnému majetku </v>
          </cell>
          <cell r="D48" t="str">
            <v xml:space="preserve">Pasíva </v>
          </cell>
        </row>
        <row r="49">
          <cell r="A49" t="str">
            <v>093</v>
          </cell>
          <cell r="C49" t="str">
            <v xml:space="preserve">Opravné položky k nedokončenému dlhodobému nehmotnému majetku </v>
          </cell>
          <cell r="D49" t="str">
            <v xml:space="preserve">Pasíva </v>
          </cell>
        </row>
        <row r="50">
          <cell r="A50" t="str">
            <v>094</v>
          </cell>
          <cell r="C50" t="str">
            <v xml:space="preserve">Opravné položky k nedokončenému dlhodobému hmotnému majetku </v>
          </cell>
          <cell r="D50" t="str">
            <v xml:space="preserve">Pasíva </v>
          </cell>
        </row>
        <row r="51">
          <cell r="A51" t="str">
            <v>095</v>
          </cell>
          <cell r="C51" t="str">
            <v xml:space="preserve">Opravné položky k poskytnutým preddavkom na dlhodobý majetok </v>
          </cell>
          <cell r="D51" t="str">
            <v xml:space="preserve">Pasíva </v>
          </cell>
        </row>
        <row r="52">
          <cell r="A52" t="str">
            <v>096</v>
          </cell>
          <cell r="C52" t="str">
            <v xml:space="preserve">Opravné položky k dlhodobému finančnému majetku </v>
          </cell>
          <cell r="D52" t="str">
            <v xml:space="preserve">Pasíva </v>
          </cell>
        </row>
        <row r="53">
          <cell r="A53" t="str">
            <v>097</v>
          </cell>
          <cell r="C53" t="str">
            <v xml:space="preserve">Opravné položky k nadobudnutému majetku </v>
          </cell>
          <cell r="D53" t="str">
            <v xml:space="preserve">Pasíva </v>
          </cell>
        </row>
        <row r="54">
          <cell r="A54" t="str">
            <v>098</v>
          </cell>
          <cell r="C54" t="str">
            <v xml:space="preserve">Oprávky k opravnej položke k nadobudnutému majetku </v>
          </cell>
          <cell r="D54" t="str">
            <v xml:space="preserve">Pasíva </v>
          </cell>
        </row>
        <row r="56">
          <cell r="A56" t="str">
            <v>1 - zásoby</v>
          </cell>
        </row>
        <row r="57">
          <cell r="A57" t="str">
            <v>110</v>
          </cell>
          <cell r="C57" t="str">
            <v xml:space="preserve">Materiál </v>
          </cell>
          <cell r="D57" t="str">
            <v xml:space="preserve">Aktíva </v>
          </cell>
        </row>
        <row r="58">
          <cell r="A58" t="str">
            <v>111</v>
          </cell>
          <cell r="C58" t="str">
            <v xml:space="preserve">Obstaranie materiálu </v>
          </cell>
          <cell r="D58" t="str">
            <v xml:space="preserve">Aktíva </v>
          </cell>
        </row>
        <row r="59">
          <cell r="A59" t="str">
            <v>112</v>
          </cell>
          <cell r="C59" t="str">
            <v xml:space="preserve">Materiál na sklade </v>
          </cell>
          <cell r="D59" t="str">
            <v xml:space="preserve">Aktíva </v>
          </cell>
        </row>
        <row r="60">
          <cell r="A60" t="str">
            <v>119</v>
          </cell>
          <cell r="C60" t="str">
            <v xml:space="preserve">Materiál na ceste </v>
          </cell>
          <cell r="D60" t="str">
            <v xml:space="preserve">Aktíva </v>
          </cell>
        </row>
        <row r="61">
          <cell r="A61" t="str">
            <v>120</v>
          </cell>
          <cell r="C61" t="str">
            <v xml:space="preserve">Zásoby vlastnej výroby </v>
          </cell>
          <cell r="D61" t="str">
            <v xml:space="preserve">Aktíva </v>
          </cell>
        </row>
        <row r="62">
          <cell r="A62" t="str">
            <v>121</v>
          </cell>
          <cell r="C62" t="str">
            <v xml:space="preserve">Nedokončená výroba </v>
          </cell>
          <cell r="D62" t="str">
            <v xml:space="preserve">Aktíva </v>
          </cell>
        </row>
        <row r="63">
          <cell r="A63" t="str">
            <v>122</v>
          </cell>
          <cell r="C63" t="str">
            <v xml:space="preserve">Polotovary vlastnej výroby </v>
          </cell>
          <cell r="D63" t="str">
            <v xml:space="preserve">Aktíva </v>
          </cell>
        </row>
        <row r="64">
          <cell r="A64" t="str">
            <v>123</v>
          </cell>
          <cell r="C64" t="str">
            <v xml:space="preserve">Výrobky </v>
          </cell>
          <cell r="D64" t="str">
            <v xml:space="preserve">Aktíva </v>
          </cell>
        </row>
        <row r="65">
          <cell r="A65" t="str">
            <v>124</v>
          </cell>
          <cell r="C65" t="str">
            <v xml:space="preserve">Zvieratá </v>
          </cell>
          <cell r="D65" t="str">
            <v xml:space="preserve">Aktíva </v>
          </cell>
        </row>
        <row r="66">
          <cell r="A66" t="str">
            <v>130</v>
          </cell>
          <cell r="C66" t="str">
            <v xml:space="preserve">Tovar </v>
          </cell>
          <cell r="D66" t="str">
            <v xml:space="preserve">Aktíva </v>
          </cell>
        </row>
        <row r="67">
          <cell r="A67" t="str">
            <v>131</v>
          </cell>
          <cell r="C67" t="str">
            <v xml:space="preserve">Obstaranie tovaru </v>
          </cell>
          <cell r="D67" t="str">
            <v xml:space="preserve">Aktíva </v>
          </cell>
        </row>
        <row r="68">
          <cell r="A68" t="str">
            <v>132</v>
          </cell>
          <cell r="C68" t="str">
            <v xml:space="preserve">Tovar na sklade a v predajniach </v>
          </cell>
          <cell r="D68" t="str">
            <v xml:space="preserve">Aktíva </v>
          </cell>
        </row>
        <row r="69">
          <cell r="A69" t="str">
            <v>133</v>
          </cell>
          <cell r="C69" t="str">
            <v xml:space="preserve">Nehnuteľnosti na predaj </v>
          </cell>
          <cell r="D69" t="str">
            <v xml:space="preserve">Aktíva </v>
          </cell>
        </row>
        <row r="70">
          <cell r="A70" t="str">
            <v>139</v>
          </cell>
          <cell r="C70" t="str">
            <v xml:space="preserve">Tovar na ceste </v>
          </cell>
          <cell r="D70" t="str">
            <v xml:space="preserve">Aktíva </v>
          </cell>
        </row>
        <row r="71">
          <cell r="A71" t="str">
            <v>190</v>
          </cell>
          <cell r="C71" t="str">
            <v xml:space="preserve">Opravné položky k zásobám </v>
          </cell>
          <cell r="D71" t="str">
            <v xml:space="preserve">Pasíva </v>
          </cell>
        </row>
        <row r="72">
          <cell r="A72" t="str">
            <v>191</v>
          </cell>
          <cell r="C72" t="str">
            <v xml:space="preserve">Opravné položky k materiálu </v>
          </cell>
          <cell r="D72" t="str">
            <v xml:space="preserve">Pasíva </v>
          </cell>
        </row>
        <row r="73">
          <cell r="A73" t="str">
            <v>192</v>
          </cell>
          <cell r="C73" t="str">
            <v xml:space="preserve">Opravné položky k nedokončenej výrobe </v>
          </cell>
          <cell r="D73" t="str">
            <v xml:space="preserve">Pasíva </v>
          </cell>
        </row>
        <row r="74">
          <cell r="A74" t="str">
            <v>193</v>
          </cell>
          <cell r="C74" t="str">
            <v xml:space="preserve">Opravné položky k polotovarom vlastnej výroby </v>
          </cell>
          <cell r="D74" t="str">
            <v xml:space="preserve">Pasíva </v>
          </cell>
        </row>
        <row r="75">
          <cell r="A75" t="str">
            <v>194</v>
          </cell>
          <cell r="C75" t="str">
            <v xml:space="preserve">Opravné položky k výrobkom </v>
          </cell>
          <cell r="D75" t="str">
            <v xml:space="preserve">Pasíva </v>
          </cell>
        </row>
        <row r="76">
          <cell r="A76" t="str">
            <v>195</v>
          </cell>
          <cell r="C76" t="str">
            <v xml:space="preserve">Opravné položky k zvieratám </v>
          </cell>
          <cell r="D76" t="str">
            <v xml:space="preserve">Pasíva </v>
          </cell>
        </row>
        <row r="77">
          <cell r="A77" t="str">
            <v>196</v>
          </cell>
          <cell r="C77" t="str">
            <v xml:space="preserve">Opravné položky k tovaru </v>
          </cell>
          <cell r="D77" t="str">
            <v xml:space="preserve">Pasíva </v>
          </cell>
        </row>
        <row r="79">
          <cell r="A79" t="str">
            <v>2 - Finančné účty</v>
          </cell>
        </row>
        <row r="80">
          <cell r="A80" t="str">
            <v>210</v>
          </cell>
          <cell r="C80" t="str">
            <v xml:space="preserve">Peniaze </v>
          </cell>
          <cell r="D80" t="str">
            <v xml:space="preserve">Aktíva </v>
          </cell>
        </row>
        <row r="81">
          <cell r="A81" t="str">
            <v>211</v>
          </cell>
          <cell r="C81" t="str">
            <v xml:space="preserve">Pokladnica </v>
          </cell>
          <cell r="D81" t="str">
            <v xml:space="preserve">Aktíva </v>
          </cell>
        </row>
        <row r="82">
          <cell r="A82" t="str">
            <v>213</v>
          </cell>
          <cell r="C82" t="str">
            <v xml:space="preserve">Ceniny </v>
          </cell>
          <cell r="D82" t="str">
            <v xml:space="preserve">Aktíva </v>
          </cell>
        </row>
        <row r="83">
          <cell r="A83" t="str">
            <v>220</v>
          </cell>
          <cell r="C83" t="str">
            <v xml:space="preserve">Účty v bankách </v>
          </cell>
          <cell r="D83" t="str">
            <v xml:space="preserve">Aktíva </v>
          </cell>
        </row>
        <row r="84">
          <cell r="A84" t="str">
            <v>221</v>
          </cell>
          <cell r="C84" t="str">
            <v xml:space="preserve">Bankové účty </v>
          </cell>
          <cell r="D84" t="str">
            <v xml:space="preserve">Aktíva </v>
          </cell>
        </row>
        <row r="85">
          <cell r="A85" t="str">
            <v>230</v>
          </cell>
          <cell r="C85" t="str">
            <v xml:space="preserve">Bežné bankové úvery </v>
          </cell>
          <cell r="D85" t="str">
            <v xml:space="preserve">Pasíva </v>
          </cell>
        </row>
        <row r="86">
          <cell r="A86" t="str">
            <v>231</v>
          </cell>
          <cell r="C86" t="str">
            <v xml:space="preserve">Krátkodobé bankové úvery </v>
          </cell>
          <cell r="D86" t="str">
            <v xml:space="preserve">Pasíva </v>
          </cell>
        </row>
        <row r="87">
          <cell r="A87" t="str">
            <v>232</v>
          </cell>
          <cell r="C87" t="str">
            <v xml:space="preserve">Eskontné úvery </v>
          </cell>
          <cell r="D87" t="str">
            <v xml:space="preserve">Pasíva </v>
          </cell>
        </row>
        <row r="88">
          <cell r="A88" t="str">
            <v>240</v>
          </cell>
          <cell r="C88" t="str">
            <v xml:space="preserve">Iné krátkodobé finančné výpomoci </v>
          </cell>
          <cell r="D88" t="str">
            <v xml:space="preserve">Pasíva </v>
          </cell>
        </row>
        <row r="89">
          <cell r="A89" t="str">
            <v>241</v>
          </cell>
          <cell r="C89" t="str">
            <v xml:space="preserve">Vydané krátkodobé dlhopisy </v>
          </cell>
          <cell r="D89" t="str">
            <v xml:space="preserve">Pasíva </v>
          </cell>
        </row>
        <row r="90">
          <cell r="A90" t="str">
            <v>249</v>
          </cell>
          <cell r="C90" t="str">
            <v xml:space="preserve">Ostatné krátkodobé finančné výpomoci </v>
          </cell>
          <cell r="D90" t="str">
            <v xml:space="preserve">Pasíva </v>
          </cell>
        </row>
        <row r="91">
          <cell r="A91" t="str">
            <v>250</v>
          </cell>
          <cell r="C91" t="str">
            <v xml:space="preserve">Krátkodobý finančný majetok </v>
          </cell>
          <cell r="D91" t="str">
            <v xml:space="preserve">Aktíva </v>
          </cell>
        </row>
        <row r="92">
          <cell r="A92" t="str">
            <v>251</v>
          </cell>
          <cell r="C92" t="str">
            <v xml:space="preserve">Majetkové cenné papiere na obchodovanie </v>
          </cell>
          <cell r="D92" t="str">
            <v xml:space="preserve">Aktíva </v>
          </cell>
        </row>
        <row r="93">
          <cell r="A93" t="str">
            <v>252</v>
          </cell>
          <cell r="C93" t="str">
            <v xml:space="preserve">Vlastné akcie a vlastné obchodné podiely </v>
          </cell>
          <cell r="D93" t="str">
            <v xml:space="preserve">Aktíva </v>
          </cell>
        </row>
        <row r="94">
          <cell r="A94" t="str">
            <v>253</v>
          </cell>
          <cell r="C94" t="str">
            <v xml:space="preserve">Dlhové cenné papiere na obchodovanie </v>
          </cell>
          <cell r="D94" t="str">
            <v xml:space="preserve">Aktíva </v>
          </cell>
        </row>
        <row r="95">
          <cell r="A95" t="str">
            <v>255</v>
          </cell>
          <cell r="C95" t="str">
            <v xml:space="preserve">Vlastné dlhopisy </v>
          </cell>
          <cell r="D95" t="str">
            <v xml:space="preserve">Aktíva </v>
          </cell>
        </row>
        <row r="96">
          <cell r="A96" t="str">
            <v>256</v>
          </cell>
          <cell r="C96" t="str">
            <v xml:space="preserve">Dlhové cenné papiere so splatnosťou do jedného roka držané do splatnosti </v>
          </cell>
          <cell r="D96" t="str">
            <v xml:space="preserve">Aktíva </v>
          </cell>
        </row>
        <row r="97">
          <cell r="A97" t="str">
            <v>257</v>
          </cell>
          <cell r="C97" t="str">
            <v xml:space="preserve">Ostatné realizovateľné cenné papiere </v>
          </cell>
          <cell r="D97" t="str">
            <v xml:space="preserve">Aktíva </v>
          </cell>
        </row>
        <row r="98">
          <cell r="A98" t="str">
            <v>259</v>
          </cell>
          <cell r="C98" t="str">
            <v xml:space="preserve">Obstaranie krátkodobého finančného majetku </v>
          </cell>
          <cell r="D98" t="str">
            <v xml:space="preserve">Aktíva </v>
          </cell>
        </row>
        <row r="99">
          <cell r="A99" t="str">
            <v>260</v>
          </cell>
          <cell r="C99" t="str">
            <v xml:space="preserve">Prevody medzi finančnými účtami </v>
          </cell>
          <cell r="D99" t="str">
            <v xml:space="preserve">Aktíva </v>
          </cell>
        </row>
        <row r="100">
          <cell r="A100" t="str">
            <v>261</v>
          </cell>
          <cell r="C100" t="str">
            <v xml:space="preserve">Peniaze na ceste </v>
          </cell>
          <cell r="D100" t="str">
            <v xml:space="preserve">Aktíva </v>
          </cell>
        </row>
        <row r="101">
          <cell r="A101" t="str">
            <v>290</v>
          </cell>
          <cell r="C101" t="str">
            <v xml:space="preserve">Opravné položky ku krátkodobému finančnému majetku </v>
          </cell>
          <cell r="D101" t="str">
            <v xml:space="preserve">Pasíva </v>
          </cell>
        </row>
        <row r="102">
          <cell r="A102" t="str">
            <v>291</v>
          </cell>
          <cell r="C102" t="str">
            <v xml:space="preserve">Opravné položky ku krátkodobému finančnému majetku </v>
          </cell>
          <cell r="D102" t="str">
            <v xml:space="preserve">Pasíva </v>
          </cell>
        </row>
        <row r="104">
          <cell r="A104" t="str">
            <v>3 - Zúčtovacie vzťahy</v>
          </cell>
        </row>
        <row r="105">
          <cell r="A105" t="str">
            <v>310</v>
          </cell>
          <cell r="C105" t="str">
            <v xml:space="preserve">Pohľadávky </v>
          </cell>
          <cell r="D105" t="str">
            <v xml:space="preserve">Aktíva </v>
          </cell>
        </row>
        <row r="106">
          <cell r="A106" t="str">
            <v>311</v>
          </cell>
          <cell r="C106" t="str">
            <v xml:space="preserve">Odberatelia </v>
          </cell>
          <cell r="D106" t="str">
            <v xml:space="preserve">Aktíva </v>
          </cell>
        </row>
        <row r="107">
          <cell r="A107" t="str">
            <v>312</v>
          </cell>
          <cell r="C107" t="str">
            <v xml:space="preserve">Zmenky na inkaso </v>
          </cell>
          <cell r="D107" t="str">
            <v xml:space="preserve">Aktíva </v>
          </cell>
        </row>
        <row r="108">
          <cell r="A108" t="str">
            <v>313</v>
          </cell>
          <cell r="C108" t="str">
            <v xml:space="preserve">Pohľadávky za eskontované cenné papiere </v>
          </cell>
          <cell r="D108" t="str">
            <v xml:space="preserve">Aktíva </v>
          </cell>
        </row>
        <row r="109">
          <cell r="A109" t="str">
            <v>314</v>
          </cell>
          <cell r="C109" t="str">
            <v xml:space="preserve">Poskytnuté preddavky </v>
          </cell>
          <cell r="D109" t="str">
            <v xml:space="preserve">Aktíva </v>
          </cell>
        </row>
        <row r="110">
          <cell r="A110" t="str">
            <v>315</v>
          </cell>
          <cell r="C110" t="str">
            <v xml:space="preserve">Ostatné pohľadávky </v>
          </cell>
          <cell r="D110" t="str">
            <v xml:space="preserve">Aktíva </v>
          </cell>
        </row>
        <row r="111">
          <cell r="A111" t="str">
            <v>316</v>
          </cell>
          <cell r="C111" t="str">
            <v xml:space="preserve">Čistá hodnota zákazky </v>
          </cell>
          <cell r="D111" t="str">
            <v xml:space="preserve">Aktíva </v>
          </cell>
        </row>
        <row r="112">
          <cell r="A112" t="str">
            <v>320</v>
          </cell>
          <cell r="C112" t="str">
            <v xml:space="preserve">Záväzky </v>
          </cell>
          <cell r="D112" t="str">
            <v xml:space="preserve">Pasíva </v>
          </cell>
        </row>
        <row r="113">
          <cell r="A113" t="str">
            <v>321</v>
          </cell>
          <cell r="C113" t="str">
            <v xml:space="preserve">Dodávatelia </v>
          </cell>
          <cell r="D113" t="str">
            <v xml:space="preserve">Pasíva </v>
          </cell>
        </row>
        <row r="114">
          <cell r="A114" t="str">
            <v>322</v>
          </cell>
          <cell r="C114" t="str">
            <v xml:space="preserve">Zmenky na úhradu </v>
          </cell>
          <cell r="D114" t="str">
            <v xml:space="preserve">Pasíva </v>
          </cell>
        </row>
        <row r="115">
          <cell r="A115" t="str">
            <v>323</v>
          </cell>
          <cell r="C115" t="str">
            <v xml:space="preserve">Krátkodobé rezervy </v>
          </cell>
          <cell r="D115" t="str">
            <v xml:space="preserve">Pasíva </v>
          </cell>
        </row>
        <row r="116">
          <cell r="A116" t="str">
            <v>324</v>
          </cell>
          <cell r="C116" t="str">
            <v xml:space="preserve">Prijaté preddavky </v>
          </cell>
          <cell r="D116" t="str">
            <v xml:space="preserve">Pasíva </v>
          </cell>
        </row>
        <row r="117">
          <cell r="A117" t="str">
            <v>325</v>
          </cell>
          <cell r="C117" t="str">
            <v xml:space="preserve">Ostatné záväzky </v>
          </cell>
          <cell r="D117" t="str">
            <v xml:space="preserve">Pasíva </v>
          </cell>
        </row>
        <row r="118">
          <cell r="A118" t="str">
            <v>326</v>
          </cell>
          <cell r="C118" t="str">
            <v xml:space="preserve">Nevyfaktúrované dodávky </v>
          </cell>
          <cell r="D118" t="str">
            <v xml:space="preserve">Pasíva </v>
          </cell>
        </row>
        <row r="119">
          <cell r="A119" t="str">
            <v>330</v>
          </cell>
          <cell r="C119" t="str">
            <v xml:space="preserve">Zúčtovanie so zamestnancami a orgánmi sociálneho poistenia a zdravotného poistenia </v>
          </cell>
          <cell r="D119" t="str">
            <v xml:space="preserve">Pasíva </v>
          </cell>
        </row>
        <row r="120">
          <cell r="A120" t="str">
            <v>331</v>
          </cell>
          <cell r="C120" t="str">
            <v xml:space="preserve">Zamestnanci </v>
          </cell>
          <cell r="D120" t="str">
            <v xml:space="preserve">Pasíva </v>
          </cell>
        </row>
        <row r="121">
          <cell r="A121" t="str">
            <v>333</v>
          </cell>
          <cell r="C121" t="str">
            <v xml:space="preserve">Ostatné záväzky voči zamestnancom </v>
          </cell>
          <cell r="D121" t="str">
            <v xml:space="preserve">Pasíva </v>
          </cell>
        </row>
        <row r="122">
          <cell r="A122" t="str">
            <v>335</v>
          </cell>
          <cell r="C122" t="str">
            <v xml:space="preserve">Pohľadávky voči zamestnancom </v>
          </cell>
          <cell r="D122" t="str">
            <v xml:space="preserve">Aktíva </v>
          </cell>
        </row>
        <row r="123">
          <cell r="A123" t="str">
            <v>336</v>
          </cell>
          <cell r="C123" t="str">
            <v xml:space="preserve">Zúčtovanie s orgánmi sociálneho zabezpečenia a zdravotného poistenia </v>
          </cell>
          <cell r="D123" t="str">
            <v xml:space="preserve">Pasíva </v>
          </cell>
        </row>
        <row r="124">
          <cell r="A124" t="str">
            <v>340</v>
          </cell>
          <cell r="C124" t="str">
            <v xml:space="preserve">Zúčtovanie daní a dotácií </v>
          </cell>
          <cell r="D124" t="str">
            <v xml:space="preserve">Pasíva </v>
          </cell>
        </row>
        <row r="125">
          <cell r="A125" t="str">
            <v>341</v>
          </cell>
          <cell r="C125" t="str">
            <v xml:space="preserve">Daň z príjmov </v>
          </cell>
          <cell r="D125" t="str">
            <v xml:space="preserve">Pasíva </v>
          </cell>
        </row>
        <row r="126">
          <cell r="A126" t="str">
            <v>342</v>
          </cell>
          <cell r="C126" t="str">
            <v xml:space="preserve">Ostatné priame dane </v>
          </cell>
          <cell r="D126" t="str">
            <v xml:space="preserve">Pasíva </v>
          </cell>
        </row>
        <row r="127">
          <cell r="A127" t="str">
            <v>343</v>
          </cell>
          <cell r="C127" t="str">
            <v xml:space="preserve">Daň z pridanej hodnoty </v>
          </cell>
          <cell r="D127" t="str">
            <v xml:space="preserve">Pasíva </v>
          </cell>
        </row>
        <row r="128">
          <cell r="A128" t="str">
            <v>345</v>
          </cell>
          <cell r="C128" t="str">
            <v xml:space="preserve">Ostatné dane a poplatky </v>
          </cell>
          <cell r="D128" t="str">
            <v xml:space="preserve">Pasíva </v>
          </cell>
        </row>
        <row r="129">
          <cell r="A129" t="str">
            <v>346</v>
          </cell>
          <cell r="C129" t="str">
            <v xml:space="preserve">Dotácie zo štátneho rozpočtu </v>
          </cell>
          <cell r="D129" t="str">
            <v xml:space="preserve">Pasíva </v>
          </cell>
        </row>
        <row r="130">
          <cell r="A130" t="str">
            <v>347</v>
          </cell>
          <cell r="C130" t="str">
            <v xml:space="preserve">Ostatné dotácie </v>
          </cell>
          <cell r="D130" t="str">
            <v xml:space="preserve">Pasíva </v>
          </cell>
        </row>
        <row r="131">
          <cell r="A131" t="str">
            <v>350</v>
          </cell>
          <cell r="C131" t="str">
            <v xml:space="preserve">Pohľadávky voči spoločníkom a združeniu </v>
          </cell>
          <cell r="D131" t="str">
            <v xml:space="preserve">Aktíva </v>
          </cell>
        </row>
        <row r="132">
          <cell r="A132" t="str">
            <v>351</v>
          </cell>
          <cell r="C132" t="str">
            <v xml:space="preserve">Pohľadávky v rámci konsolidovaného celku </v>
          </cell>
          <cell r="D132" t="str">
            <v xml:space="preserve">Aktíva </v>
          </cell>
        </row>
        <row r="133">
          <cell r="A133" t="str">
            <v>353</v>
          </cell>
          <cell r="C133" t="str">
            <v xml:space="preserve">Pohľadávky za upísané vlastné imanie </v>
          </cell>
          <cell r="D133" t="str">
            <v xml:space="preserve">Aktíva </v>
          </cell>
        </row>
        <row r="134">
          <cell r="A134" t="str">
            <v>354</v>
          </cell>
          <cell r="C134" t="str">
            <v xml:space="preserve">Pohľadávky voči spoločníkom a členom pri úhrade straty </v>
          </cell>
          <cell r="D134" t="str">
            <v xml:space="preserve">Aktíva </v>
          </cell>
        </row>
        <row r="135">
          <cell r="A135" t="str">
            <v>355</v>
          </cell>
          <cell r="C135" t="str">
            <v xml:space="preserve">Ostatné pohľadávky voči spoločníkom a členom </v>
          </cell>
          <cell r="D135" t="str">
            <v xml:space="preserve">Aktíva </v>
          </cell>
        </row>
        <row r="136">
          <cell r="A136" t="str">
            <v>358</v>
          </cell>
          <cell r="C136" t="str">
            <v xml:space="preserve">Pohľadávky voči účastníkom združenia </v>
          </cell>
          <cell r="D136" t="str">
            <v xml:space="preserve">Aktíva </v>
          </cell>
        </row>
        <row r="137">
          <cell r="A137" t="str">
            <v>360</v>
          </cell>
          <cell r="C137" t="str">
            <v xml:space="preserve">Záväzky voči spoločníkom a združeniu </v>
          </cell>
          <cell r="D137" t="str">
            <v xml:space="preserve">Pasíva </v>
          </cell>
        </row>
        <row r="138">
          <cell r="A138" t="str">
            <v>361</v>
          </cell>
          <cell r="C138" t="str">
            <v xml:space="preserve">Záväzky v rámci konsolidovaného celku </v>
          </cell>
          <cell r="D138" t="str">
            <v xml:space="preserve">Pasíva </v>
          </cell>
        </row>
        <row r="139">
          <cell r="A139" t="str">
            <v>364</v>
          </cell>
          <cell r="C139" t="str">
            <v xml:space="preserve">Záväzky voči spoločníkom a členom pri rozdeľovaní zisku </v>
          </cell>
          <cell r="D139" t="str">
            <v xml:space="preserve">Pasíva </v>
          </cell>
        </row>
        <row r="140">
          <cell r="A140" t="str">
            <v>365</v>
          </cell>
          <cell r="C140" t="str">
            <v xml:space="preserve">Ostatné záväzky voči spoločníkom a členom </v>
          </cell>
          <cell r="D140" t="str">
            <v xml:space="preserve">Pasíva </v>
          </cell>
        </row>
        <row r="141">
          <cell r="A141" t="str">
            <v>366</v>
          </cell>
          <cell r="C141" t="str">
            <v xml:space="preserve">Záväzky voči spoločníkom a členom zo závislej činnosti </v>
          </cell>
          <cell r="D141" t="str">
            <v xml:space="preserve">Pasíva </v>
          </cell>
        </row>
        <row r="142">
          <cell r="A142" t="str">
            <v>367</v>
          </cell>
          <cell r="C142" t="str">
            <v xml:space="preserve">Záväzky z upísaných nesplatených cenných papierov a vkladov </v>
          </cell>
          <cell r="D142" t="str">
            <v xml:space="preserve">Pasíva </v>
          </cell>
        </row>
        <row r="143">
          <cell r="A143" t="str">
            <v>368</v>
          </cell>
          <cell r="C143" t="str">
            <v xml:space="preserve">Záväzky voči účastníkom združenia </v>
          </cell>
          <cell r="D143" t="str">
            <v xml:space="preserve">Pasíva </v>
          </cell>
        </row>
        <row r="144">
          <cell r="A144" t="str">
            <v>370</v>
          </cell>
          <cell r="C144" t="str">
            <v xml:space="preserve">Iné pohľadávky a iné záväzky </v>
          </cell>
          <cell r="D144" t="str">
            <v xml:space="preserve">Aktíva </v>
          </cell>
        </row>
        <row r="145">
          <cell r="A145" t="str">
            <v>371</v>
          </cell>
          <cell r="C145" t="str">
            <v xml:space="preserve">Pohľadávky z predaja podniku </v>
          </cell>
          <cell r="D145" t="str">
            <v xml:space="preserve">Aktíva </v>
          </cell>
        </row>
        <row r="146">
          <cell r="A146" t="str">
            <v>372</v>
          </cell>
          <cell r="C146" t="str">
            <v xml:space="preserve">Záväzky z kúpy podniku </v>
          </cell>
          <cell r="D146" t="str">
            <v xml:space="preserve">Pasíva </v>
          </cell>
        </row>
        <row r="147">
          <cell r="A147" t="str">
            <v>373</v>
          </cell>
          <cell r="C147" t="str">
            <v xml:space="preserve">Pohľadávky a záväzky z pevných termínových operácií </v>
          </cell>
          <cell r="D147" t="str">
            <v xml:space="preserve">Aktíva </v>
          </cell>
        </row>
        <row r="148">
          <cell r="A148" t="str">
            <v>374</v>
          </cell>
          <cell r="C148" t="str">
            <v xml:space="preserve">Pohľadávky z nájmu </v>
          </cell>
          <cell r="D148" t="str">
            <v xml:space="preserve">Aktíva </v>
          </cell>
        </row>
        <row r="149">
          <cell r="A149" t="str">
            <v>375</v>
          </cell>
          <cell r="C149" t="str">
            <v xml:space="preserve">Pohľadávky z vydaných dlhopisov </v>
          </cell>
          <cell r="D149" t="str">
            <v xml:space="preserve">Aktíva </v>
          </cell>
        </row>
        <row r="150">
          <cell r="A150" t="str">
            <v>376</v>
          </cell>
          <cell r="C150" t="str">
            <v xml:space="preserve">Nakúpené opcie </v>
          </cell>
          <cell r="D150" t="str">
            <v xml:space="preserve">Aktíva </v>
          </cell>
        </row>
        <row r="151">
          <cell r="A151" t="str">
            <v>377</v>
          </cell>
          <cell r="C151" t="str">
            <v xml:space="preserve">Predané opcie </v>
          </cell>
          <cell r="D151" t="str">
            <v xml:space="preserve">Pasíva </v>
          </cell>
        </row>
        <row r="152">
          <cell r="A152" t="str">
            <v>378</v>
          </cell>
          <cell r="C152" t="str">
            <v xml:space="preserve">Iné pohľadávky </v>
          </cell>
          <cell r="D152" t="str">
            <v xml:space="preserve">Aktíva </v>
          </cell>
        </row>
        <row r="153">
          <cell r="A153" t="str">
            <v>379</v>
          </cell>
          <cell r="C153" t="str">
            <v xml:space="preserve">Iné záväzky </v>
          </cell>
          <cell r="D153" t="str">
            <v xml:space="preserve">Pasíva </v>
          </cell>
        </row>
        <row r="154">
          <cell r="A154" t="str">
            <v>380</v>
          </cell>
          <cell r="C154" t="str">
            <v xml:space="preserve">Časové rozlíšenie nákladov a výnosov </v>
          </cell>
          <cell r="D154" t="str">
            <v xml:space="preserve">Aktíva </v>
          </cell>
        </row>
        <row r="155">
          <cell r="A155" t="str">
            <v>381</v>
          </cell>
          <cell r="C155" t="str">
            <v xml:space="preserve">Náklady budúcich období </v>
          </cell>
          <cell r="D155" t="str">
            <v xml:space="preserve">Aktíva </v>
          </cell>
        </row>
        <row r="156">
          <cell r="A156" t="str">
            <v>382</v>
          </cell>
          <cell r="C156" t="str">
            <v xml:space="preserve">Komplexné náklady budúcich období </v>
          </cell>
          <cell r="D156" t="str">
            <v xml:space="preserve">Aktíva </v>
          </cell>
        </row>
        <row r="157">
          <cell r="A157" t="str">
            <v>383</v>
          </cell>
          <cell r="C157" t="str">
            <v xml:space="preserve">Výdavky budúcich období </v>
          </cell>
          <cell r="D157" t="str">
            <v xml:space="preserve">Pasíva </v>
          </cell>
        </row>
        <row r="158">
          <cell r="A158" t="str">
            <v>384</v>
          </cell>
          <cell r="C158" t="str">
            <v xml:space="preserve">Výnosy budúcich období </v>
          </cell>
          <cell r="D158" t="str">
            <v xml:space="preserve">Pasíva </v>
          </cell>
        </row>
        <row r="159">
          <cell r="A159" t="str">
            <v>385</v>
          </cell>
          <cell r="C159" t="str">
            <v xml:space="preserve">Príjmy budúcich období </v>
          </cell>
          <cell r="D159" t="str">
            <v xml:space="preserve">Aktíva </v>
          </cell>
        </row>
        <row r="160">
          <cell r="A160" t="str">
            <v>390</v>
          </cell>
          <cell r="C160" t="str">
            <v xml:space="preserve">Opravná položka k zúčtovacím vzťahom a vnútorné zúčtovanie </v>
          </cell>
          <cell r="D160" t="str">
            <v xml:space="preserve">Pasíva </v>
          </cell>
        </row>
        <row r="161">
          <cell r="A161" t="str">
            <v>391</v>
          </cell>
          <cell r="C161" t="str">
            <v xml:space="preserve">Opravné položky k pohľadávkam </v>
          </cell>
          <cell r="D161" t="str">
            <v xml:space="preserve">Pasíva </v>
          </cell>
        </row>
        <row r="162">
          <cell r="A162" t="str">
            <v>395</v>
          </cell>
          <cell r="C162" t="str">
            <v xml:space="preserve">Vnútorné zúčtovanie </v>
          </cell>
          <cell r="D162" t="str">
            <v xml:space="preserve">Aktíva </v>
          </cell>
        </row>
        <row r="163">
          <cell r="A163" t="str">
            <v>398</v>
          </cell>
          <cell r="C163" t="str">
            <v xml:space="preserve">Spojovací účet pri združení </v>
          </cell>
          <cell r="D163" t="str">
            <v xml:space="preserve">Aktíva </v>
          </cell>
        </row>
        <row r="165">
          <cell r="A165" t="str">
            <v>4 - Kapitálové účty a dlhodobé záväzky</v>
          </cell>
        </row>
        <row r="166">
          <cell r="A166" t="str">
            <v>410</v>
          </cell>
          <cell r="C166" t="str">
            <v xml:space="preserve">Základné imanie a kapitálové fondy </v>
          </cell>
          <cell r="D166" t="str">
            <v xml:space="preserve">Pasíva </v>
          </cell>
        </row>
        <row r="167">
          <cell r="A167" t="str">
            <v>411</v>
          </cell>
          <cell r="C167" t="str">
            <v xml:space="preserve">Základné imanie </v>
          </cell>
          <cell r="D167" t="str">
            <v xml:space="preserve">Pasíva </v>
          </cell>
        </row>
        <row r="168">
          <cell r="A168" t="str">
            <v>412</v>
          </cell>
          <cell r="C168" t="str">
            <v xml:space="preserve">Emisné ážio </v>
          </cell>
          <cell r="D168" t="str">
            <v xml:space="preserve">Pasíva </v>
          </cell>
        </row>
        <row r="169">
          <cell r="A169" t="str">
            <v>413</v>
          </cell>
          <cell r="C169" t="str">
            <v xml:space="preserve">Ostatné kapitálové fondy </v>
          </cell>
          <cell r="D169" t="str">
            <v xml:space="preserve">Pasíva </v>
          </cell>
        </row>
        <row r="170">
          <cell r="A170" t="str">
            <v>414</v>
          </cell>
          <cell r="C170" t="str">
            <v xml:space="preserve">Oceňovacie rozdiely z precenenia majetku a záväzkov </v>
          </cell>
          <cell r="D170" t="str">
            <v xml:space="preserve">Pasíva </v>
          </cell>
        </row>
        <row r="171">
          <cell r="A171" t="str">
            <v>415</v>
          </cell>
          <cell r="C171" t="str">
            <v xml:space="preserve">Oceňovacie rozdiely z kapitálových účastnín </v>
          </cell>
          <cell r="D171" t="str">
            <v xml:space="preserve">Pasíva </v>
          </cell>
        </row>
        <row r="172">
          <cell r="A172" t="str">
            <v>416</v>
          </cell>
          <cell r="C172" t="str">
            <v xml:space="preserve">Oceňovacie rozdiely z precenenia pri zlúčení, splynutí a rozdelení </v>
          </cell>
          <cell r="D172" t="str">
            <v xml:space="preserve">Pasíva </v>
          </cell>
        </row>
        <row r="173">
          <cell r="A173" t="str">
            <v>417</v>
          </cell>
          <cell r="C173" t="str">
            <v xml:space="preserve">Zákonný rezervný fond z kapitálových vkladov </v>
          </cell>
          <cell r="D173" t="str">
            <v xml:space="preserve">Pasíva </v>
          </cell>
        </row>
        <row r="174">
          <cell r="A174" t="str">
            <v>418</v>
          </cell>
          <cell r="C174" t="str">
            <v xml:space="preserve">Nedeliteľný fond z kapitálových vkladov </v>
          </cell>
          <cell r="D174" t="str">
            <v xml:space="preserve">Pasíva </v>
          </cell>
        </row>
        <row r="175">
          <cell r="A175" t="str">
            <v>419</v>
          </cell>
          <cell r="C175" t="str">
            <v xml:space="preserve">Zmeny základného imania </v>
          </cell>
          <cell r="D175" t="str">
            <v xml:space="preserve">Pasíva </v>
          </cell>
        </row>
        <row r="176">
          <cell r="A176" t="str">
            <v>420</v>
          </cell>
          <cell r="C176" t="str">
            <v xml:space="preserve">Fondy tvorené zo zisku a prevedené výsledky hospodárenia </v>
          </cell>
          <cell r="D176" t="str">
            <v xml:space="preserve">Pasíva </v>
          </cell>
        </row>
        <row r="177">
          <cell r="A177" t="str">
            <v>421</v>
          </cell>
          <cell r="C177" t="str">
            <v xml:space="preserve">Zákonný rezervný fond </v>
          </cell>
          <cell r="D177" t="str">
            <v xml:space="preserve">Pasíva </v>
          </cell>
        </row>
        <row r="178">
          <cell r="A178" t="str">
            <v>422</v>
          </cell>
          <cell r="C178" t="str">
            <v xml:space="preserve">Nedeliteľný fond </v>
          </cell>
          <cell r="D178" t="str">
            <v xml:space="preserve">Pasíva </v>
          </cell>
        </row>
        <row r="179">
          <cell r="A179" t="str">
            <v>423</v>
          </cell>
          <cell r="C179" t="str">
            <v xml:space="preserve">Štatutárne fondy </v>
          </cell>
          <cell r="D179" t="str">
            <v xml:space="preserve">Pasíva </v>
          </cell>
        </row>
        <row r="180">
          <cell r="A180" t="str">
            <v>427</v>
          </cell>
          <cell r="C180" t="str">
            <v xml:space="preserve">Ostatné fondy </v>
          </cell>
          <cell r="D180" t="str">
            <v xml:space="preserve">Pasíva </v>
          </cell>
        </row>
        <row r="181">
          <cell r="A181" t="str">
            <v>428</v>
          </cell>
          <cell r="C181" t="str">
            <v xml:space="preserve">Nerozdelený zisk minulých rokov </v>
          </cell>
          <cell r="D181" t="str">
            <v xml:space="preserve">Pasíva </v>
          </cell>
        </row>
        <row r="182">
          <cell r="A182" t="str">
            <v>429</v>
          </cell>
          <cell r="C182" t="str">
            <v xml:space="preserve">Neuhradená strata minulých rokov </v>
          </cell>
          <cell r="D182" t="str">
            <v xml:space="preserve">Pasíva </v>
          </cell>
        </row>
        <row r="183">
          <cell r="A183" t="str">
            <v>430</v>
          </cell>
          <cell r="C183" t="str">
            <v xml:space="preserve">Výsledok hospodárenia </v>
          </cell>
          <cell r="D183" t="str">
            <v xml:space="preserve">Pasíva </v>
          </cell>
        </row>
        <row r="184">
          <cell r="A184" t="str">
            <v>431</v>
          </cell>
          <cell r="C184" t="str">
            <v xml:space="preserve">Výsledok hospodárenia v schvaľovaní </v>
          </cell>
          <cell r="D184" t="str">
            <v xml:space="preserve">Pasíva </v>
          </cell>
        </row>
        <row r="185">
          <cell r="A185" t="str">
            <v>450</v>
          </cell>
          <cell r="C185" t="str">
            <v xml:space="preserve">Rezervy </v>
          </cell>
          <cell r="D185" t="str">
            <v xml:space="preserve">Pasíva </v>
          </cell>
        </row>
        <row r="186">
          <cell r="A186" t="str">
            <v>451</v>
          </cell>
          <cell r="C186" t="str">
            <v xml:space="preserve">Rezervy zákonné </v>
          </cell>
          <cell r="D186" t="str">
            <v xml:space="preserve">Pasíva </v>
          </cell>
        </row>
        <row r="187">
          <cell r="A187" t="str">
            <v>459</v>
          </cell>
          <cell r="C187" t="str">
            <v xml:space="preserve">Ostatné rezervy </v>
          </cell>
          <cell r="D187" t="str">
            <v xml:space="preserve">Pasíva </v>
          </cell>
        </row>
        <row r="188">
          <cell r="A188" t="str">
            <v>460</v>
          </cell>
          <cell r="C188" t="str">
            <v xml:space="preserve">Bankové úvery </v>
          </cell>
          <cell r="D188" t="str">
            <v xml:space="preserve">Pasíva </v>
          </cell>
        </row>
        <row r="189">
          <cell r="A189" t="str">
            <v>461</v>
          </cell>
          <cell r="C189" t="str">
            <v xml:space="preserve">Bankové úvery </v>
          </cell>
          <cell r="D189" t="str">
            <v xml:space="preserve">Pasíva </v>
          </cell>
        </row>
        <row r="190">
          <cell r="A190" t="str">
            <v>470</v>
          </cell>
          <cell r="C190" t="str">
            <v xml:space="preserve">Dlhodobé záväzky </v>
          </cell>
          <cell r="D190" t="str">
            <v xml:space="preserve">Pasíva </v>
          </cell>
        </row>
        <row r="191">
          <cell r="A191" t="str">
            <v>471</v>
          </cell>
          <cell r="C191" t="str">
            <v xml:space="preserve">Dlhodobé záväzky v rámci konsolidovaného celku </v>
          </cell>
          <cell r="D191" t="str">
            <v xml:space="preserve">Pasíva </v>
          </cell>
        </row>
        <row r="192">
          <cell r="A192" t="str">
            <v>472</v>
          </cell>
          <cell r="C192" t="str">
            <v xml:space="preserve">Záväzky zo sociálneho fondu </v>
          </cell>
          <cell r="D192" t="str">
            <v xml:space="preserve">Pasíva </v>
          </cell>
        </row>
        <row r="193">
          <cell r="A193" t="str">
            <v>473</v>
          </cell>
          <cell r="C193" t="str">
            <v xml:space="preserve">Vydané dlhopisy </v>
          </cell>
          <cell r="D193" t="str">
            <v xml:space="preserve">Pasíva </v>
          </cell>
        </row>
        <row r="194">
          <cell r="A194" t="str">
            <v>474</v>
          </cell>
          <cell r="C194" t="str">
            <v xml:space="preserve">Záväzky z nájmu </v>
          </cell>
          <cell r="D194" t="str">
            <v xml:space="preserve">Pasíva </v>
          </cell>
        </row>
        <row r="195">
          <cell r="A195" t="str">
            <v>475</v>
          </cell>
          <cell r="C195" t="str">
            <v xml:space="preserve">Dlhodobé prijaté preddavky </v>
          </cell>
          <cell r="D195" t="str">
            <v xml:space="preserve">Pasíva </v>
          </cell>
        </row>
        <row r="196">
          <cell r="A196" t="str">
            <v>476</v>
          </cell>
          <cell r="C196" t="str">
            <v xml:space="preserve">Dlhodobé nevyfaktúrované dodávky </v>
          </cell>
          <cell r="D196" t="str">
            <v xml:space="preserve">Pasíva </v>
          </cell>
        </row>
        <row r="197">
          <cell r="A197" t="str">
            <v>478</v>
          </cell>
          <cell r="C197" t="str">
            <v xml:space="preserve">Dlhodobé zmenky na úhradu </v>
          </cell>
          <cell r="D197" t="str">
            <v xml:space="preserve">Pasíva </v>
          </cell>
        </row>
        <row r="198">
          <cell r="A198" t="str">
            <v>479</v>
          </cell>
          <cell r="C198" t="str">
            <v xml:space="preserve">Ostatné dlhodobé záväzky </v>
          </cell>
          <cell r="D198" t="str">
            <v xml:space="preserve">Pasíva </v>
          </cell>
        </row>
        <row r="199">
          <cell r="A199" t="str">
            <v>480</v>
          </cell>
          <cell r="C199" t="str">
            <v xml:space="preserve">Odložený daňový záväzok a odložená daňová pohľadávka </v>
          </cell>
          <cell r="D199" t="str">
            <v xml:space="preserve">Pasíva </v>
          </cell>
        </row>
        <row r="200">
          <cell r="A200" t="str">
            <v>481</v>
          </cell>
          <cell r="C200" t="str">
            <v xml:space="preserve">Odložený daňový záväzok a odložená daňová pohľadávka </v>
          </cell>
          <cell r="D200" t="str">
            <v xml:space="preserve">Pasíva </v>
          </cell>
        </row>
        <row r="201">
          <cell r="A201" t="str">
            <v>490</v>
          </cell>
          <cell r="C201" t="str">
            <v xml:space="preserve">Fyzická osoba - podnikateľ </v>
          </cell>
          <cell r="D201" t="str">
            <v xml:space="preserve">Pasíva </v>
          </cell>
        </row>
        <row r="202">
          <cell r="A202" t="str">
            <v>491</v>
          </cell>
          <cell r="C202" t="str">
            <v xml:space="preserve">Vlastné imanie fyzickej osoby - podnikateľa </v>
          </cell>
          <cell r="D202" t="str">
            <v xml:space="preserve">Pasíva </v>
          </cell>
        </row>
        <row r="204">
          <cell r="A204" t="str">
            <v>5 - Náklady</v>
          </cell>
        </row>
        <row r="205">
          <cell r="A205" t="str">
            <v>500</v>
          </cell>
          <cell r="C205" t="str">
            <v xml:space="preserve">Spotrebované nákupy </v>
          </cell>
          <cell r="D205" t="str">
            <v xml:space="preserve">Nákladový </v>
          </cell>
        </row>
        <row r="206">
          <cell r="A206" t="str">
            <v>501</v>
          </cell>
          <cell r="C206" t="str">
            <v xml:space="preserve">Spotreba materiálu </v>
          </cell>
          <cell r="D206" t="str">
            <v xml:space="preserve">Nákladový </v>
          </cell>
        </row>
        <row r="207">
          <cell r="A207" t="str">
            <v>502</v>
          </cell>
          <cell r="C207" t="str">
            <v xml:space="preserve">Spotreba energie </v>
          </cell>
          <cell r="D207" t="str">
            <v xml:space="preserve">Nákladový </v>
          </cell>
        </row>
        <row r="208">
          <cell r="A208" t="str">
            <v>503</v>
          </cell>
          <cell r="C208" t="str">
            <v xml:space="preserve">Spotreba ostatných neskladovateľných dodávok </v>
          </cell>
          <cell r="D208" t="str">
            <v xml:space="preserve">Nákladový </v>
          </cell>
        </row>
        <row r="209">
          <cell r="A209" t="str">
            <v>504</v>
          </cell>
          <cell r="C209" t="str">
            <v xml:space="preserve">Predaný tovar </v>
          </cell>
          <cell r="D209" t="str">
            <v xml:space="preserve">Nákladový </v>
          </cell>
        </row>
        <row r="210">
          <cell r="A210" t="str">
            <v>505</v>
          </cell>
          <cell r="C210" t="str">
            <v xml:space="preserve">Tvorba a zúčtovanie opravných položiek k zásobám </v>
          </cell>
          <cell r="D210" t="str">
            <v xml:space="preserve">Nákladový </v>
          </cell>
        </row>
        <row r="211">
          <cell r="A211" t="str">
            <v>507</v>
          </cell>
          <cell r="C211" t="str">
            <v xml:space="preserve">Predaná nehnuteľnosť </v>
          </cell>
          <cell r="D211" t="str">
            <v xml:space="preserve">Nákladový </v>
          </cell>
        </row>
        <row r="212">
          <cell r="A212" t="str">
            <v>510</v>
          </cell>
          <cell r="C212" t="str">
            <v xml:space="preserve">Služby </v>
          </cell>
          <cell r="D212" t="str">
            <v xml:space="preserve">Nákladový </v>
          </cell>
        </row>
        <row r="213">
          <cell r="A213" t="str">
            <v>511</v>
          </cell>
          <cell r="C213" t="str">
            <v xml:space="preserve">Opravy a udržiavanie </v>
          </cell>
          <cell r="D213" t="str">
            <v xml:space="preserve">Nákladový </v>
          </cell>
        </row>
        <row r="214">
          <cell r="A214" t="str">
            <v>512</v>
          </cell>
          <cell r="C214" t="str">
            <v xml:space="preserve">Cestovné </v>
          </cell>
          <cell r="D214" t="str">
            <v xml:space="preserve">Nákladový </v>
          </cell>
        </row>
        <row r="215">
          <cell r="A215" t="str">
            <v>513</v>
          </cell>
          <cell r="C215" t="str">
            <v xml:space="preserve">Náklady na reprezentáciu </v>
          </cell>
          <cell r="D215" t="str">
            <v xml:space="preserve">Nákladový </v>
          </cell>
        </row>
        <row r="216">
          <cell r="A216" t="str">
            <v>518</v>
          </cell>
          <cell r="C216" t="str">
            <v xml:space="preserve">Ostatné služby </v>
          </cell>
          <cell r="D216" t="str">
            <v xml:space="preserve">Nákladový </v>
          </cell>
        </row>
        <row r="217">
          <cell r="A217" t="str">
            <v>520</v>
          </cell>
          <cell r="C217" t="str">
            <v xml:space="preserve">Osobné náklady </v>
          </cell>
          <cell r="D217" t="str">
            <v xml:space="preserve">Nákladový </v>
          </cell>
        </row>
        <row r="218">
          <cell r="A218" t="str">
            <v>521</v>
          </cell>
          <cell r="C218" t="str">
            <v xml:space="preserve">Mzdové náklady </v>
          </cell>
          <cell r="D218" t="str">
            <v xml:space="preserve">Nákladový </v>
          </cell>
        </row>
        <row r="219">
          <cell r="A219" t="str">
            <v>522</v>
          </cell>
          <cell r="C219" t="str">
            <v xml:space="preserve">Príjmy spoločníkov a členov zo závislej činnosti </v>
          </cell>
          <cell r="D219" t="str">
            <v xml:space="preserve">Nákladový </v>
          </cell>
        </row>
        <row r="220">
          <cell r="A220" t="str">
            <v>523</v>
          </cell>
          <cell r="C220" t="str">
            <v xml:space="preserve">Odmeny členom orgánov spoločnosti a družstva </v>
          </cell>
          <cell r="D220" t="str">
            <v xml:space="preserve">Nákladový </v>
          </cell>
        </row>
        <row r="221">
          <cell r="A221" t="str">
            <v>524</v>
          </cell>
          <cell r="C221" t="str">
            <v xml:space="preserve">Zákonné sociálne poistenie </v>
          </cell>
          <cell r="D221" t="str">
            <v xml:space="preserve">Nákladový </v>
          </cell>
        </row>
        <row r="222">
          <cell r="A222" t="str">
            <v>525</v>
          </cell>
          <cell r="C222" t="str">
            <v xml:space="preserve">Ostatné sociálne zabezpečenie </v>
          </cell>
          <cell r="D222" t="str">
            <v xml:space="preserve">Nákladový </v>
          </cell>
        </row>
        <row r="223">
          <cell r="A223" t="str">
            <v>526</v>
          </cell>
          <cell r="C223" t="str">
            <v xml:space="preserve">Sociálne náklady fyzickej osoby - podnikateľa </v>
          </cell>
          <cell r="D223" t="str">
            <v xml:space="preserve">Nákladový </v>
          </cell>
        </row>
        <row r="224">
          <cell r="A224" t="str">
            <v>527</v>
          </cell>
          <cell r="C224" t="str">
            <v xml:space="preserve">Zákonné sociálne náklady </v>
          </cell>
          <cell r="D224" t="str">
            <v xml:space="preserve">Nákladový </v>
          </cell>
        </row>
        <row r="225">
          <cell r="A225" t="str">
            <v>528</v>
          </cell>
          <cell r="C225" t="str">
            <v xml:space="preserve">Ostatné sociálne náklady </v>
          </cell>
          <cell r="D225" t="str">
            <v xml:space="preserve">Nákladový </v>
          </cell>
        </row>
        <row r="226">
          <cell r="A226" t="str">
            <v>530</v>
          </cell>
          <cell r="C226" t="str">
            <v xml:space="preserve">Dane a poplatky </v>
          </cell>
          <cell r="D226" t="str">
            <v xml:space="preserve">Nákladový </v>
          </cell>
        </row>
        <row r="227">
          <cell r="A227" t="str">
            <v>531</v>
          </cell>
          <cell r="C227" t="str">
            <v xml:space="preserve">Daň z motorových vozidiel </v>
          </cell>
          <cell r="D227" t="str">
            <v xml:space="preserve">Nákladový </v>
          </cell>
        </row>
        <row r="228">
          <cell r="A228" t="str">
            <v xml:space="preserve">532 </v>
          </cell>
          <cell r="C228" t="str">
            <v xml:space="preserve">Daň z nehnuteľností </v>
          </cell>
          <cell r="D228" t="str">
            <v xml:space="preserve">Nákladový </v>
          </cell>
        </row>
        <row r="229">
          <cell r="A229" t="str">
            <v>538</v>
          </cell>
          <cell r="C229" t="str">
            <v xml:space="preserve">Ostatné dane a poplatky </v>
          </cell>
          <cell r="D229" t="str">
            <v xml:space="preserve">Nákladový </v>
          </cell>
        </row>
        <row r="230">
          <cell r="A230" t="str">
            <v>540</v>
          </cell>
          <cell r="C230" t="str">
            <v xml:space="preserve">Iné náklady na hospodársku činnosť </v>
          </cell>
          <cell r="D230" t="str">
            <v xml:space="preserve">Nákladový </v>
          </cell>
        </row>
        <row r="231">
          <cell r="A231" t="str">
            <v>541</v>
          </cell>
          <cell r="C231" t="str">
            <v xml:space="preserve">Zostatková cena predaného dlhodobého nehmotného majetku a dlhodobého hmotného majetku </v>
          </cell>
          <cell r="D231" t="str">
            <v xml:space="preserve">Nákladový </v>
          </cell>
        </row>
        <row r="232">
          <cell r="A232" t="str">
            <v>542</v>
          </cell>
          <cell r="C232" t="str">
            <v xml:space="preserve">Predaný materiál </v>
          </cell>
          <cell r="D232" t="str">
            <v xml:space="preserve">Nákladový </v>
          </cell>
        </row>
        <row r="233">
          <cell r="A233" t="str">
            <v>543</v>
          </cell>
          <cell r="C233" t="str">
            <v xml:space="preserve">Dary </v>
          </cell>
          <cell r="D233" t="str">
            <v xml:space="preserve">Nákladový </v>
          </cell>
        </row>
        <row r="234">
          <cell r="A234" t="str">
            <v>544</v>
          </cell>
          <cell r="C234" t="str">
            <v xml:space="preserve">Zmluvné pokuty, penále a úroky z omeškania </v>
          </cell>
          <cell r="D234" t="str">
            <v xml:space="preserve">Nákladový </v>
          </cell>
        </row>
        <row r="235">
          <cell r="A235" t="str">
            <v>545</v>
          </cell>
          <cell r="C235" t="str">
            <v xml:space="preserve">Ostatné pokuty, penále a úroky z omeškania </v>
          </cell>
          <cell r="D235" t="str">
            <v xml:space="preserve">Nákladový </v>
          </cell>
        </row>
        <row r="236">
          <cell r="A236" t="str">
            <v>546</v>
          </cell>
          <cell r="C236" t="str">
            <v xml:space="preserve">Odpis pohľadávky </v>
          </cell>
          <cell r="D236" t="str">
            <v xml:space="preserve">Nákladový </v>
          </cell>
        </row>
        <row r="237">
          <cell r="A237" t="str">
            <v>547</v>
          </cell>
          <cell r="C237" t="str">
            <v xml:space="preserve">Tvorba a zúčtovanie opravných položiek k pohľadávkam </v>
          </cell>
          <cell r="D237" t="str">
            <v xml:space="preserve">Nákladový </v>
          </cell>
        </row>
        <row r="238">
          <cell r="A238" t="str">
            <v>548</v>
          </cell>
          <cell r="C238" t="str">
            <v xml:space="preserve">Ostatné náklady na hospodársku činnosť </v>
          </cell>
          <cell r="D238" t="str">
            <v xml:space="preserve">Nákladový </v>
          </cell>
        </row>
        <row r="239">
          <cell r="A239" t="str">
            <v>549</v>
          </cell>
          <cell r="C239" t="str">
            <v xml:space="preserve">Manká a škody </v>
          </cell>
          <cell r="D239" t="str">
            <v xml:space="preserve">Nákladový </v>
          </cell>
        </row>
        <row r="240">
          <cell r="A240" t="str">
            <v>550</v>
          </cell>
          <cell r="C240" t="str">
            <v xml:space="preserve">Odpisy a opravné položky k dlhodobému majetku </v>
          </cell>
          <cell r="D240" t="str">
            <v xml:space="preserve">Nákladový </v>
          </cell>
        </row>
        <row r="241">
          <cell r="A241" t="str">
            <v>551</v>
          </cell>
          <cell r="C241" t="str">
            <v xml:space="preserve">Odpisy dlhodobého mehmotného majetku a dlhodobého hmotného majetku </v>
          </cell>
          <cell r="D241" t="str">
            <v xml:space="preserve">Nákladový </v>
          </cell>
        </row>
        <row r="242">
          <cell r="A242" t="str">
            <v>553</v>
          </cell>
          <cell r="C242" t="str">
            <v xml:space="preserve">Tvorba a zúčtovanie opravných položiek k dlhodobému majetku </v>
          </cell>
          <cell r="D242" t="str">
            <v xml:space="preserve">Nákladový </v>
          </cell>
        </row>
        <row r="243">
          <cell r="A243" t="str">
            <v>555</v>
          </cell>
          <cell r="C243" t="str">
            <v xml:space="preserve">Zúčtovanie komplexných nákladov budúcich období </v>
          </cell>
          <cell r="D243" t="str">
            <v xml:space="preserve">Nákladový </v>
          </cell>
        </row>
        <row r="244">
          <cell r="A244" t="str">
            <v>557</v>
          </cell>
          <cell r="C244" t="str">
            <v xml:space="preserve">Zúčtovanie oprávky k opravnej položke k nadobudnutému majetku </v>
          </cell>
          <cell r="D244" t="str">
            <v xml:space="preserve">Nákladový </v>
          </cell>
        </row>
        <row r="245">
          <cell r="A245" t="str">
            <v>560</v>
          </cell>
          <cell r="C245" t="str">
            <v xml:space="preserve">Finančné náklady </v>
          </cell>
          <cell r="D245" t="str">
            <v xml:space="preserve">Nákladový </v>
          </cell>
        </row>
        <row r="246">
          <cell r="A246" t="str">
            <v>561</v>
          </cell>
          <cell r="C246" t="str">
            <v xml:space="preserve">Predané cenné papiere a podiely </v>
          </cell>
          <cell r="D246" t="str">
            <v xml:space="preserve">Nákladový </v>
          </cell>
        </row>
        <row r="247">
          <cell r="A247" t="str">
            <v>562</v>
          </cell>
          <cell r="C247" t="str">
            <v xml:space="preserve">Úroky </v>
          </cell>
          <cell r="D247" t="str">
            <v xml:space="preserve">Nákladový </v>
          </cell>
        </row>
        <row r="248">
          <cell r="A248" t="str">
            <v>563</v>
          </cell>
          <cell r="C248" t="str">
            <v xml:space="preserve">Kurzové straty </v>
          </cell>
          <cell r="D248" t="str">
            <v xml:space="preserve">Nákladový </v>
          </cell>
        </row>
        <row r="249">
          <cell r="A249" t="str">
            <v>564</v>
          </cell>
          <cell r="C249" t="str">
            <v xml:space="preserve">Náklady na precenenie cenných papierov </v>
          </cell>
          <cell r="D249" t="str">
            <v xml:space="preserve">Nákladový </v>
          </cell>
        </row>
        <row r="250">
          <cell r="A250" t="str">
            <v>565</v>
          </cell>
          <cell r="C250" t="str">
            <v xml:space="preserve">Tvorba a zúčtovanie opravných položiek k finančnému majetku </v>
          </cell>
          <cell r="D250" t="str">
            <v xml:space="preserve">Nákladový </v>
          </cell>
        </row>
        <row r="251">
          <cell r="A251" t="str">
            <v>566</v>
          </cell>
          <cell r="C251" t="str">
            <v xml:space="preserve">Náklady na krátkodobý finančný majetok </v>
          </cell>
          <cell r="D251" t="str">
            <v xml:space="preserve">Nákladový </v>
          </cell>
        </row>
        <row r="252">
          <cell r="A252" t="str">
            <v>567</v>
          </cell>
          <cell r="C252" t="str">
            <v xml:space="preserve">Náklady na derivátové operácie </v>
          </cell>
          <cell r="D252" t="str">
            <v xml:space="preserve">Nákladový </v>
          </cell>
        </row>
        <row r="253">
          <cell r="A253" t="str">
            <v>568</v>
          </cell>
          <cell r="C253" t="str">
            <v xml:space="preserve">Ostatné finančné náklady </v>
          </cell>
          <cell r="D253" t="str">
            <v xml:space="preserve">Nákladový </v>
          </cell>
        </row>
        <row r="254">
          <cell r="A254" t="str">
            <v>569</v>
          </cell>
          <cell r="C254" t="str">
            <v xml:space="preserve">Manká a škody na finančnom majetku </v>
          </cell>
          <cell r="D254" t="str">
            <v xml:space="preserve">Nákladový </v>
          </cell>
        </row>
        <row r="255">
          <cell r="A255" t="str">
            <v>574</v>
          </cell>
          <cell r="C255" t="str">
            <v xml:space="preserve">Tvorba a zúčtování finančních rezerv </v>
          </cell>
          <cell r="D255" t="str">
            <v xml:space="preserve">Nákladový </v>
          </cell>
        </row>
        <row r="256">
          <cell r="A256" t="str">
            <v>579</v>
          </cell>
          <cell r="C256" t="str">
            <v xml:space="preserve">Tvorba a zúčtování opravných položek ve finanční činnosti </v>
          </cell>
          <cell r="D256" t="str">
            <v xml:space="preserve">Nákladový </v>
          </cell>
        </row>
        <row r="257">
          <cell r="A257" t="str">
            <v>580</v>
          </cell>
          <cell r="C257" t="str">
            <v xml:space="preserve">Mimoriadne náklady </v>
          </cell>
          <cell r="D257" t="str">
            <v xml:space="preserve">Nákladový </v>
          </cell>
        </row>
        <row r="258">
          <cell r="A258" t="str">
            <v>582</v>
          </cell>
          <cell r="C258" t="str">
            <v xml:space="preserve">Škody </v>
          </cell>
          <cell r="D258" t="str">
            <v xml:space="preserve">Nákladový </v>
          </cell>
        </row>
        <row r="259">
          <cell r="A259" t="str">
            <v>588</v>
          </cell>
          <cell r="C259" t="str">
            <v xml:space="preserve">Ostatné mimoriadne náklady </v>
          </cell>
          <cell r="D259" t="str">
            <v xml:space="preserve">Nákladový </v>
          </cell>
        </row>
        <row r="260">
          <cell r="A260" t="str">
            <v>590</v>
          </cell>
          <cell r="C260" t="str">
            <v xml:space="preserve">Dane z príjmov a prevodové účty </v>
          </cell>
          <cell r="D260" t="str">
            <v xml:space="preserve">Nákladový </v>
          </cell>
        </row>
        <row r="261">
          <cell r="A261" t="str">
            <v>591</v>
          </cell>
          <cell r="C261" t="str">
            <v xml:space="preserve">Splatná daň z príjmov bežnej činnosti </v>
          </cell>
          <cell r="D261" t="str">
            <v xml:space="preserve">Nákladový </v>
          </cell>
        </row>
        <row r="262">
          <cell r="A262" t="str">
            <v>592</v>
          </cell>
          <cell r="C262" t="str">
            <v xml:space="preserve">Odložená daň z príjmov z bežnej činnosti </v>
          </cell>
          <cell r="D262" t="str">
            <v xml:space="preserve">Nákladový </v>
          </cell>
        </row>
        <row r="263">
          <cell r="A263" t="str">
            <v>593</v>
          </cell>
          <cell r="C263" t="str">
            <v xml:space="preserve">Splatná daň z príjmov z mimoriadnej činnosti </v>
          </cell>
          <cell r="D263" t="str">
            <v xml:space="preserve">Nákladový </v>
          </cell>
        </row>
        <row r="264">
          <cell r="A264" t="str">
            <v>594</v>
          </cell>
          <cell r="C264" t="str">
            <v xml:space="preserve">Odložená daň z príjmov z mimoriadnej činnosti </v>
          </cell>
          <cell r="D264" t="str">
            <v xml:space="preserve">Nákladový </v>
          </cell>
        </row>
        <row r="265">
          <cell r="A265" t="str">
            <v>595</v>
          </cell>
          <cell r="C265" t="str">
            <v xml:space="preserve">Dodatočné odvody dane z príjmov </v>
          </cell>
          <cell r="D265" t="str">
            <v xml:space="preserve">Nákladový </v>
          </cell>
        </row>
        <row r="266">
          <cell r="A266" t="str">
            <v>596</v>
          </cell>
          <cell r="C266" t="str">
            <v xml:space="preserve">Prevod podielov na výsledku hospodárenia spoločníkom </v>
          </cell>
          <cell r="D266" t="str">
            <v xml:space="preserve">Nákladový </v>
          </cell>
        </row>
        <row r="267">
          <cell r="A267" t="str">
            <v>597</v>
          </cell>
          <cell r="C267" t="str">
            <v xml:space="preserve">Prevod nákladov na hospodársku činnosť </v>
          </cell>
          <cell r="D267" t="str">
            <v xml:space="preserve">Nákladový </v>
          </cell>
        </row>
        <row r="268">
          <cell r="A268" t="str">
            <v>598</v>
          </cell>
          <cell r="C268" t="str">
            <v xml:space="preserve">Prevod finančných nákladov </v>
          </cell>
          <cell r="D268" t="str">
            <v xml:space="preserve">Nákladový </v>
          </cell>
        </row>
        <row r="270">
          <cell r="A270" t="str">
            <v>6 - Výnosy</v>
          </cell>
        </row>
        <row r="271">
          <cell r="A271" t="str">
            <v>600</v>
          </cell>
          <cell r="C271" t="str">
            <v xml:space="preserve">Tržby za vlastné výkony a tovar </v>
          </cell>
          <cell r="D271" t="str">
            <v xml:space="preserve">Výnosový </v>
          </cell>
        </row>
        <row r="272">
          <cell r="A272" t="str">
            <v>601</v>
          </cell>
          <cell r="C272" t="str">
            <v xml:space="preserve">Tržby za vlastné výrobky </v>
          </cell>
          <cell r="D272" t="str">
            <v xml:space="preserve">Výnosový </v>
          </cell>
        </row>
        <row r="273">
          <cell r="A273" t="str">
            <v>602</v>
          </cell>
          <cell r="C273" t="str">
            <v xml:space="preserve">Tržby z predaja služieb </v>
          </cell>
          <cell r="D273" t="str">
            <v xml:space="preserve">Výnosový </v>
          </cell>
        </row>
        <row r="274">
          <cell r="A274" t="str">
            <v>604</v>
          </cell>
          <cell r="C274" t="str">
            <v xml:space="preserve">Tržby za tovar </v>
          </cell>
          <cell r="D274" t="str">
            <v xml:space="preserve">Výnosový </v>
          </cell>
        </row>
        <row r="275">
          <cell r="A275" t="str">
            <v>606</v>
          </cell>
          <cell r="C275" t="str">
            <v xml:space="preserve">Výnosy za zákazky </v>
          </cell>
          <cell r="D275" t="str">
            <v xml:space="preserve">Výnosový </v>
          </cell>
        </row>
        <row r="276">
          <cell r="A276" t="str">
            <v>607</v>
          </cell>
          <cell r="C276" t="str">
            <v xml:space="preserve">Výnosy z nehnuťelnosti na predaj </v>
          </cell>
          <cell r="D276" t="str">
            <v xml:space="preserve">Výnosový </v>
          </cell>
        </row>
        <row r="277">
          <cell r="A277" t="str">
            <v>610</v>
          </cell>
          <cell r="C277" t="str">
            <v xml:space="preserve">Zmena stavu vnútroorganizačných zásob </v>
          </cell>
          <cell r="D277" t="str">
            <v xml:space="preserve">Výnosový </v>
          </cell>
        </row>
        <row r="278">
          <cell r="A278" t="str">
            <v>611</v>
          </cell>
          <cell r="C278" t="str">
            <v xml:space="preserve">Zmena stavu nedokončenej výroby </v>
          </cell>
          <cell r="D278" t="str">
            <v xml:space="preserve">Výnosový </v>
          </cell>
        </row>
        <row r="279">
          <cell r="A279" t="str">
            <v>612</v>
          </cell>
          <cell r="C279" t="str">
            <v xml:space="preserve">Zmena stavu polotovarov </v>
          </cell>
          <cell r="D279" t="str">
            <v xml:space="preserve">Výnosový </v>
          </cell>
        </row>
        <row r="280">
          <cell r="A280" t="str">
            <v>613</v>
          </cell>
          <cell r="C280" t="str">
            <v xml:space="preserve">Zmena stavu výrobkov </v>
          </cell>
          <cell r="D280" t="str">
            <v xml:space="preserve">Výnosový </v>
          </cell>
        </row>
        <row r="281">
          <cell r="A281" t="str">
            <v>614</v>
          </cell>
          <cell r="C281" t="str">
            <v xml:space="preserve">Zmena stavu zvierat </v>
          </cell>
          <cell r="D281" t="str">
            <v xml:space="preserve">Výnosový </v>
          </cell>
        </row>
        <row r="282">
          <cell r="A282" t="str">
            <v>620</v>
          </cell>
          <cell r="C282" t="str">
            <v xml:space="preserve">Aktivácia </v>
          </cell>
          <cell r="D282" t="str">
            <v xml:space="preserve">Výnosový </v>
          </cell>
        </row>
        <row r="283">
          <cell r="A283" t="str">
            <v>621</v>
          </cell>
          <cell r="C283" t="str">
            <v xml:space="preserve">Aktivácia materiálu a tovaru </v>
          </cell>
          <cell r="D283" t="str">
            <v xml:space="preserve">Výnosový </v>
          </cell>
        </row>
        <row r="284">
          <cell r="A284" t="str">
            <v>622</v>
          </cell>
          <cell r="C284" t="str">
            <v xml:space="preserve">Aktivácia vnútroorganizačných služieb </v>
          </cell>
          <cell r="D284" t="str">
            <v xml:space="preserve">Výnosový </v>
          </cell>
        </row>
        <row r="285">
          <cell r="A285" t="str">
            <v>623</v>
          </cell>
          <cell r="C285" t="str">
            <v xml:space="preserve">Aktivácia dlhodobého nehmotného majetku </v>
          </cell>
          <cell r="D285" t="str">
            <v xml:space="preserve">Výnosový </v>
          </cell>
        </row>
        <row r="286">
          <cell r="A286" t="str">
            <v>624</v>
          </cell>
          <cell r="C286" t="str">
            <v xml:space="preserve">Aktivácia dlhodobého hmotného majetku </v>
          </cell>
          <cell r="D286" t="str">
            <v xml:space="preserve">Výnosový </v>
          </cell>
        </row>
        <row r="287">
          <cell r="A287" t="str">
            <v>640</v>
          </cell>
          <cell r="C287" t="str">
            <v xml:space="preserve">Iné výnosy z hospodárskej činnosti </v>
          </cell>
          <cell r="D287" t="str">
            <v xml:space="preserve">Výnosový </v>
          </cell>
        </row>
        <row r="288">
          <cell r="A288" t="str">
            <v>641</v>
          </cell>
          <cell r="C288" t="str">
            <v xml:space="preserve">Tržby z predaja dlhodobého nehmotného majetku a dlhodobého hmotného majetku </v>
          </cell>
          <cell r="D288" t="str">
            <v xml:space="preserve">Výnosový </v>
          </cell>
        </row>
        <row r="289">
          <cell r="A289" t="str">
            <v>642</v>
          </cell>
          <cell r="C289" t="str">
            <v xml:space="preserve">Tržby z predaja materiálu </v>
          </cell>
          <cell r="D289" t="str">
            <v xml:space="preserve">Výnosový </v>
          </cell>
        </row>
        <row r="290">
          <cell r="A290" t="str">
            <v>644</v>
          </cell>
          <cell r="C290" t="str">
            <v xml:space="preserve">Zmluvné pokuty, penále a úroky z omeškania </v>
          </cell>
          <cell r="D290" t="str">
            <v xml:space="preserve">Výnosový </v>
          </cell>
        </row>
        <row r="291">
          <cell r="A291" t="str">
            <v>645</v>
          </cell>
          <cell r="C291" t="str">
            <v xml:space="preserve">Ostatné pokuty, penále a úroky z omeškania </v>
          </cell>
          <cell r="D291" t="str">
            <v xml:space="preserve">Výnosový </v>
          </cell>
        </row>
        <row r="292">
          <cell r="A292" t="str">
            <v>646</v>
          </cell>
          <cell r="C292" t="str">
            <v xml:space="preserve">Výnosy z odpísaných pohľadávok </v>
          </cell>
          <cell r="D292" t="str">
            <v xml:space="preserve">Výnosový </v>
          </cell>
        </row>
        <row r="293">
          <cell r="A293" t="str">
            <v>648</v>
          </cell>
          <cell r="C293" t="str">
            <v xml:space="preserve">Ostatné výnosy z hospodárskej činnosti </v>
          </cell>
          <cell r="D293" t="str">
            <v xml:space="preserve">Výnosový </v>
          </cell>
        </row>
        <row r="294">
          <cell r="A294" t="str">
            <v>650</v>
          </cell>
          <cell r="C294" t="str">
            <v xml:space="preserve">Zúčtovanie niektorých položiek z hospodárskej činnosti </v>
          </cell>
          <cell r="D294" t="str">
            <v xml:space="preserve">Výnosový </v>
          </cell>
        </row>
        <row r="295">
          <cell r="A295" t="str">
            <v>655</v>
          </cell>
          <cell r="C295" t="str">
            <v xml:space="preserve">Zúčtovanie komplexných nákladov budúcich období </v>
          </cell>
          <cell r="D295" t="str">
            <v xml:space="preserve">Výnosový </v>
          </cell>
        </row>
        <row r="296">
          <cell r="A296" t="str">
            <v>657</v>
          </cell>
          <cell r="C296" t="str">
            <v xml:space="preserve">Zúčtovanie oprávky opravnej položke k nadobudnutému majetku </v>
          </cell>
          <cell r="D296" t="str">
            <v xml:space="preserve">Výnosový </v>
          </cell>
        </row>
        <row r="297">
          <cell r="A297" t="str">
            <v>660</v>
          </cell>
          <cell r="C297" t="str">
            <v xml:space="preserve">Finančné výnosy </v>
          </cell>
          <cell r="D297" t="str">
            <v xml:space="preserve">Výnosový </v>
          </cell>
        </row>
        <row r="298">
          <cell r="A298" t="str">
            <v>661</v>
          </cell>
          <cell r="C298" t="str">
            <v xml:space="preserve">Tržby z predaja cenných papierov a podielov </v>
          </cell>
          <cell r="D298" t="str">
            <v xml:space="preserve">Výnosový </v>
          </cell>
        </row>
        <row r="299">
          <cell r="A299" t="str">
            <v>662</v>
          </cell>
          <cell r="C299" t="str">
            <v xml:space="preserve">Úroky </v>
          </cell>
          <cell r="D299" t="str">
            <v xml:space="preserve">Výnosový </v>
          </cell>
        </row>
        <row r="300">
          <cell r="A300" t="str">
            <v>663</v>
          </cell>
          <cell r="C300" t="str">
            <v xml:space="preserve">Kurzové zisky </v>
          </cell>
          <cell r="D300" t="str">
            <v xml:space="preserve">Výnosový </v>
          </cell>
        </row>
        <row r="301">
          <cell r="A301" t="str">
            <v>664</v>
          </cell>
          <cell r="C301" t="str">
            <v xml:space="preserve">Výnosy z precenenia cenných papierov </v>
          </cell>
          <cell r="D301" t="str">
            <v xml:space="preserve">Výnosový </v>
          </cell>
        </row>
        <row r="302">
          <cell r="A302" t="str">
            <v>665</v>
          </cell>
          <cell r="C302" t="str">
            <v xml:space="preserve">Výnosy z dlhodobého finančného majetku </v>
          </cell>
          <cell r="D302" t="str">
            <v xml:space="preserve">Výnosový </v>
          </cell>
        </row>
        <row r="303">
          <cell r="A303" t="str">
            <v>666</v>
          </cell>
          <cell r="C303" t="str">
            <v xml:space="preserve">Výnosy z krátkodobého finančného majetku </v>
          </cell>
          <cell r="D303" t="str">
            <v xml:space="preserve">Výnosový </v>
          </cell>
        </row>
        <row r="304">
          <cell r="A304" t="str">
            <v>667</v>
          </cell>
          <cell r="C304" t="str">
            <v xml:space="preserve">Výnosy z derivátových operácií </v>
          </cell>
          <cell r="D304" t="str">
            <v xml:space="preserve">Výnosový </v>
          </cell>
        </row>
        <row r="305">
          <cell r="A305" t="str">
            <v>668</v>
          </cell>
          <cell r="C305" t="str">
            <v xml:space="preserve">Ostatné finančné výnosy </v>
          </cell>
          <cell r="D305" t="str">
            <v xml:space="preserve">Výnosový </v>
          </cell>
        </row>
        <row r="306">
          <cell r="A306" t="str">
            <v>680</v>
          </cell>
          <cell r="C306" t="str">
            <v xml:space="preserve">Mimoriadne výnosy </v>
          </cell>
          <cell r="D306" t="str">
            <v xml:space="preserve">Výnosový </v>
          </cell>
        </row>
        <row r="307">
          <cell r="A307" t="str">
            <v>682</v>
          </cell>
          <cell r="C307" t="str">
            <v xml:space="preserve">Náhrady škôd </v>
          </cell>
          <cell r="D307" t="str">
            <v xml:space="preserve">Výnosový </v>
          </cell>
        </row>
        <row r="308">
          <cell r="A308" t="str">
            <v>688</v>
          </cell>
          <cell r="C308" t="str">
            <v xml:space="preserve">Ostatné mimoriadne výnosy </v>
          </cell>
          <cell r="D308" t="str">
            <v xml:space="preserve">Výnosový </v>
          </cell>
        </row>
        <row r="309">
          <cell r="A309" t="str">
            <v>690</v>
          </cell>
          <cell r="C309" t="str">
            <v xml:space="preserve">Prevodové účty </v>
          </cell>
          <cell r="D309" t="str">
            <v xml:space="preserve">Výnosový </v>
          </cell>
        </row>
        <row r="310">
          <cell r="A310" t="str">
            <v>697</v>
          </cell>
          <cell r="C310" t="str">
            <v xml:space="preserve">Prevod výnosov z hospodárskej činnosti </v>
          </cell>
          <cell r="D310" t="str">
            <v xml:space="preserve">Výnosový </v>
          </cell>
        </row>
        <row r="311">
          <cell r="A311" t="str">
            <v>698</v>
          </cell>
          <cell r="C311" t="str">
            <v xml:space="preserve">Prevod finančných výnosov </v>
          </cell>
          <cell r="D311" t="str">
            <v xml:space="preserve">Výnosový </v>
          </cell>
        </row>
        <row r="313">
          <cell r="A313" t="str">
            <v>7 - Uzávierkové účty a podsúvahové účty</v>
          </cell>
        </row>
        <row r="314">
          <cell r="A314" t="str">
            <v>700</v>
          </cell>
          <cell r="C314" t="str">
            <v xml:space="preserve">Súvahové uzávierkové </v>
          </cell>
          <cell r="D314" t="str">
            <v xml:space="preserve">účty </v>
          </cell>
        </row>
        <row r="315">
          <cell r="A315" t="str">
            <v>701</v>
          </cell>
          <cell r="C315" t="str">
            <v xml:space="preserve">Začiatočný účet </v>
          </cell>
          <cell r="D315" t="str">
            <v xml:space="preserve">Súvahový </v>
          </cell>
        </row>
        <row r="316">
          <cell r="A316" t="str">
            <v>702</v>
          </cell>
          <cell r="C316" t="str">
            <v xml:space="preserve">Konečný účet </v>
          </cell>
          <cell r="D316" t="str">
            <v xml:space="preserve">Súvahový </v>
          </cell>
        </row>
        <row r="317">
          <cell r="A317" t="str">
            <v>710</v>
          </cell>
          <cell r="C317" t="str">
            <v xml:space="preserve">Účet ziskov a strát </v>
          </cell>
          <cell r="D317" t="str">
            <v xml:space="preserve">Uzávierkový </v>
          </cell>
        </row>
        <row r="318">
          <cell r="A318" t="str">
            <v>711</v>
          </cell>
          <cell r="C318" t="str">
            <v xml:space="preserve">Začiatočný účet nákladov a výnosov </v>
          </cell>
          <cell r="D318" t="str">
            <v xml:space="preserve">Uzávierkový 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Osnova"/>
      <sheetName val="hk2011"/>
      <sheetName val="ANAL UCTY"/>
      <sheetName val="ANAL CF"/>
      <sheetName val="HL KNIHA VYPOC"/>
      <sheetName val="SUVAHA VYPOCET"/>
      <sheetName val="cash A"/>
      <sheetName val="cash B"/>
      <sheetName val="Cash C"/>
      <sheetName val="cash A_B_C"/>
    </sheetNames>
    <sheetDataSet>
      <sheetData sheetId="0"/>
      <sheetData sheetId="1">
        <row r="10">
          <cell r="I10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F POD 3-01 - titul"/>
      <sheetName val="cash A"/>
      <sheetName val="cash B"/>
      <sheetName val="cash D"/>
      <sheetName val="cash A_B_D"/>
    </sheetNames>
    <sheetDataSet>
      <sheetData sheetId="0" refreshError="1"/>
      <sheetData sheetId="1"/>
      <sheetData sheetId="2">
        <row r="12">
          <cell r="M12">
            <v>0</v>
          </cell>
        </row>
        <row r="17">
          <cell r="M17">
            <v>0</v>
          </cell>
        </row>
        <row r="21">
          <cell r="M21">
            <v>0</v>
          </cell>
        </row>
        <row r="24">
          <cell r="M24">
            <v>0</v>
          </cell>
        </row>
        <row r="27">
          <cell r="M27">
            <v>0</v>
          </cell>
        </row>
        <row r="30">
          <cell r="M30">
            <v>0</v>
          </cell>
        </row>
        <row r="37">
          <cell r="M37">
            <v>0</v>
          </cell>
        </row>
      </sheetData>
      <sheetData sheetId="3">
        <row r="7">
          <cell r="M7">
            <v>0</v>
          </cell>
        </row>
        <row r="15">
          <cell r="M15">
            <v>0</v>
          </cell>
        </row>
        <row r="22">
          <cell r="M22">
            <v>0</v>
          </cell>
        </row>
        <row r="25">
          <cell r="M25">
            <v>0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 vstup"/>
      <sheetName val="aktiva"/>
      <sheetName val="pasiva"/>
      <sheetName val="zav"/>
      <sheetName val="poh"/>
      <sheetName val="HV (p)"/>
      <sheetName val="vyn_nakl"/>
      <sheetName val="vypanal"/>
      <sheetName val="fin analýza"/>
      <sheetName val="suvaha"/>
      <sheetName val="zisky"/>
      <sheetName val="vypocHV"/>
      <sheetName val="vypocSuv"/>
      <sheetName val="HV"/>
      <sheetName val="dopln 0"/>
      <sheetName val="dopln1"/>
      <sheetName val="dopln2"/>
      <sheetName val="dopln 3"/>
      <sheetName val="dopln 4"/>
      <sheetName val="dopln5"/>
      <sheetName val="dopln6"/>
      <sheetName val="dopln do HV"/>
      <sheetName val="pomoc"/>
      <sheetName val="hl kniha"/>
      <sheetName val="vypoccf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13">
          <cell r="H113">
            <v>-141</v>
          </cell>
          <cell r="K113">
            <v>-207</v>
          </cell>
        </row>
        <row r="316">
          <cell r="K316">
            <v>0</v>
          </cell>
        </row>
        <row r="387">
          <cell r="K387">
            <v>0</v>
          </cell>
        </row>
      </sheetData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oskonosko@gmail.com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zoomScale="175" zoomScaleNormal="175" workbookViewId="0">
      <selection activeCell="K48" sqref="K48"/>
    </sheetView>
  </sheetViews>
  <sheetFormatPr defaultRowHeight="12.75"/>
  <cols>
    <col min="1" max="1" width="9.140625" style="264"/>
    <col min="2" max="2" width="86.140625" bestFit="1" customWidth="1"/>
  </cols>
  <sheetData>
    <row r="1" spans="1:8">
      <c r="A1" s="264" t="s">
        <v>3039</v>
      </c>
    </row>
    <row r="2" spans="1:8">
      <c r="A2" s="1165" t="s">
        <v>3006</v>
      </c>
      <c r="B2" s="1164" t="s">
        <v>931</v>
      </c>
    </row>
    <row r="3" spans="1:8">
      <c r="A3" s="1166" t="s">
        <v>3007</v>
      </c>
      <c r="B3" s="1164" t="s">
        <v>985</v>
      </c>
    </row>
    <row r="4" spans="1:8">
      <c r="A4" s="1166" t="s">
        <v>3008</v>
      </c>
      <c r="B4" s="1164" t="s">
        <v>1008</v>
      </c>
    </row>
    <row r="5" spans="1:8">
      <c r="A5" s="1166" t="s">
        <v>3009</v>
      </c>
      <c r="B5" s="1164" t="s">
        <v>2993</v>
      </c>
    </row>
    <row r="6" spans="1:8">
      <c r="A6" s="1166" t="s">
        <v>3010</v>
      </c>
      <c r="B6" s="1164" t="s">
        <v>2994</v>
      </c>
    </row>
    <row r="7" spans="1:8">
      <c r="A7" s="1166" t="s">
        <v>3011</v>
      </c>
      <c r="B7" s="1164" t="s">
        <v>2995</v>
      </c>
    </row>
    <row r="8" spans="1:8">
      <c r="A8" s="1166" t="s">
        <v>3011</v>
      </c>
      <c r="B8" s="916" t="s">
        <v>1330</v>
      </c>
      <c r="C8" s="1163"/>
      <c r="D8" s="1163"/>
      <c r="E8" s="1163"/>
      <c r="F8" s="1163"/>
      <c r="G8" s="1163"/>
      <c r="H8" s="1163"/>
    </row>
    <row r="9" spans="1:8">
      <c r="A9" s="1166" t="s">
        <v>3012</v>
      </c>
      <c r="B9" s="916" t="s">
        <v>1355</v>
      </c>
      <c r="C9" s="1163"/>
      <c r="D9" s="1163"/>
      <c r="E9" s="1163"/>
      <c r="F9" s="1163"/>
      <c r="G9" s="1163"/>
      <c r="H9" s="1163"/>
    </row>
    <row r="10" spans="1:8">
      <c r="A10" s="1166" t="s">
        <v>3013</v>
      </c>
      <c r="B10" s="916" t="s">
        <v>1356</v>
      </c>
      <c r="C10" s="1163"/>
      <c r="D10" s="1163"/>
      <c r="E10" s="1163"/>
      <c r="F10" s="1163"/>
      <c r="G10" s="1163"/>
      <c r="H10" s="1163"/>
    </row>
    <row r="11" spans="1:8">
      <c r="A11" s="1166" t="s">
        <v>3014</v>
      </c>
      <c r="B11" s="1585" t="s">
        <v>1366</v>
      </c>
      <c r="C11" s="1586"/>
      <c r="D11" s="1586"/>
      <c r="E11" s="1586"/>
      <c r="F11" s="1586"/>
      <c r="G11" s="1586"/>
      <c r="H11" s="1586"/>
    </row>
    <row r="12" spans="1:8">
      <c r="A12" s="1166" t="s">
        <v>3015</v>
      </c>
      <c r="B12" s="916" t="s">
        <v>1418</v>
      </c>
      <c r="C12" s="916"/>
      <c r="D12" s="916"/>
      <c r="E12" s="916"/>
      <c r="F12" s="916"/>
      <c r="G12" s="916"/>
      <c r="H12" s="916"/>
    </row>
    <row r="13" spans="1:8">
      <c r="A13" s="1166" t="s">
        <v>3016</v>
      </c>
      <c r="B13" s="916" t="s">
        <v>1428</v>
      </c>
      <c r="C13" s="916"/>
      <c r="D13" s="916"/>
      <c r="E13" s="916"/>
      <c r="F13" s="916"/>
      <c r="G13" s="916"/>
      <c r="H13" s="916"/>
    </row>
    <row r="14" spans="1:8">
      <c r="A14" s="1166" t="s">
        <v>3017</v>
      </c>
      <c r="B14" s="916" t="s">
        <v>1494</v>
      </c>
      <c r="C14" s="916"/>
      <c r="D14" s="916"/>
      <c r="E14" s="916"/>
      <c r="F14" s="916"/>
      <c r="G14" s="916"/>
      <c r="H14" s="916"/>
    </row>
    <row r="15" spans="1:8">
      <c r="A15" s="1166" t="s">
        <v>3018</v>
      </c>
      <c r="B15" s="916" t="s">
        <v>1504</v>
      </c>
      <c r="C15" s="916"/>
      <c r="D15" s="916"/>
      <c r="E15" s="916"/>
      <c r="F15" s="916"/>
      <c r="G15" s="916"/>
      <c r="H15" s="916"/>
    </row>
    <row r="16" spans="1:8">
      <c r="A16" s="1166" t="s">
        <v>3019</v>
      </c>
      <c r="B16" s="916" t="s">
        <v>1522</v>
      </c>
      <c r="C16" s="916"/>
      <c r="D16" s="916"/>
      <c r="E16" s="916"/>
      <c r="F16" s="916"/>
      <c r="G16" s="916"/>
      <c r="H16" s="916"/>
    </row>
    <row r="17" spans="1:10">
      <c r="A17" s="1166" t="s">
        <v>3020</v>
      </c>
      <c r="B17" s="916" t="s">
        <v>1554</v>
      </c>
      <c r="C17" s="916"/>
      <c r="D17" s="916"/>
      <c r="E17" s="916"/>
      <c r="F17" s="916"/>
      <c r="G17" s="916"/>
      <c r="H17" s="916"/>
    </row>
    <row r="18" spans="1:10">
      <c r="A18" s="1166" t="s">
        <v>3021</v>
      </c>
      <c r="B18" s="1164" t="s">
        <v>1567</v>
      </c>
    </row>
    <row r="19" spans="1:10">
      <c r="A19" s="1166" t="s">
        <v>3022</v>
      </c>
      <c r="B19" s="916" t="s">
        <v>1582</v>
      </c>
    </row>
    <row r="20" spans="1:10">
      <c r="A20" s="1166" t="s">
        <v>3023</v>
      </c>
      <c r="B20" s="916" t="s">
        <v>1614</v>
      </c>
    </row>
    <row r="21" spans="1:10">
      <c r="A21" s="1166" t="s">
        <v>3025</v>
      </c>
      <c r="B21" s="916" t="s">
        <v>2999</v>
      </c>
      <c r="C21" s="215"/>
      <c r="D21" s="215"/>
      <c r="E21" s="215"/>
      <c r="F21" s="215"/>
      <c r="G21" s="215"/>
      <c r="H21" s="215"/>
      <c r="I21" s="215"/>
      <c r="J21" s="215"/>
    </row>
    <row r="22" spans="1:10">
      <c r="A22" s="1166" t="s">
        <v>3024</v>
      </c>
      <c r="B22" s="916" t="s">
        <v>1633</v>
      </c>
    </row>
    <row r="23" spans="1:10">
      <c r="A23" s="1166" t="s">
        <v>3026</v>
      </c>
      <c r="B23" s="916" t="s">
        <v>1689</v>
      </c>
    </row>
    <row r="24" spans="1:10">
      <c r="A24" s="1166" t="s">
        <v>3027</v>
      </c>
      <c r="B24" s="1164" t="s">
        <v>1714</v>
      </c>
    </row>
    <row r="25" spans="1:10" ht="22.5">
      <c r="A25" s="1166" t="s">
        <v>3028</v>
      </c>
      <c r="B25" s="916" t="s">
        <v>1726</v>
      </c>
    </row>
    <row r="26" spans="1:10">
      <c r="A26" s="1166" t="s">
        <v>3029</v>
      </c>
      <c r="B26" s="916" t="s">
        <v>1734</v>
      </c>
    </row>
    <row r="27" spans="1:10">
      <c r="A27" s="1166" t="s">
        <v>3030</v>
      </c>
      <c r="B27" s="1164" t="s">
        <v>1759</v>
      </c>
    </row>
    <row r="28" spans="1:10">
      <c r="A28" s="1166" t="s">
        <v>3031</v>
      </c>
      <c r="B28" s="916" t="s">
        <v>1754</v>
      </c>
    </row>
    <row r="29" spans="1:10">
      <c r="A29" s="1166" t="s">
        <v>3032</v>
      </c>
      <c r="B29" s="1164" t="s">
        <v>1786</v>
      </c>
    </row>
    <row r="30" spans="1:10">
      <c r="A30" s="1166" t="s">
        <v>3033</v>
      </c>
      <c r="B30" s="1164" t="s">
        <v>2998</v>
      </c>
      <c r="C30" s="1161"/>
      <c r="D30" s="1161"/>
      <c r="E30" s="1161"/>
      <c r="F30" s="1161"/>
      <c r="G30" s="1161"/>
      <c r="H30" s="1161"/>
      <c r="I30" s="1161"/>
    </row>
    <row r="31" spans="1:10">
      <c r="A31" s="1166" t="s">
        <v>3034</v>
      </c>
      <c r="B31" s="1164" t="s">
        <v>1816</v>
      </c>
    </row>
    <row r="32" spans="1:10">
      <c r="A32" s="1166" t="s">
        <v>3034</v>
      </c>
      <c r="B32" s="1164" t="s">
        <v>1849</v>
      </c>
    </row>
    <row r="33" spans="1:10">
      <c r="A33" s="1166" t="s">
        <v>3035</v>
      </c>
      <c r="B33" s="1164" t="s">
        <v>1871</v>
      </c>
    </row>
    <row r="34" spans="1:10">
      <c r="A34" s="1166" t="s">
        <v>3036</v>
      </c>
      <c r="B34" s="1164" t="s">
        <v>1891</v>
      </c>
    </row>
    <row r="35" spans="1:10">
      <c r="A35" s="1166" t="s">
        <v>3037</v>
      </c>
      <c r="B35" s="1164" t="s">
        <v>1903</v>
      </c>
    </row>
    <row r="36" spans="1:10">
      <c r="A36" s="1166" t="s">
        <v>3037</v>
      </c>
      <c r="B36" s="916" t="s">
        <v>2997</v>
      </c>
      <c r="C36" s="1162"/>
      <c r="D36" s="1162"/>
      <c r="E36" s="1162"/>
      <c r="F36" s="1162"/>
      <c r="G36" s="1162"/>
      <c r="H36" s="1162"/>
      <c r="I36" s="1162"/>
      <c r="J36" s="1162"/>
    </row>
    <row r="37" spans="1:10">
      <c r="A37" s="1166" t="s">
        <v>3038</v>
      </c>
      <c r="B37" s="916" t="s">
        <v>2996</v>
      </c>
    </row>
    <row r="38" spans="1:10">
      <c r="A38" s="1167"/>
    </row>
    <row r="39" spans="1:10">
      <c r="A39" s="1167"/>
      <c r="B39" t="s">
        <v>3000</v>
      </c>
    </row>
    <row r="40" spans="1:10">
      <c r="A40" s="1167"/>
    </row>
    <row r="41" spans="1:10">
      <c r="A41" s="1166" t="s">
        <v>3040</v>
      </c>
      <c r="B41" t="s">
        <v>3002</v>
      </c>
    </row>
    <row r="42" spans="1:10">
      <c r="A42" s="1166" t="s">
        <v>3041</v>
      </c>
      <c r="B42" t="s">
        <v>3003</v>
      </c>
    </row>
    <row r="43" spans="1:10">
      <c r="A43" s="1166" t="s">
        <v>3042</v>
      </c>
      <c r="B43" t="s">
        <v>3004</v>
      </c>
    </row>
    <row r="44" spans="1:10">
      <c r="A44" s="1166" t="s">
        <v>3043</v>
      </c>
      <c r="B44" t="s">
        <v>3005</v>
      </c>
    </row>
  </sheetData>
  <mergeCells count="1">
    <mergeCell ref="B11:H11"/>
  </mergeCells>
  <hyperlinks>
    <hyperlink ref="A2" location="'A1'!A1" display="'A1'!A1"/>
    <hyperlink ref="A3" location="'B1'!A1" display="B2'!Oblast_tisku"/>
    <hyperlink ref="A4" location="'C1'!A1" display="'C1'!A1"/>
    <hyperlink ref="A5" location="'D1'!A1" display="'D1'!A1"/>
    <hyperlink ref="A6" location="'E1'!A1" display="'E1'!A1"/>
    <hyperlink ref="A7" location="'F1'!A1" display="'F1'!A1"/>
    <hyperlink ref="A8" location="'F1'!A1" display="'F1'!A1"/>
    <hyperlink ref="A9" location="'F2'!A1" display="'F2'!A1"/>
    <hyperlink ref="A10" location="'F3'!A1" display="'F3'!A1"/>
    <hyperlink ref="A11" location="'F4'!A1" display="'F4'!A1"/>
    <hyperlink ref="A12" location="'F7'!A1" display="'F7'!A1"/>
    <hyperlink ref="A13" location="'F8'!A1" display="'F8'!A1"/>
    <hyperlink ref="A14" location="'F11'!A11" display="'F11'!A11"/>
    <hyperlink ref="A15" location="'F11'!A33" display="'F11'!A33"/>
    <hyperlink ref="A16" location="'F12'!A10" display="'F12'!A10"/>
    <hyperlink ref="A17" location="'F13'!A19" display="F13'!A19"/>
    <hyperlink ref="A18" location="'G1'!A1" display="'G1'!A1"/>
    <hyperlink ref="A19" location="'G1'!A27" display="'G1'!A27"/>
    <hyperlink ref="A20" location="'G3'!A2" display="'G3'!A2"/>
    <hyperlink ref="A21" location="'G4'!A2" display="G4'!A14"/>
    <hyperlink ref="A22" location="'G4'!A14" display="'G4'!A14"/>
    <hyperlink ref="A23" location="'G6'!A24" display="'G6'!A24"/>
    <hyperlink ref="A24" location="'H1'!A1" display="'H1'!A1"/>
    <hyperlink ref="A25" location="'H1'!A30" display="H1'!A33"/>
    <hyperlink ref="A26" location="'H2'!A2" display="'H2'!A2"/>
    <hyperlink ref="A27" location="'I1'!A1" display="'I1'!A1"/>
    <hyperlink ref="A28" location="'I1'!A21" display="'I1'!A21"/>
    <hyperlink ref="A29" location="'J1'!A1" display="'J1'!A1"/>
    <hyperlink ref="A30" location="'K1'!A1" display="'K1'!A1"/>
    <hyperlink ref="A31" location="'L1'!A1" display="'L1'!A1"/>
    <hyperlink ref="A32" location="'M1'!A1" display="L1'!A1"/>
    <hyperlink ref="A33" location="'N1'!A1" display="'N1'!A1"/>
    <hyperlink ref="A34" location="'O1'!A1" display="'O1'!A1"/>
    <hyperlink ref="A35" location="'P1'!A1" display="'P1'!A1"/>
    <hyperlink ref="A36" location="'P1'!A1" display="'P1'!A1"/>
    <hyperlink ref="A37" location="'P2'!A1" display="'P2'!A1"/>
    <hyperlink ref="A41" location="'cash A'!A1" display="'cash A'!A1"/>
    <hyperlink ref="A42" location="'cash B'!A1" display="'cash B'!A1"/>
    <hyperlink ref="A43" location="'Cash C'!A1" display="'Cash C'!A1"/>
    <hyperlink ref="A44" location="'cash A_B_C'!A1" display="'cash A_B_C'!A1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55"/>
  <sheetViews>
    <sheetView showGridLines="0" topLeftCell="B1" zoomScaleSheetLayoutView="190" workbookViewId="0">
      <selection activeCell="H3" sqref="H3:H4"/>
    </sheetView>
  </sheetViews>
  <sheetFormatPr defaultRowHeight="24.95" customHeight="1"/>
  <cols>
    <col min="1" max="1" width="1.42578125" style="1027" hidden="1" customWidth="1"/>
    <col min="2" max="2" width="5.85546875" style="1061" customWidth="1"/>
    <col min="3" max="3" width="0.7109375" style="1024" hidden="1" customWidth="1"/>
    <col min="4" max="4" width="60.140625" style="1025" customWidth="1"/>
    <col min="5" max="5" width="3.42578125" style="1023" customWidth="1"/>
    <col min="6" max="6" width="13.5703125" style="1159" customWidth="1"/>
    <col min="7" max="7" width="1" style="1159" customWidth="1"/>
    <col min="8" max="8" width="13.140625" style="1159" customWidth="1"/>
    <col min="9" max="9" width="0.85546875" style="1159" customWidth="1"/>
    <col min="10" max="11" width="3.5703125" style="1027" hidden="1" customWidth="1"/>
    <col min="12" max="12" width="2" style="1027" hidden="1" customWidth="1"/>
    <col min="13" max="13" width="6.5703125" style="1027" hidden="1" customWidth="1"/>
    <col min="14" max="14" width="5.5703125" style="1027" hidden="1" customWidth="1"/>
    <col min="15" max="15" width="3.5703125" style="1027" hidden="1" customWidth="1"/>
    <col min="16" max="16" width="9.140625" style="1027" hidden="1" customWidth="1"/>
    <col min="17" max="16384" width="9.140625" style="1027"/>
  </cols>
  <sheetData>
    <row r="1" spans="1:13" ht="17.25" customHeight="1">
      <c r="B1" s="1724" t="s">
        <v>2850</v>
      </c>
      <c r="C1" s="1028"/>
      <c r="D1" s="1726" t="s">
        <v>2588</v>
      </c>
      <c r="E1" s="1728" t="s">
        <v>2589</v>
      </c>
      <c r="F1" s="1730" t="s">
        <v>2966</v>
      </c>
      <c r="G1" s="1731"/>
      <c r="H1" s="1731"/>
      <c r="I1" s="1732"/>
    </row>
    <row r="2" spans="1:13" ht="20.100000000000001" customHeight="1">
      <c r="B2" s="1725"/>
      <c r="C2" s="1029"/>
      <c r="D2" s="1727"/>
      <c r="E2" s="1729"/>
      <c r="F2" s="1062">
        <v>2013</v>
      </c>
      <c r="G2" s="1062"/>
      <c r="H2" s="1063">
        <v>2012</v>
      </c>
      <c r="I2" s="1041"/>
    </row>
    <row r="3" spans="1:13" ht="15.75" customHeight="1" thickBot="1">
      <c r="B3" s="1733" t="s">
        <v>219</v>
      </c>
      <c r="C3" s="1031"/>
      <c r="D3" s="1727" t="s">
        <v>220</v>
      </c>
      <c r="E3" s="1734" t="s">
        <v>221</v>
      </c>
      <c r="F3" s="1735">
        <v>1</v>
      </c>
      <c r="G3" s="1062"/>
      <c r="H3" s="1736">
        <v>2</v>
      </c>
      <c r="I3" s="1041"/>
    </row>
    <row r="4" spans="1:13" ht="5.25" hidden="1" customHeight="1" thickBot="1">
      <c r="B4" s="1733"/>
      <c r="C4" s="1031"/>
      <c r="D4" s="1727"/>
      <c r="E4" s="1734"/>
      <c r="F4" s="1735"/>
      <c r="G4" s="1062"/>
      <c r="H4" s="1736"/>
      <c r="I4" s="1041"/>
    </row>
    <row r="5" spans="1:13" ht="20.100000000000001" customHeight="1" thickTop="1" thickBot="1">
      <c r="B5" s="1064" t="s">
        <v>2592</v>
      </c>
      <c r="C5" s="1065"/>
      <c r="D5" s="1066" t="s">
        <v>2967</v>
      </c>
      <c r="E5" s="1067"/>
      <c r="F5" s="1068"/>
      <c r="G5" s="1068"/>
      <c r="H5" s="1068"/>
      <c r="I5" s="1069"/>
    </row>
    <row r="6" spans="1:13" ht="20.100000000000001" customHeight="1" thickTop="1">
      <c r="B6" s="1070" t="s">
        <v>2593</v>
      </c>
      <c r="C6" s="1033"/>
      <c r="D6" s="1071" t="s">
        <v>2594</v>
      </c>
      <c r="E6" s="1055"/>
      <c r="F6" s="1072">
        <f>'cash A'!E7</f>
        <v>597.5099999999984</v>
      </c>
      <c r="G6" s="1073"/>
      <c r="H6" s="1072">
        <f>'cash A'!F7</f>
        <v>2157.559999999994</v>
      </c>
      <c r="I6" s="1047"/>
      <c r="M6" s="1074">
        <f>'[3]cash A'!$M$8</f>
        <v>0</v>
      </c>
    </row>
    <row r="7" spans="1:13" ht="20.100000000000001" customHeight="1">
      <c r="B7" s="1075" t="s">
        <v>2595</v>
      </c>
      <c r="C7" s="1033"/>
      <c r="D7" s="1076" t="s">
        <v>2596</v>
      </c>
      <c r="E7" s="1043"/>
      <c r="F7" s="1077">
        <f>'cash A'!E8</f>
        <v>0</v>
      </c>
      <c r="G7" s="1078"/>
      <c r="H7" s="1077">
        <f>'cash A'!F8</f>
        <v>0</v>
      </c>
      <c r="I7" s="1045"/>
      <c r="M7" s="1074">
        <f>'[3]cash A'!$M$9</f>
        <v>0</v>
      </c>
    </row>
    <row r="8" spans="1:13" ht="20.100000000000001" customHeight="1">
      <c r="A8" s="1079"/>
      <c r="B8" s="1075" t="s">
        <v>2597</v>
      </c>
      <c r="C8" s="1033"/>
      <c r="D8" s="1080" t="s">
        <v>2598</v>
      </c>
      <c r="E8" s="1043"/>
      <c r="F8" s="1081">
        <f>'cash A'!$E$9</f>
        <v>568.87</v>
      </c>
      <c r="G8" s="1078"/>
      <c r="H8" s="1081">
        <f>'cash A'!$F$9</f>
        <v>1160.0899999999999</v>
      </c>
      <c r="I8" s="1045"/>
      <c r="M8" s="1027">
        <f>'[3]cash A'!$M$10</f>
        <v>0</v>
      </c>
    </row>
    <row r="9" spans="1:13" ht="20.100000000000001" customHeight="1">
      <c r="A9" s="1082"/>
      <c r="B9" s="1075" t="s">
        <v>2655</v>
      </c>
      <c r="C9" s="1033"/>
      <c r="D9" s="1080" t="s">
        <v>2656</v>
      </c>
      <c r="E9" s="1043"/>
      <c r="F9" s="1083">
        <f>'cash A'!$E$61</f>
        <v>-3622.14</v>
      </c>
      <c r="G9" s="1078"/>
      <c r="H9" s="1083">
        <f>'cash A'!$F$61</f>
        <v>7360.65</v>
      </c>
      <c r="I9" s="1045"/>
      <c r="M9" s="1027">
        <f>'[3]cash A'!$M$22</f>
        <v>0</v>
      </c>
    </row>
    <row r="10" spans="1:13" ht="20.100000000000001" customHeight="1">
      <c r="A10" s="1084"/>
      <c r="B10" s="1075" t="s">
        <v>2744</v>
      </c>
      <c r="C10" s="1033"/>
      <c r="D10" s="1080" t="s">
        <v>2968</v>
      </c>
      <c r="E10" s="1043"/>
      <c r="F10" s="1083">
        <f>'cash A'!$E$145</f>
        <v>0</v>
      </c>
      <c r="G10" s="1078"/>
      <c r="H10" s="1083">
        <f>'cash A'!$F$145</f>
        <v>0</v>
      </c>
      <c r="I10" s="1045"/>
      <c r="M10" s="1074">
        <f>'[3]cash A'!$M$27</f>
        <v>0</v>
      </c>
    </row>
    <row r="11" spans="1:13" ht="20.100000000000001" customHeight="1">
      <c r="A11" s="1084"/>
      <c r="B11" s="1085" t="s">
        <v>2748</v>
      </c>
      <c r="C11" s="1033"/>
      <c r="D11" s="1086" t="s">
        <v>2749</v>
      </c>
      <c r="E11" s="1048"/>
      <c r="F11" s="1077">
        <f>'cash A'!$E$149</f>
        <v>-2.0000000000000004E-2</v>
      </c>
      <c r="G11" s="1087"/>
      <c r="H11" s="1077">
        <f>'cash A'!$F$149</f>
        <v>-2.0000000000000004E-2</v>
      </c>
      <c r="I11" s="1050"/>
      <c r="K11" s="1026"/>
      <c r="M11" s="1074">
        <f>'[3]cash A'!$M$28</f>
        <v>0</v>
      </c>
    </row>
    <row r="12" spans="1:13" ht="20.100000000000001" customHeight="1">
      <c r="A12" s="1084"/>
      <c r="B12" s="1088" t="s">
        <v>2753</v>
      </c>
      <c r="C12" s="1089"/>
      <c r="D12" s="1090" t="s">
        <v>2969</v>
      </c>
      <c r="E12" s="1091"/>
      <c r="F12" s="1737">
        <f>SUM(F6:F11)</f>
        <v>-2455.7800000000016</v>
      </c>
      <c r="G12" s="1092"/>
      <c r="H12" s="1737">
        <f>SUM(H6:H11)</f>
        <v>10678.279999999993</v>
      </c>
      <c r="I12" s="1093"/>
      <c r="K12" s="1026"/>
      <c r="M12" s="1721">
        <f>SUM(M6:M11)</f>
        <v>0</v>
      </c>
    </row>
    <row r="13" spans="1:13" ht="20.100000000000001" customHeight="1">
      <c r="A13" s="1084"/>
      <c r="B13" s="1094"/>
      <c r="C13" s="1095"/>
      <c r="D13" s="1096" t="s">
        <v>2970</v>
      </c>
      <c r="E13" s="1097"/>
      <c r="F13" s="1738"/>
      <c r="G13" s="1098"/>
      <c r="H13" s="1738"/>
      <c r="I13" s="1099"/>
      <c r="K13" s="1026"/>
      <c r="M13" s="1722"/>
    </row>
    <row r="14" spans="1:13" ht="20.100000000000001" customHeight="1">
      <c r="A14" s="1079"/>
      <c r="B14" s="1070" t="s">
        <v>2755</v>
      </c>
      <c r="C14" s="1033"/>
      <c r="D14" s="1100" t="s">
        <v>2971</v>
      </c>
      <c r="E14" s="1055"/>
      <c r="F14" s="1072">
        <f>'cash A'!$E$154</f>
        <v>0</v>
      </c>
      <c r="G14" s="1101"/>
      <c r="H14" s="1072">
        <f>'cash A'!$F$154</f>
        <v>0</v>
      </c>
      <c r="I14" s="1047"/>
      <c r="K14" s="1026"/>
      <c r="M14" s="1074">
        <f>'[3]cash A'!$M$30</f>
        <v>0</v>
      </c>
    </row>
    <row r="15" spans="1:13" ht="20.100000000000001" customHeight="1">
      <c r="B15" s="1085" t="s">
        <v>2773</v>
      </c>
      <c r="C15" s="1033"/>
      <c r="D15" s="1086" t="s">
        <v>2774</v>
      </c>
      <c r="E15" s="1048"/>
      <c r="F15" s="1077">
        <f>'cash A'!$E$171</f>
        <v>879.88</v>
      </c>
      <c r="G15" s="1087"/>
      <c r="H15" s="1077">
        <f>'cash A'!$F$171</f>
        <v>0</v>
      </c>
      <c r="I15" s="1050"/>
      <c r="M15" s="1074">
        <f>'[3]cash A'!$M$34</f>
        <v>0</v>
      </c>
    </row>
    <row r="16" spans="1:13" ht="20.100000000000001" customHeight="1">
      <c r="A16" s="1079"/>
      <c r="B16" s="1102" t="s">
        <v>2821</v>
      </c>
      <c r="C16" s="1034"/>
      <c r="D16" s="1103" t="s">
        <v>2972</v>
      </c>
      <c r="E16" s="1103"/>
      <c r="F16" s="1104">
        <f>'cash A'!$E$213</f>
        <v>-1575.8600000000015</v>
      </c>
      <c r="G16" s="1103"/>
      <c r="H16" s="1104">
        <f>'cash A'!$F$213</f>
        <v>10678.279999999993</v>
      </c>
      <c r="I16" s="1105"/>
      <c r="M16" s="1074">
        <f>SUM(M12:M15)</f>
        <v>0</v>
      </c>
    </row>
    <row r="17" spans="1:13" ht="20.100000000000001" customHeight="1">
      <c r="B17" s="1106" t="s">
        <v>2823</v>
      </c>
      <c r="C17" s="1107"/>
      <c r="D17" s="1108" t="s">
        <v>2824</v>
      </c>
      <c r="E17" s="1055"/>
      <c r="F17" s="1072">
        <f>'cash A'!$E$214</f>
        <v>0</v>
      </c>
      <c r="G17" s="1101"/>
      <c r="H17" s="1072">
        <f>'cash A'!$F$214</f>
        <v>0</v>
      </c>
      <c r="I17" s="1047"/>
      <c r="L17" s="1027">
        <f>M16</f>
        <v>0</v>
      </c>
      <c r="M17" s="1074">
        <f>'[3]cash A'!$M$46</f>
        <v>0</v>
      </c>
    </row>
    <row r="18" spans="1:13" ht="20.100000000000001" customHeight="1">
      <c r="B18" s="1109" t="s">
        <v>2841</v>
      </c>
      <c r="C18" s="1033"/>
      <c r="D18" s="1110" t="s">
        <v>2973</v>
      </c>
      <c r="E18" s="1048"/>
      <c r="F18" s="1077">
        <f>'cash A'!$E$229</f>
        <v>0</v>
      </c>
      <c r="G18" s="1087"/>
      <c r="H18" s="1077">
        <f>'cash A'!$F$229</f>
        <v>0</v>
      </c>
      <c r="I18" s="1050"/>
      <c r="K18" s="1026"/>
      <c r="M18" s="1027">
        <f>'[3]cash A'!$M$51</f>
        <v>0</v>
      </c>
    </row>
    <row r="19" spans="1:13" ht="20.100000000000001" customHeight="1">
      <c r="B19" s="1111" t="s">
        <v>2848</v>
      </c>
      <c r="C19" s="1112"/>
      <c r="D19" s="1113" t="s">
        <v>2849</v>
      </c>
      <c r="E19" s="1114"/>
      <c r="F19" s="1115">
        <f>SUM(F16+F17+F18)</f>
        <v>-1575.8600000000015</v>
      </c>
      <c r="G19" s="1116"/>
      <c r="H19" s="1115">
        <f>SUM(H16+H17+H18)</f>
        <v>10678.279999999993</v>
      </c>
      <c r="I19" s="1117"/>
      <c r="M19" s="1118">
        <f>SUM(M16:M18)</f>
        <v>0</v>
      </c>
    </row>
    <row r="20" spans="1:13" ht="20.100000000000001" customHeight="1">
      <c r="B20" s="1070" t="s">
        <v>1148</v>
      </c>
      <c r="D20" s="1119" t="s">
        <v>2851</v>
      </c>
      <c r="E20" s="1120"/>
      <c r="F20" s="1121"/>
      <c r="G20" s="1122"/>
      <c r="H20" s="1121"/>
      <c r="I20" s="1123"/>
    </row>
    <row r="21" spans="1:13" ht="20.100000000000001" customHeight="1">
      <c r="B21" s="1075" t="s">
        <v>2852</v>
      </c>
      <c r="D21" s="1124" t="s">
        <v>2853</v>
      </c>
      <c r="E21" s="1043"/>
      <c r="F21" s="1081">
        <f>'cash B'!$E$6</f>
        <v>0</v>
      </c>
      <c r="G21" s="1078"/>
      <c r="H21" s="1081">
        <f>'cash B'!$F$6</f>
        <v>0</v>
      </c>
      <c r="I21" s="1045"/>
      <c r="K21" s="1125"/>
      <c r="M21" s="1074">
        <f>'[3]cash B'!$M$12</f>
        <v>0</v>
      </c>
    </row>
    <row r="22" spans="1:13" ht="20.100000000000001" customHeight="1">
      <c r="B22" s="1075" t="s">
        <v>2867</v>
      </c>
      <c r="D22" s="1124" t="s">
        <v>2868</v>
      </c>
      <c r="E22" s="1043"/>
      <c r="F22" s="1081">
        <f>'cash B'!$E$44</f>
        <v>0</v>
      </c>
      <c r="G22" s="1078"/>
      <c r="H22" s="1081">
        <f>'cash B'!$F$44</f>
        <v>0</v>
      </c>
      <c r="I22" s="1045"/>
      <c r="K22" s="1026"/>
      <c r="M22" s="1074">
        <f>'[3]cash B'!$M$17</f>
        <v>0</v>
      </c>
    </row>
    <row r="23" spans="1:13" ht="20.100000000000001" customHeight="1">
      <c r="B23" s="1075" t="s">
        <v>2879</v>
      </c>
      <c r="D23" s="1124" t="s">
        <v>2974</v>
      </c>
      <c r="E23" s="1043"/>
      <c r="F23" s="1081">
        <f>'cash B'!$E$54</f>
        <v>0</v>
      </c>
      <c r="G23" s="1078"/>
      <c r="H23" s="1081">
        <f>'cash B'!$F$54</f>
        <v>0</v>
      </c>
      <c r="I23" s="1045"/>
      <c r="K23" s="1026"/>
      <c r="M23" s="1074">
        <f>'[3]cash B'!$M$21</f>
        <v>0</v>
      </c>
    </row>
    <row r="24" spans="1:13" ht="20.100000000000001" customHeight="1">
      <c r="B24" s="1075" t="s">
        <v>2885</v>
      </c>
      <c r="D24" s="1124" t="s">
        <v>2886</v>
      </c>
      <c r="E24" s="1043"/>
      <c r="F24" s="1081">
        <f>'cash B'!$E$61</f>
        <v>0</v>
      </c>
      <c r="G24" s="1078"/>
      <c r="H24" s="1081">
        <f>'cash B'!$F$61</f>
        <v>0</v>
      </c>
      <c r="I24" s="1045"/>
      <c r="K24" s="1026"/>
      <c r="M24" s="1074">
        <f>'[3]cash B'!$M$24</f>
        <v>0</v>
      </c>
    </row>
    <row r="25" spans="1:13" ht="20.100000000000001" customHeight="1">
      <c r="A25" s="1079"/>
      <c r="B25" s="1075" t="s">
        <v>2891</v>
      </c>
      <c r="D25" s="1124" t="s">
        <v>2774</v>
      </c>
      <c r="E25" s="1048"/>
      <c r="F25" s="1077">
        <f>'cash B'!$E$68</f>
        <v>0</v>
      </c>
      <c r="G25" s="1087"/>
      <c r="H25" s="1077">
        <f>'cash B'!$F$68</f>
        <v>0</v>
      </c>
      <c r="I25" s="1050"/>
      <c r="K25" s="1026"/>
      <c r="M25" s="1074">
        <f>'[3]cash B'!$M$27</f>
        <v>0</v>
      </c>
    </row>
    <row r="26" spans="1:13" ht="20.100000000000001" customHeight="1">
      <c r="B26" s="1075" t="s">
        <v>2897</v>
      </c>
      <c r="D26" s="1124" t="s">
        <v>2898</v>
      </c>
      <c r="E26" s="1043"/>
      <c r="F26" s="1081">
        <f>'cash B'!$E$77</f>
        <v>0</v>
      </c>
      <c r="G26" s="1078"/>
      <c r="H26" s="1081">
        <f>'cash B'!$F$77</f>
        <v>0</v>
      </c>
      <c r="I26" s="1045"/>
      <c r="M26" s="1074">
        <f>'[3]cash B'!$M$30</f>
        <v>0</v>
      </c>
    </row>
    <row r="27" spans="1:13" ht="20.100000000000001" customHeight="1">
      <c r="B27" s="1126" t="s">
        <v>2911</v>
      </c>
      <c r="D27" s="1127" t="s">
        <v>2975</v>
      </c>
      <c r="E27" s="1120"/>
      <c r="F27" s="1121">
        <f>'cash B'!$E$96</f>
        <v>0</v>
      </c>
      <c r="G27" s="1122"/>
      <c r="H27" s="1121">
        <f>'cash B'!$F$96</f>
        <v>0</v>
      </c>
      <c r="I27" s="1123"/>
      <c r="M27" s="1074">
        <f>'[3]cash B'!$M$37</f>
        <v>0</v>
      </c>
    </row>
    <row r="28" spans="1:13" ht="20.100000000000001" customHeight="1">
      <c r="B28" s="1111" t="s">
        <v>2914</v>
      </c>
      <c r="C28" s="1112"/>
      <c r="D28" s="1128" t="s">
        <v>2915</v>
      </c>
      <c r="E28" s="1114"/>
      <c r="F28" s="1115">
        <f>SUM(F21:F27)</f>
        <v>0</v>
      </c>
      <c r="G28" s="1116"/>
      <c r="H28" s="1115">
        <f>SUM(H21:H27)</f>
        <v>0</v>
      </c>
      <c r="I28" s="1117"/>
      <c r="M28" s="1118">
        <f>SUM(M21:M27)</f>
        <v>0</v>
      </c>
    </row>
    <row r="29" spans="1:13" ht="20.100000000000001" customHeight="1">
      <c r="A29" s="1079"/>
      <c r="B29" s="1070" t="s">
        <v>2916</v>
      </c>
      <c r="C29" s="1129"/>
      <c r="D29" s="1130" t="s">
        <v>2976</v>
      </c>
      <c r="E29" s="1055"/>
      <c r="F29" s="1072"/>
      <c r="G29" s="1101"/>
      <c r="H29" s="1072"/>
      <c r="I29" s="1047"/>
      <c r="M29" s="1118">
        <f>SUM(M19+M28)</f>
        <v>0</v>
      </c>
    </row>
    <row r="30" spans="1:13" ht="20.100000000000001" customHeight="1">
      <c r="A30" s="1079"/>
      <c r="B30" s="1075" t="s">
        <v>2916</v>
      </c>
      <c r="C30" s="1129"/>
      <c r="D30" s="1131" t="s">
        <v>2917</v>
      </c>
      <c r="E30" s="1055"/>
      <c r="F30" s="1072"/>
      <c r="G30" s="1101"/>
      <c r="H30" s="1072"/>
      <c r="I30" s="1047"/>
    </row>
    <row r="31" spans="1:13" ht="20.100000000000001" customHeight="1">
      <c r="A31" s="1132"/>
      <c r="B31" s="1075" t="s">
        <v>2918</v>
      </c>
      <c r="C31" s="1133"/>
      <c r="D31" s="1124" t="s">
        <v>2919</v>
      </c>
      <c r="E31" s="1043"/>
      <c r="F31" s="1083">
        <f>'Cash C'!$E$7</f>
        <v>0</v>
      </c>
      <c r="G31" s="1078"/>
      <c r="H31" s="1083">
        <f>'Cash C'!$F$7</f>
        <v>0</v>
      </c>
      <c r="I31" s="1045"/>
      <c r="M31" s="1074">
        <f>'[3]cash D'!$M$7</f>
        <v>0</v>
      </c>
    </row>
    <row r="32" spans="1:13" ht="20.100000000000001" customHeight="1">
      <c r="B32" s="1075" t="s">
        <v>2934</v>
      </c>
      <c r="D32" s="1124" t="s">
        <v>2935</v>
      </c>
      <c r="E32" s="1037"/>
      <c r="F32" s="1077">
        <f>'Cash C'!$E$15</f>
        <v>0</v>
      </c>
      <c r="G32" s="1045"/>
      <c r="H32" s="1077">
        <f>'Cash C'!$F$15</f>
        <v>0</v>
      </c>
      <c r="I32" s="1045"/>
      <c r="M32" s="1074">
        <f>'[3]cash D'!$M$15</f>
        <v>0</v>
      </c>
    </row>
    <row r="33" spans="1:15" ht="20.100000000000001" customHeight="1">
      <c r="B33" s="1075" t="s">
        <v>2948</v>
      </c>
      <c r="D33" s="1124" t="s">
        <v>2774</v>
      </c>
      <c r="E33" s="1037"/>
      <c r="F33" s="1077">
        <f>'Cash C'!$E$22</f>
        <v>0</v>
      </c>
      <c r="G33" s="1045"/>
      <c r="H33" s="1077">
        <f>'Cash C'!$F$22</f>
        <v>0</v>
      </c>
      <c r="I33" s="1045"/>
      <c r="M33" s="1074">
        <f>'[3]cash D'!$M$22</f>
        <v>0</v>
      </c>
    </row>
    <row r="34" spans="1:15" ht="20.100000000000001" customHeight="1">
      <c r="B34" s="1075" t="s">
        <v>2953</v>
      </c>
      <c r="D34" s="1124" t="s">
        <v>2824</v>
      </c>
      <c r="E34" s="1037"/>
      <c r="F34" s="1077">
        <f>'Cash C'!$E$25</f>
        <v>0</v>
      </c>
      <c r="G34" s="1045"/>
      <c r="H34" s="1077">
        <f>'Cash C'!$F$25</f>
        <v>0</v>
      </c>
      <c r="I34" s="1045"/>
      <c r="M34" s="1074">
        <f>'[3]cash D'!$M$25</f>
        <v>0</v>
      </c>
    </row>
    <row r="35" spans="1:15" ht="20.100000000000001" customHeight="1">
      <c r="B35" s="1085" t="s">
        <v>2962</v>
      </c>
      <c r="D35" s="1134" t="s">
        <v>2963</v>
      </c>
      <c r="E35" s="1035"/>
      <c r="F35" s="1077">
        <f>'Cash C'!$E$43</f>
        <v>0</v>
      </c>
      <c r="G35" s="1050"/>
      <c r="H35" s="1077">
        <f>'Cash C'!$F$43</f>
        <v>0</v>
      </c>
      <c r="I35" s="1050"/>
      <c r="M35" s="1074">
        <f>'[3]cash D'!$M$32</f>
        <v>0</v>
      </c>
    </row>
    <row r="36" spans="1:15" ht="20.100000000000001" customHeight="1">
      <c r="B36" s="1111" t="s">
        <v>2964</v>
      </c>
      <c r="C36" s="1112"/>
      <c r="D36" s="1135" t="s">
        <v>2965</v>
      </c>
      <c r="E36" s="1114"/>
      <c r="F36" s="1115">
        <f>SUM(F31:F35)</f>
        <v>0</v>
      </c>
      <c r="G36" s="1116"/>
      <c r="H36" s="1115">
        <f>SUM(H31:H35)</f>
        <v>0</v>
      </c>
      <c r="I36" s="1117"/>
      <c r="M36" s="1118">
        <f>SUM(M31:M35)</f>
        <v>0</v>
      </c>
    </row>
    <row r="37" spans="1:15" ht="39" customHeight="1">
      <c r="B37" s="1102" t="s">
        <v>2977</v>
      </c>
      <c r="C37" s="1136"/>
      <c r="D37" s="1103" t="s">
        <v>2978</v>
      </c>
      <c r="E37" s="1137"/>
      <c r="F37" s="1138">
        <f>SUM(F38:F39)</f>
        <v>0</v>
      </c>
      <c r="G37" s="1139"/>
      <c r="H37" s="1138">
        <f>SUM(H38:H39)</f>
        <v>0</v>
      </c>
      <c r="I37" s="1140"/>
      <c r="M37" s="1141">
        <f>SUM(M38:M39)</f>
        <v>0</v>
      </c>
    </row>
    <row r="38" spans="1:15" ht="20.100000000000001" customHeight="1">
      <c r="B38" s="1070" t="s">
        <v>2979</v>
      </c>
      <c r="D38" s="1142" t="s">
        <v>2980</v>
      </c>
      <c r="E38" s="1036"/>
      <c r="F38" s="1121">
        <f>SUM('Cash C'!E45+'cash B'!E76+'cash A'!E208)</f>
        <v>0</v>
      </c>
      <c r="G38" s="1047"/>
      <c r="H38" s="1121">
        <f>SUM('Cash C'!F45+'cash B'!F76+'cash A'!F208)</f>
        <v>0</v>
      </c>
      <c r="I38" s="1047"/>
      <c r="M38" s="1143">
        <f>'[4]hl kniha'!$K$316*-1</f>
        <v>0</v>
      </c>
    </row>
    <row r="39" spans="1:15" ht="20.100000000000001" customHeight="1">
      <c r="B39" s="1085" t="s">
        <v>2981</v>
      </c>
      <c r="D39" s="1144" t="s">
        <v>2982</v>
      </c>
      <c r="E39" s="1035"/>
      <c r="F39" s="1077">
        <f>SUM('Cash C'!E46+'cash B'!E72+'cash A'!E209)</f>
        <v>0</v>
      </c>
      <c r="G39" s="1050"/>
      <c r="H39" s="1077">
        <f>SUM('Cash C'!F46+'cash B'!F72+'cash A'!F209)</f>
        <v>0</v>
      </c>
      <c r="I39" s="1050"/>
      <c r="M39" s="1027">
        <f>'[4]hl kniha'!$K$387*-1</f>
        <v>0</v>
      </c>
    </row>
    <row r="40" spans="1:15" ht="20.100000000000001" customHeight="1">
      <c r="B40" s="1102" t="s">
        <v>2983</v>
      </c>
      <c r="C40" s="1034"/>
      <c r="D40" s="1145" t="s">
        <v>2984</v>
      </c>
      <c r="E40" s="1103"/>
      <c r="F40" s="1104">
        <f>SUM(F19+F28+F36+F37)</f>
        <v>-1575.8600000000015</v>
      </c>
      <c r="G40" s="1103"/>
      <c r="H40" s="1104">
        <f>SUM(H19+H28+H36+H37)</f>
        <v>10678.279999999993</v>
      </c>
      <c r="I40" s="1105"/>
      <c r="M40" s="1146">
        <f>SUM(M37+M36+M28+M19)</f>
        <v>0</v>
      </c>
    </row>
    <row r="41" spans="1:15" ht="20.100000000000001" customHeight="1">
      <c r="B41" s="1147" t="s">
        <v>2985</v>
      </c>
      <c r="D41" s="1148" t="s">
        <v>2986</v>
      </c>
      <c r="E41" s="1149"/>
      <c r="F41" s="1150">
        <f>'HL KNIHA VYPOC'!$D$107</f>
        <v>36723.96</v>
      </c>
      <c r="G41" s="1123"/>
      <c r="H41" s="1150">
        <f>'HL KNIHA VYPOC'!$H$107</f>
        <v>26045.66</v>
      </c>
      <c r="I41" s="1123"/>
      <c r="M41" s="1027">
        <f>'[4]hl kniha'!$H$113</f>
        <v>-141</v>
      </c>
    </row>
    <row r="42" spans="1:15" ht="20.100000000000001" customHeight="1">
      <c r="B42" s="1085" t="s">
        <v>2987</v>
      </c>
      <c r="C42" s="1039"/>
      <c r="D42" s="1151" t="s">
        <v>2988</v>
      </c>
      <c r="E42" s="1035"/>
      <c r="F42" s="1152">
        <f>'HL KNIHA VYPOC'!$G$107</f>
        <v>34268.200000000004</v>
      </c>
      <c r="G42" s="1050"/>
      <c r="H42" s="1152">
        <f>'HL KNIHA VYPOC'!$K$107</f>
        <v>36723.96</v>
      </c>
      <c r="I42" s="1050"/>
      <c r="M42" s="1723">
        <f>'[4]hl kniha'!$K$113</f>
        <v>-207</v>
      </c>
    </row>
    <row r="43" spans="1:15" ht="18" customHeight="1" thickBot="1">
      <c r="B43" s="1070"/>
      <c r="C43" s="1038"/>
      <c r="D43" s="1142" t="s">
        <v>2989</v>
      </c>
      <c r="E43" s="1036"/>
      <c r="F43" s="1153"/>
      <c r="G43" s="1047"/>
      <c r="H43" s="1153"/>
      <c r="I43" s="1047"/>
      <c r="M43" s="1723"/>
    </row>
    <row r="44" spans="1:15" ht="13.5" customHeight="1" thickTop="1" thickBot="1">
      <c r="A44" s="1154"/>
      <c r="B44" s="1155"/>
      <c r="C44" s="1032"/>
      <c r="D44" s="1156" t="s">
        <v>2990</v>
      </c>
      <c r="E44" s="1156"/>
      <c r="F44" s="1157">
        <f>SUM(F42-F41)</f>
        <v>-2455.7599999999948</v>
      </c>
      <c r="G44" s="1156"/>
      <c r="H44" s="1157">
        <f>SUM(H42-H41)</f>
        <v>10678.3</v>
      </c>
      <c r="I44" s="1158"/>
      <c r="M44" s="1146">
        <f>SUM(M42-M41)</f>
        <v>-66</v>
      </c>
    </row>
    <row r="45" spans="1:15" ht="14.25" hidden="1" thickTop="1" thickBot="1">
      <c r="M45" s="1160">
        <f>SUM(M40-M44)*-1</f>
        <v>-66</v>
      </c>
    </row>
    <row r="46" spans="1:15" ht="13.5" hidden="1" thickTop="1"/>
    <row r="47" spans="1:15" ht="13.5" hidden="1" thickTop="1">
      <c r="B47" s="1061" t="s">
        <v>2653</v>
      </c>
      <c r="K47" s="1074">
        <f>SUM(O47+O53)</f>
        <v>-41</v>
      </c>
      <c r="M47" s="1027">
        <f>SUM(N47*0.7)</f>
        <v>-41.58</v>
      </c>
      <c r="N47" s="1027">
        <f>SUM(M45*0.9)</f>
        <v>-59.4</v>
      </c>
      <c r="O47" s="1027">
        <f>ROUND(M47,0)</f>
        <v>-42</v>
      </c>
    </row>
    <row r="48" spans="1:15" ht="13.5" hidden="1" thickTop="1">
      <c r="B48" s="1061" t="s">
        <v>2991</v>
      </c>
      <c r="K48" s="1027">
        <f>ROUND(M48,0)</f>
        <v>-18</v>
      </c>
      <c r="M48" s="1027">
        <f>SUM(N47*0.3)</f>
        <v>-17.82</v>
      </c>
      <c r="O48" s="1027">
        <f>ROUND(M48,0)</f>
        <v>-18</v>
      </c>
    </row>
    <row r="49" spans="2:15" ht="13.5" hidden="1" thickTop="1">
      <c r="B49" s="1061" t="s">
        <v>2911</v>
      </c>
      <c r="K49" s="1027">
        <f>ROUND(M49,0)</f>
        <v>-5</v>
      </c>
      <c r="M49" s="1027">
        <f>SUM(M45*0.07)</f>
        <v>-4.62</v>
      </c>
      <c r="O49" s="1027">
        <f>ROUND(M49,0)</f>
        <v>-5</v>
      </c>
    </row>
    <row r="50" spans="2:15" ht="13.5" hidden="1" thickTop="1">
      <c r="B50" s="1061" t="s">
        <v>2992</v>
      </c>
      <c r="K50" s="1027">
        <f>ROUND(M50,0)</f>
        <v>-2</v>
      </c>
      <c r="M50" s="1027">
        <f>SUM(M45*0.03)</f>
        <v>-1.98</v>
      </c>
      <c r="O50" s="1027">
        <f>ROUND(M50,0)</f>
        <v>-2</v>
      </c>
    </row>
    <row r="51" spans="2:15" ht="13.5" hidden="1" thickTop="1"/>
    <row r="52" spans="2:15" ht="13.5" hidden="1" thickTop="1">
      <c r="K52" s="1074">
        <f>SUM(K47:K50)</f>
        <v>-66</v>
      </c>
      <c r="O52" s="1027">
        <f>SUM(O47:O50)</f>
        <v>-67</v>
      </c>
    </row>
    <row r="53" spans="2:15" ht="13.5" hidden="1" thickTop="1">
      <c r="O53" s="1074">
        <f>SUM(O52-M45)*-1</f>
        <v>1</v>
      </c>
    </row>
    <row r="54" spans="2:15" ht="13.5" thickTop="1"/>
    <row r="55" spans="2:15" ht="12.75">
      <c r="B55" s="1159"/>
    </row>
  </sheetData>
  <mergeCells count="13">
    <mergeCell ref="M12:M13"/>
    <mergeCell ref="M42:M43"/>
    <mergeCell ref="B1:B2"/>
    <mergeCell ref="D1:D2"/>
    <mergeCell ref="E1:E2"/>
    <mergeCell ref="F1:I1"/>
    <mergeCell ref="B3:B4"/>
    <mergeCell ref="D3:D4"/>
    <mergeCell ref="E3:E4"/>
    <mergeCell ref="F3:F4"/>
    <mergeCell ref="H3:H4"/>
    <mergeCell ref="F12:F13"/>
    <mergeCell ref="H12:H13"/>
  </mergeCells>
  <dataValidations count="1">
    <dataValidation type="whole" allowBlank="1" showInputMessage="1" showErrorMessage="1" error="Údaj treba zadať celým číslom !_x000a_(max     +/- # ### ### ###)" sqref="F29:H31">
      <formula1>-9999999999</formula1>
      <formula2>9999999999</formula2>
    </dataValidation>
  </dataValidations>
  <printOptions horizontalCentered="1"/>
  <pageMargins left="0.31496062992125984" right="0.43307086614173229" top="0.62992125984251968" bottom="0.39370078740157483" header="0.51181102362204722" footer="0.31496062992125984"/>
  <pageSetup paperSize="9" scale="91" orientation="portrait" blackAndWhite="1" horizontalDpi="360" verticalDpi="360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8">
    <tabColor rgb="FFC00000"/>
  </sheetPr>
  <dimension ref="A1:K48"/>
  <sheetViews>
    <sheetView showGridLines="0" topLeftCell="A31" zoomScaleSheetLayoutView="130" workbookViewId="0">
      <selection activeCell="G41" sqref="G41"/>
    </sheetView>
  </sheetViews>
  <sheetFormatPr defaultRowHeight="12.75"/>
  <cols>
    <col min="1" max="1" width="4.140625" style="11" customWidth="1"/>
    <col min="2" max="2" width="14.7109375" style="6" customWidth="1"/>
    <col min="3" max="3" width="6.85546875" style="6" customWidth="1"/>
    <col min="4" max="5" width="9.140625" style="6"/>
    <col min="6" max="6" width="12.140625" style="6" customWidth="1"/>
    <col min="7" max="8" width="9.140625" style="6"/>
    <col min="9" max="9" width="6.5703125" style="6" customWidth="1"/>
    <col min="10" max="14" width="9.140625" style="6"/>
    <col min="15" max="15" width="5.5703125" style="6" customWidth="1"/>
    <col min="16" max="16384" width="9.140625" style="6"/>
  </cols>
  <sheetData>
    <row r="1" spans="1:8">
      <c r="A1" s="165" t="str">
        <f>'o fy'!$B$29</f>
        <v>LASER CUT SLOVENSKO spol. s r.o.</v>
      </c>
      <c r="B1" s="683"/>
      <c r="C1" s="104"/>
      <c r="D1" s="104"/>
      <c r="E1" s="104"/>
      <c r="F1" s="104"/>
      <c r="G1" s="1756">
        <f>'o fy'!$B$24</f>
        <v>0</v>
      </c>
      <c r="H1" s="1756"/>
    </row>
    <row r="2" spans="1:8" s="7" customFormat="1" ht="15.75">
      <c r="A2" s="1758" t="s">
        <v>931</v>
      </c>
      <c r="B2" s="1758"/>
      <c r="C2" s="1758"/>
      <c r="D2" s="1758"/>
      <c r="E2" s="1758"/>
      <c r="F2" s="1758"/>
      <c r="G2" s="1758"/>
      <c r="H2" s="1758"/>
    </row>
    <row r="3" spans="1:8" s="107" customFormat="1" ht="15" customHeight="1">
      <c r="A3" s="105"/>
      <c r="B3" s="106"/>
      <c r="C3" s="106"/>
      <c r="D3" s="106"/>
      <c r="E3" s="106"/>
      <c r="F3" s="106"/>
      <c r="G3" s="106"/>
      <c r="H3" s="106"/>
    </row>
    <row r="4" spans="1:8" s="107" customFormat="1" ht="15" customHeight="1">
      <c r="A4" s="1759" t="s">
        <v>932</v>
      </c>
      <c r="B4" s="1759"/>
      <c r="C4" s="1759"/>
      <c r="D4" s="1759"/>
      <c r="E4" s="1759"/>
      <c r="F4" s="1759"/>
      <c r="G4" s="106"/>
      <c r="H4" s="106"/>
    </row>
    <row r="5" spans="1:8" s="107" customFormat="1" ht="15" customHeight="1">
      <c r="A5" s="108"/>
      <c r="B5" s="108"/>
      <c r="C5" s="108"/>
      <c r="D5" s="108"/>
      <c r="E5" s="108"/>
      <c r="F5" s="108"/>
      <c r="G5" s="106"/>
      <c r="H5" s="106"/>
    </row>
    <row r="6" spans="1:8" s="107" customFormat="1" ht="14.1" customHeight="1">
      <c r="A6" s="109" t="s">
        <v>933</v>
      </c>
      <c r="B6" s="106"/>
      <c r="C6" s="1741">
        <v>38734</v>
      </c>
      <c r="D6" s="1742"/>
      <c r="E6" s="1742"/>
      <c r="F6" s="1742"/>
      <c r="G6" s="1742"/>
      <c r="H6" s="1742"/>
    </row>
    <row r="7" spans="1:8" s="107" customFormat="1" ht="14.1" customHeight="1">
      <c r="A7" s="1743" t="s">
        <v>934</v>
      </c>
      <c r="B7" s="1744"/>
      <c r="C7" s="1741">
        <v>40564</v>
      </c>
      <c r="D7" s="1742"/>
      <c r="E7" s="1742"/>
      <c r="F7" s="1742"/>
      <c r="G7" s="1742"/>
      <c r="H7" s="1742"/>
    </row>
    <row r="8" spans="1:8" s="107" customFormat="1" ht="14.1" customHeight="1">
      <c r="A8" s="1743" t="s">
        <v>935</v>
      </c>
      <c r="B8" s="1744"/>
      <c r="C8" s="1745" t="s">
        <v>3076</v>
      </c>
      <c r="D8" s="1746"/>
      <c r="E8" s="1746"/>
      <c r="F8" s="1746"/>
      <c r="G8" s="1746"/>
      <c r="H8" s="1746"/>
    </row>
    <row r="9" spans="1:8" s="107" customFormat="1" ht="14.1" customHeight="1">
      <c r="A9" s="1743" t="s">
        <v>936</v>
      </c>
      <c r="B9" s="1744"/>
      <c r="C9" s="1745" t="s">
        <v>3077</v>
      </c>
      <c r="D9" s="1746"/>
      <c r="E9" s="1746"/>
      <c r="F9" s="1746"/>
      <c r="G9" s="1746"/>
      <c r="H9" s="1746"/>
    </row>
    <row r="10" spans="1:8" s="107" customFormat="1" ht="14.1" customHeight="1">
      <c r="A10" s="1743" t="s">
        <v>937</v>
      </c>
      <c r="B10" s="1744"/>
      <c r="C10" s="1745" t="s">
        <v>3078</v>
      </c>
      <c r="D10" s="1746"/>
      <c r="E10" s="1746"/>
      <c r="F10" s="1746"/>
      <c r="G10" s="1746"/>
      <c r="H10" s="1746"/>
    </row>
    <row r="11" spans="1:8" s="107" customFormat="1" ht="15" customHeight="1">
      <c r="A11" s="105"/>
      <c r="B11" s="106"/>
      <c r="C11" s="106"/>
      <c r="D11" s="106"/>
      <c r="E11" s="106"/>
      <c r="F11" s="106"/>
      <c r="G11" s="106"/>
      <c r="H11" s="106"/>
    </row>
    <row r="12" spans="1:8" s="107" customFormat="1" ht="15" customHeight="1">
      <c r="A12" s="111" t="s">
        <v>938</v>
      </c>
      <c r="B12" s="106"/>
      <c r="C12" s="106"/>
      <c r="D12" s="106"/>
      <c r="E12" s="106"/>
      <c r="F12" s="106"/>
      <c r="G12" s="106"/>
      <c r="H12" s="106"/>
    </row>
    <row r="13" spans="1:8" s="114" customFormat="1" ht="11.25" customHeight="1">
      <c r="A13" s="112" t="s">
        <v>939</v>
      </c>
      <c r="B13" s="113"/>
      <c r="C13" s="113"/>
      <c r="D13" s="113"/>
      <c r="E13" s="113"/>
      <c r="F13" s="113"/>
      <c r="G13" s="113"/>
      <c r="H13" s="113"/>
    </row>
    <row r="14" spans="1:8" s="107" customFormat="1" ht="14.1" customHeight="1">
      <c r="A14" s="105" t="s">
        <v>940</v>
      </c>
      <c r="B14" s="1740" t="s">
        <v>3079</v>
      </c>
      <c r="C14" s="1739"/>
      <c r="D14" s="1739"/>
      <c r="E14" s="1739"/>
      <c r="F14" s="1739"/>
      <c r="G14" s="1739"/>
      <c r="H14" s="1739"/>
    </row>
    <row r="15" spans="1:8" s="107" customFormat="1" ht="14.1" customHeight="1">
      <c r="A15" s="105" t="s">
        <v>236</v>
      </c>
      <c r="B15" s="1740" t="s">
        <v>3080</v>
      </c>
      <c r="C15" s="1739"/>
      <c r="D15" s="1739"/>
      <c r="E15" s="1739"/>
      <c r="F15" s="1739"/>
      <c r="G15" s="1739"/>
      <c r="H15" s="1739"/>
    </row>
    <row r="16" spans="1:8" s="107" customFormat="1" ht="14.1" customHeight="1">
      <c r="A16" s="105" t="s">
        <v>245</v>
      </c>
      <c r="B16" s="1740" t="s">
        <v>3081</v>
      </c>
      <c r="C16" s="1739"/>
      <c r="D16" s="1739"/>
      <c r="E16" s="1739"/>
      <c r="F16" s="1739"/>
      <c r="G16" s="1739"/>
      <c r="H16" s="1739"/>
    </row>
    <row r="17" spans="1:8" s="107" customFormat="1" ht="14.1" customHeight="1">
      <c r="A17" s="105" t="s">
        <v>247</v>
      </c>
      <c r="B17" s="1740" t="s">
        <v>3082</v>
      </c>
      <c r="C17" s="1739"/>
      <c r="D17" s="1739"/>
      <c r="E17" s="1739"/>
      <c r="F17" s="1739"/>
      <c r="G17" s="1739"/>
      <c r="H17" s="1739"/>
    </row>
    <row r="18" spans="1:8" s="107" customFormat="1" ht="14.1" customHeight="1">
      <c r="A18" s="105" t="s">
        <v>249</v>
      </c>
      <c r="B18" s="1740" t="s">
        <v>3083</v>
      </c>
      <c r="C18" s="1739"/>
      <c r="D18" s="1739"/>
      <c r="E18" s="1739"/>
      <c r="F18" s="1739"/>
      <c r="G18" s="1739"/>
      <c r="H18" s="1739"/>
    </row>
    <row r="19" spans="1:8" s="107" customFormat="1" ht="14.1" customHeight="1">
      <c r="A19" s="105" t="s">
        <v>250</v>
      </c>
      <c r="B19" s="1740" t="s">
        <v>3084</v>
      </c>
      <c r="C19" s="1739"/>
      <c r="D19" s="1739"/>
      <c r="E19" s="1739"/>
      <c r="F19" s="1739"/>
      <c r="G19" s="1739"/>
      <c r="H19" s="1739"/>
    </row>
    <row r="20" spans="1:8" s="107" customFormat="1" ht="14.1" customHeight="1">
      <c r="A20" s="105" t="s">
        <v>252</v>
      </c>
      <c r="B20" s="1740" t="s">
        <v>3085</v>
      </c>
      <c r="C20" s="1739"/>
      <c r="D20" s="1739"/>
      <c r="E20" s="1739"/>
      <c r="F20" s="1739"/>
      <c r="G20" s="1739"/>
      <c r="H20" s="1739"/>
    </row>
    <row r="21" spans="1:8" s="107" customFormat="1" ht="14.1" customHeight="1">
      <c r="A21" s="105" t="s">
        <v>232</v>
      </c>
      <c r="B21" s="1739"/>
      <c r="C21" s="1739"/>
      <c r="D21" s="1739"/>
      <c r="E21" s="1739"/>
      <c r="F21" s="1739"/>
      <c r="G21" s="1739"/>
      <c r="H21" s="1739"/>
    </row>
    <row r="22" spans="1:8" s="107" customFormat="1" ht="14.1" customHeight="1">
      <c r="A22" s="105" t="s">
        <v>321</v>
      </c>
      <c r="B22" s="1739"/>
      <c r="C22" s="1739"/>
      <c r="D22" s="1739"/>
      <c r="E22" s="1739"/>
      <c r="F22" s="1739"/>
      <c r="G22" s="1739"/>
      <c r="H22" s="1739"/>
    </row>
    <row r="23" spans="1:8" s="107" customFormat="1" ht="14.1" customHeight="1">
      <c r="A23" s="105" t="s">
        <v>323</v>
      </c>
      <c r="B23" s="1739"/>
      <c r="C23" s="1739"/>
      <c r="D23" s="1739"/>
      <c r="E23" s="1739"/>
      <c r="F23" s="1739"/>
      <c r="G23" s="1739"/>
      <c r="H23" s="1739"/>
    </row>
    <row r="24" spans="1:8" s="107" customFormat="1" ht="14.1" customHeight="1">
      <c r="A24" s="105" t="s">
        <v>941</v>
      </c>
      <c r="B24" s="1739"/>
      <c r="C24" s="1739"/>
      <c r="D24" s="1739"/>
      <c r="E24" s="1739"/>
      <c r="F24" s="1739"/>
      <c r="G24" s="1739"/>
      <c r="H24" s="1739"/>
    </row>
    <row r="25" spans="1:8" s="107" customFormat="1" ht="14.1" customHeight="1">
      <c r="A25" s="105" t="s">
        <v>942</v>
      </c>
      <c r="B25" s="1739"/>
      <c r="C25" s="1739"/>
      <c r="D25" s="1739"/>
      <c r="E25" s="1739"/>
      <c r="F25" s="1739"/>
      <c r="G25" s="1739"/>
      <c r="H25" s="1739"/>
    </row>
    <row r="26" spans="1:8" s="107" customFormat="1" ht="14.1" customHeight="1">
      <c r="A26" s="105" t="s">
        <v>943</v>
      </c>
      <c r="B26" s="1739"/>
      <c r="C26" s="1739"/>
      <c r="D26" s="1739"/>
      <c r="E26" s="1739"/>
      <c r="F26" s="1739"/>
      <c r="G26" s="1739"/>
      <c r="H26" s="1739"/>
    </row>
    <row r="27" spans="1:8" s="107" customFormat="1" ht="14.1" customHeight="1">
      <c r="A27" s="105" t="s">
        <v>944</v>
      </c>
      <c r="B27" s="1739"/>
      <c r="C27" s="1739"/>
      <c r="D27" s="1739"/>
      <c r="E27" s="1739"/>
      <c r="F27" s="1739"/>
      <c r="G27" s="1739"/>
      <c r="H27" s="1739"/>
    </row>
    <row r="28" spans="1:8" s="107" customFormat="1" ht="14.1" customHeight="1">
      <c r="A28" s="105" t="s">
        <v>945</v>
      </c>
      <c r="B28" s="1739"/>
      <c r="C28" s="1739"/>
      <c r="D28" s="1739"/>
      <c r="E28" s="1739"/>
      <c r="F28" s="1739"/>
      <c r="G28" s="1739"/>
      <c r="H28" s="1739"/>
    </row>
    <row r="29" spans="1:8" s="107" customFormat="1" ht="14.1" customHeight="1">
      <c r="A29" s="105" t="s">
        <v>946</v>
      </c>
      <c r="B29" s="1739"/>
      <c r="C29" s="1739"/>
      <c r="D29" s="1739"/>
      <c r="E29" s="1739"/>
      <c r="F29" s="1739"/>
      <c r="G29" s="1739"/>
      <c r="H29" s="1739"/>
    </row>
    <row r="30" spans="1:8" s="107" customFormat="1" ht="14.1" customHeight="1">
      <c r="A30" s="105" t="s">
        <v>947</v>
      </c>
      <c r="B30" s="1739"/>
      <c r="C30" s="1739"/>
      <c r="D30" s="1739"/>
      <c r="E30" s="1739"/>
      <c r="F30" s="1739"/>
      <c r="G30" s="1739"/>
      <c r="H30" s="1739"/>
    </row>
    <row r="31" spans="1:8" s="107" customFormat="1" ht="14.1" customHeight="1">
      <c r="A31" s="105" t="s">
        <v>948</v>
      </c>
      <c r="B31" s="1739"/>
      <c r="C31" s="1739"/>
      <c r="D31" s="1739"/>
      <c r="E31" s="1739"/>
      <c r="F31" s="1739"/>
      <c r="G31" s="1739"/>
      <c r="H31" s="1739"/>
    </row>
    <row r="32" spans="1:8" s="107" customFormat="1" ht="14.1" customHeight="1">
      <c r="A32" s="105" t="s">
        <v>949</v>
      </c>
      <c r="B32" s="1739"/>
      <c r="C32" s="1739"/>
      <c r="D32" s="1739"/>
      <c r="E32" s="1739"/>
      <c r="F32" s="1739"/>
      <c r="G32" s="1739"/>
      <c r="H32" s="1739"/>
    </row>
    <row r="33" spans="1:11" s="107" customFormat="1" ht="14.1" customHeight="1">
      <c r="A33" s="105" t="s">
        <v>950</v>
      </c>
      <c r="B33" s="1739"/>
      <c r="C33" s="1739"/>
      <c r="D33" s="1739"/>
      <c r="E33" s="1739"/>
      <c r="F33" s="1739"/>
      <c r="G33" s="1739"/>
      <c r="H33" s="1739"/>
    </row>
    <row r="34" spans="1:11" s="107" customFormat="1" ht="14.1" customHeight="1">
      <c r="A34" s="105" t="s">
        <v>951</v>
      </c>
      <c r="B34" s="1739"/>
      <c r="C34" s="1739"/>
      <c r="D34" s="1739"/>
      <c r="E34" s="1739"/>
      <c r="F34" s="1739"/>
      <c r="G34" s="1739"/>
      <c r="H34" s="1739"/>
    </row>
    <row r="35" spans="1:11" s="107" customFormat="1" ht="14.1" customHeight="1">
      <c r="A35" s="105" t="s">
        <v>952</v>
      </c>
      <c r="B35" s="1739"/>
      <c r="C35" s="1739"/>
      <c r="D35" s="1739"/>
      <c r="E35" s="1739"/>
      <c r="F35" s="1739"/>
      <c r="G35" s="1739"/>
      <c r="H35" s="1739"/>
    </row>
    <row r="36" spans="1:11" s="107" customFormat="1" ht="30" customHeight="1">
      <c r="A36" s="1757" t="s">
        <v>953</v>
      </c>
      <c r="B36" s="1757"/>
      <c r="C36" s="1757"/>
      <c r="D36" s="1757"/>
      <c r="E36" s="1757"/>
      <c r="F36" s="1757"/>
      <c r="G36" s="1757"/>
      <c r="H36" s="1757"/>
      <c r="I36" s="1757"/>
      <c r="J36" s="108"/>
    </row>
    <row r="37" spans="1:11" s="107" customFormat="1" ht="41.25" customHeight="1">
      <c r="A37" s="1754" t="s">
        <v>954</v>
      </c>
      <c r="B37" s="1754"/>
      <c r="C37" s="1754"/>
      <c r="D37" s="1754"/>
      <c r="E37" s="1754"/>
      <c r="F37" s="1755" t="s">
        <v>218</v>
      </c>
      <c r="G37" s="1754"/>
      <c r="H37" s="1755" t="s">
        <v>955</v>
      </c>
      <c r="I37" s="1754"/>
      <c r="J37" s="108"/>
    </row>
    <row r="38" spans="1:11" s="107" customFormat="1" ht="30" customHeight="1">
      <c r="A38" s="1748" t="s">
        <v>956</v>
      </c>
      <c r="B38" s="1749"/>
      <c r="C38" s="1749"/>
      <c r="D38" s="1749"/>
      <c r="E38" s="1749"/>
      <c r="F38" s="1750">
        <v>1</v>
      </c>
      <c r="G38" s="1750"/>
      <c r="H38" s="1750">
        <v>1</v>
      </c>
      <c r="I38" s="1750"/>
      <c r="J38" s="108"/>
    </row>
    <row r="39" spans="1:11" s="107" customFormat="1" ht="30" customHeight="1">
      <c r="A39" s="1751" t="s">
        <v>958</v>
      </c>
      <c r="B39" s="1752"/>
      <c r="C39" s="1752"/>
      <c r="D39" s="1752"/>
      <c r="E39" s="1753"/>
      <c r="F39" s="1750">
        <v>1</v>
      </c>
      <c r="G39" s="1750" t="s">
        <v>957</v>
      </c>
      <c r="H39" s="1750">
        <v>1</v>
      </c>
      <c r="I39" s="1750"/>
      <c r="J39" s="108"/>
    </row>
    <row r="40" spans="1:11" s="107" customFormat="1" ht="17.25" customHeight="1">
      <c r="A40" s="1748" t="s">
        <v>959</v>
      </c>
      <c r="B40" s="1749"/>
      <c r="C40" s="1749"/>
      <c r="D40" s="1749"/>
      <c r="E40" s="1749"/>
      <c r="F40" s="1750">
        <v>1</v>
      </c>
      <c r="G40" s="1750" t="s">
        <v>957</v>
      </c>
      <c r="H40" s="1750">
        <v>1</v>
      </c>
      <c r="I40" s="1750"/>
      <c r="J40" s="115"/>
    </row>
    <row r="42" spans="1:11">
      <c r="A42" s="1747">
        <f>'o fy'!$A$54</f>
        <v>0</v>
      </c>
      <c r="B42" s="1747"/>
      <c r="C42" s="1747"/>
    </row>
    <row r="48" spans="1:11">
      <c r="K48" s="38" t="s">
        <v>1354</v>
      </c>
    </row>
  </sheetData>
  <sheetProtection formatCells="0" formatColumns="0" formatRows="0" selectLockedCells="1"/>
  <mergeCells count="48">
    <mergeCell ref="A37:E37"/>
    <mergeCell ref="F37:G37"/>
    <mergeCell ref="H37:I37"/>
    <mergeCell ref="G1:H1"/>
    <mergeCell ref="B35:H35"/>
    <mergeCell ref="A36:I36"/>
    <mergeCell ref="A9:B9"/>
    <mergeCell ref="C9:H9"/>
    <mergeCell ref="B14:H14"/>
    <mergeCell ref="B16:H16"/>
    <mergeCell ref="B15:H15"/>
    <mergeCell ref="B17:H17"/>
    <mergeCell ref="A10:B10"/>
    <mergeCell ref="C10:H10"/>
    <mergeCell ref="A2:H2"/>
    <mergeCell ref="A4:F4"/>
    <mergeCell ref="A42:C42"/>
    <mergeCell ref="A40:E40"/>
    <mergeCell ref="F40:G40"/>
    <mergeCell ref="H40:I40"/>
    <mergeCell ref="B21:H21"/>
    <mergeCell ref="B23:H23"/>
    <mergeCell ref="A38:E38"/>
    <mergeCell ref="F38:G38"/>
    <mergeCell ref="H38:I38"/>
    <mergeCell ref="A39:E39"/>
    <mergeCell ref="F39:G39"/>
    <mergeCell ref="H39:I39"/>
    <mergeCell ref="B31:H31"/>
    <mergeCell ref="B32:H32"/>
    <mergeCell ref="B33:H33"/>
    <mergeCell ref="B34:H34"/>
    <mergeCell ref="C6:H6"/>
    <mergeCell ref="A7:B7"/>
    <mergeCell ref="C7:H7"/>
    <mergeCell ref="A8:B8"/>
    <mergeCell ref="C8:H8"/>
    <mergeCell ref="B29:H29"/>
    <mergeCell ref="B30:H30"/>
    <mergeCell ref="B19:H19"/>
    <mergeCell ref="B18:H18"/>
    <mergeCell ref="B20:H20"/>
    <mergeCell ref="B28:H28"/>
    <mergeCell ref="B26:H26"/>
    <mergeCell ref="B24:H24"/>
    <mergeCell ref="B25:H25"/>
    <mergeCell ref="B27:H27"/>
    <mergeCell ref="B22:H22"/>
  </mergeCells>
  <pageMargins left="0.75" right="0.75" top="0.88" bottom="1" header="0.4921259845" footer="0.4921259845"/>
  <pageSetup paperSize="9" scale="97" orientation="portrait" horizontalDpi="300" verticalDpi="300" r:id="rId1"/>
  <headerFooter alignWithMargins="0">
    <oddFooter>&amp;Lwww.ruz.sk&amp;CBlue soft s r.o.&amp;R&amp;G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9"/>
  <dimension ref="A1:K50"/>
  <sheetViews>
    <sheetView showGridLines="0" topLeftCell="A43" zoomScale="145" zoomScaleNormal="145" workbookViewId="0">
      <selection activeCell="A44" sqref="A44:I44"/>
    </sheetView>
  </sheetViews>
  <sheetFormatPr defaultRowHeight="12.75"/>
  <cols>
    <col min="1" max="1" width="8.28515625" style="6" customWidth="1"/>
    <col min="2" max="2" width="4.28515625" style="6" customWidth="1"/>
    <col min="3" max="3" width="9.140625" style="6"/>
    <col min="4" max="4" width="14.28515625" style="6" customWidth="1"/>
    <col min="5" max="5" width="9.140625" style="6"/>
    <col min="6" max="6" width="10.140625" style="6" bestFit="1" customWidth="1"/>
    <col min="7" max="9" width="9.140625" style="6"/>
    <col min="10" max="11" width="9.140625" style="7"/>
    <col min="12" max="14" width="9.140625" style="6"/>
    <col min="15" max="15" width="5.5703125" style="6" customWidth="1"/>
    <col min="16" max="16384" width="9.140625" style="6"/>
  </cols>
  <sheetData>
    <row r="1" spans="1:10">
      <c r="A1" s="165" t="str">
        <f>'o fy'!$B$29</f>
        <v>LASER CUT SLOVENSKO spol. s r.o.</v>
      </c>
      <c r="G1" s="116"/>
      <c r="H1" s="1760">
        <f>'o fy'!$B$24</f>
        <v>0</v>
      </c>
      <c r="I1" s="1761"/>
    </row>
    <row r="2" spans="1:10">
      <c r="A2" s="1762" t="s">
        <v>960</v>
      </c>
      <c r="B2" s="1762"/>
      <c r="C2" s="1762"/>
      <c r="D2" s="1762"/>
      <c r="E2" s="1762"/>
      <c r="F2" s="1762"/>
      <c r="G2" s="1762"/>
      <c r="H2" s="1762"/>
      <c r="I2" s="1762"/>
    </row>
    <row r="4" spans="1:10">
      <c r="A4" s="117"/>
      <c r="B4" s="118"/>
      <c r="C4" s="117"/>
      <c r="D4" s="118"/>
      <c r="E4" s="119" t="s">
        <v>961</v>
      </c>
      <c r="F4" s="120"/>
      <c r="G4" s="120"/>
      <c r="H4" s="120"/>
      <c r="I4" s="118"/>
      <c r="J4" s="6"/>
    </row>
    <row r="5" spans="1:10">
      <c r="A5" s="121" t="s">
        <v>962</v>
      </c>
      <c r="B5" s="122"/>
      <c r="C5" s="1763" t="s">
        <v>963</v>
      </c>
      <c r="D5" s="1764"/>
      <c r="E5" s="123" t="s">
        <v>964</v>
      </c>
      <c r="F5" s="1765" t="s">
        <v>965</v>
      </c>
      <c r="G5" s="1765"/>
      <c r="H5" s="1765"/>
      <c r="I5" s="1764"/>
      <c r="J5" s="6"/>
    </row>
    <row r="6" spans="1:10" ht="14.1" customHeight="1">
      <c r="A6" s="1766"/>
      <c r="B6" s="1767"/>
      <c r="C6" s="1767"/>
      <c r="D6" s="1767"/>
      <c r="E6" s="619"/>
      <c r="F6" s="1767"/>
      <c r="G6" s="1767"/>
      <c r="H6" s="1767"/>
      <c r="I6" s="1768"/>
      <c r="J6" s="6"/>
    </row>
    <row r="7" spans="1:10" ht="14.1" customHeight="1">
      <c r="A7" s="1771"/>
      <c r="B7" s="1769"/>
      <c r="C7" s="1769"/>
      <c r="D7" s="1769"/>
      <c r="E7" s="618"/>
      <c r="F7" s="1769"/>
      <c r="G7" s="1769"/>
      <c r="H7" s="1769"/>
      <c r="I7" s="1770"/>
      <c r="J7" s="6"/>
    </row>
    <row r="8" spans="1:10" ht="14.1" customHeight="1">
      <c r="A8" s="1771"/>
      <c r="B8" s="1769"/>
      <c r="C8" s="1769"/>
      <c r="D8" s="1769"/>
      <c r="E8" s="618"/>
      <c r="F8" s="1769"/>
      <c r="G8" s="1769"/>
      <c r="H8" s="1769"/>
      <c r="I8" s="1770"/>
      <c r="J8" s="6"/>
    </row>
    <row r="9" spans="1:10" ht="14.1" customHeight="1">
      <c r="A9" s="1771"/>
      <c r="B9" s="1769"/>
      <c r="C9" s="1769"/>
      <c r="D9" s="1769"/>
      <c r="E9" s="618"/>
      <c r="F9" s="1769"/>
      <c r="G9" s="1769"/>
      <c r="H9" s="1769"/>
      <c r="I9" s="1770"/>
      <c r="J9" s="6"/>
    </row>
    <row r="10" spans="1:10" ht="14.1" customHeight="1">
      <c r="A10" s="1771"/>
      <c r="B10" s="1769"/>
      <c r="C10" s="1769"/>
      <c r="D10" s="1769"/>
      <c r="E10" s="618"/>
      <c r="F10" s="1769"/>
      <c r="G10" s="1769"/>
      <c r="H10" s="1769"/>
      <c r="I10" s="1770"/>
      <c r="J10" s="6"/>
    </row>
    <row r="11" spans="1:10" ht="14.1" customHeight="1">
      <c r="A11" s="1771"/>
      <c r="B11" s="1769"/>
      <c r="C11" s="1769"/>
      <c r="D11" s="1769"/>
      <c r="E11" s="618"/>
      <c r="F11" s="1769"/>
      <c r="G11" s="1769"/>
      <c r="H11" s="1769"/>
      <c r="I11" s="1770"/>
      <c r="J11" s="6"/>
    </row>
    <row r="12" spans="1:10" ht="14.1" customHeight="1">
      <c r="A12" s="1771"/>
      <c r="B12" s="1769"/>
      <c r="C12" s="1769"/>
      <c r="D12" s="1769"/>
      <c r="E12" s="618"/>
      <c r="F12" s="1769"/>
      <c r="G12" s="1769"/>
      <c r="H12" s="1769"/>
      <c r="I12" s="1770"/>
      <c r="J12" s="6"/>
    </row>
    <row r="13" spans="1:10" ht="14.1" customHeight="1">
      <c r="A13" s="1771"/>
      <c r="B13" s="1769"/>
      <c r="C13" s="1769"/>
      <c r="D13" s="1769"/>
      <c r="E13" s="618"/>
      <c r="F13" s="1769"/>
      <c r="G13" s="1769"/>
      <c r="H13" s="1769"/>
      <c r="I13" s="1770"/>
      <c r="J13" s="6"/>
    </row>
    <row r="14" spans="1:10" ht="14.1" customHeight="1">
      <c r="A14" s="1771"/>
      <c r="B14" s="1769"/>
      <c r="C14" s="1769"/>
      <c r="D14" s="1769"/>
      <c r="E14" s="618"/>
      <c r="F14" s="1769"/>
      <c r="G14" s="1769"/>
      <c r="H14" s="1769"/>
      <c r="I14" s="1770"/>
      <c r="J14" s="6"/>
    </row>
    <row r="15" spans="1:10" ht="14.1" customHeight="1">
      <c r="A15" s="1771"/>
      <c r="B15" s="1769"/>
      <c r="C15" s="1769"/>
      <c r="D15" s="1769"/>
      <c r="E15" s="618"/>
      <c r="F15" s="1769"/>
      <c r="G15" s="1769"/>
      <c r="H15" s="1769"/>
      <c r="I15" s="1770"/>
      <c r="J15" s="6"/>
    </row>
    <row r="16" spans="1:10" ht="14.1" customHeight="1">
      <c r="A16" s="1771"/>
      <c r="B16" s="1769"/>
      <c r="C16" s="1769"/>
      <c r="D16" s="1769"/>
      <c r="E16" s="618"/>
      <c r="F16" s="1769"/>
      <c r="G16" s="1769"/>
      <c r="H16" s="1769"/>
      <c r="I16" s="1770"/>
      <c r="J16" s="6"/>
    </row>
    <row r="17" spans="1:10" ht="14.1" customHeight="1">
      <c r="A17" s="1771"/>
      <c r="B17" s="1769"/>
      <c r="C17" s="1769"/>
      <c r="D17" s="1769"/>
      <c r="E17" s="618"/>
      <c r="F17" s="1769"/>
      <c r="G17" s="1769"/>
      <c r="H17" s="1769"/>
      <c r="I17" s="1770"/>
      <c r="J17" s="6"/>
    </row>
    <row r="18" spans="1:10" ht="14.1" customHeight="1">
      <c r="A18" s="1771"/>
      <c r="B18" s="1769"/>
      <c r="C18" s="1769"/>
      <c r="D18" s="1769"/>
      <c r="E18" s="618"/>
      <c r="F18" s="1769"/>
      <c r="G18" s="1769"/>
      <c r="H18" s="1769"/>
      <c r="I18" s="1770"/>
      <c r="J18" s="6"/>
    </row>
    <row r="19" spans="1:10" ht="14.1" customHeight="1">
      <c r="A19" s="1771"/>
      <c r="B19" s="1769"/>
      <c r="C19" s="1769"/>
      <c r="D19" s="1769"/>
      <c r="E19" s="618"/>
      <c r="F19" s="1769"/>
      <c r="G19" s="1769"/>
      <c r="H19" s="1769"/>
      <c r="I19" s="1770"/>
      <c r="J19" s="6"/>
    </row>
    <row r="20" spans="1:10" ht="14.1" customHeight="1">
      <c r="A20" s="1771"/>
      <c r="B20" s="1769"/>
      <c r="C20" s="1769"/>
      <c r="D20" s="1769"/>
      <c r="E20" s="618"/>
      <c r="F20" s="1769"/>
      <c r="G20" s="1769"/>
      <c r="H20" s="1769"/>
      <c r="I20" s="1770"/>
      <c r="J20" s="6"/>
    </row>
    <row r="21" spans="1:10" ht="14.1" customHeight="1">
      <c r="A21" s="1776"/>
      <c r="B21" s="1777"/>
      <c r="C21" s="1777"/>
      <c r="D21" s="1777"/>
      <c r="E21" s="617"/>
      <c r="F21" s="1777"/>
      <c r="G21" s="1777"/>
      <c r="H21" s="1777"/>
      <c r="I21" s="1778"/>
      <c r="J21" s="6"/>
    </row>
    <row r="23" spans="1:10">
      <c r="A23" s="1779" t="s">
        <v>966</v>
      </c>
      <c r="B23" s="1779"/>
      <c r="C23" s="1779"/>
      <c r="D23" s="1779"/>
      <c r="E23" s="1779"/>
      <c r="F23" s="1779"/>
      <c r="G23" s="1779"/>
      <c r="H23" s="1779"/>
      <c r="I23" s="1779"/>
      <c r="J23" s="1779"/>
    </row>
    <row r="25" spans="1:10" ht="15" customHeight="1">
      <c r="A25" s="1774" t="s">
        <v>967</v>
      </c>
      <c r="B25" s="1774"/>
      <c r="C25" s="1774"/>
      <c r="D25" s="1774"/>
      <c r="E25" s="1774"/>
      <c r="F25" s="1774"/>
      <c r="G25" s="1774"/>
      <c r="H25" s="1774"/>
      <c r="I25" s="1774"/>
    </row>
    <row r="26" spans="1:10" ht="14.1" customHeight="1">
      <c r="A26" s="1774" t="s">
        <v>968</v>
      </c>
      <c r="B26" s="1774"/>
      <c r="C26" s="1774"/>
      <c r="D26" s="1774"/>
      <c r="E26" s="1774"/>
      <c r="F26" s="124"/>
      <c r="G26" s="707" t="s">
        <v>969</v>
      </c>
      <c r="H26" s="124"/>
      <c r="I26" s="7" t="s">
        <v>970</v>
      </c>
    </row>
    <row r="27" spans="1:10" ht="15" customHeight="1">
      <c r="A27" s="1775" t="s">
        <v>971</v>
      </c>
      <c r="B27" s="1775"/>
      <c r="C27" s="1775"/>
      <c r="D27" s="1775"/>
      <c r="E27" s="1775"/>
      <c r="F27" s="1775"/>
      <c r="G27" s="1775"/>
      <c r="H27" s="1775"/>
      <c r="I27" s="1775"/>
    </row>
    <row r="28" spans="1:10" ht="15" customHeight="1">
      <c r="A28" s="6" t="s">
        <v>972</v>
      </c>
    </row>
    <row r="29" spans="1:10" ht="15" customHeight="1">
      <c r="A29" s="1772"/>
      <c r="B29" s="1772"/>
      <c r="C29" s="1772"/>
      <c r="D29" s="1772"/>
      <c r="E29" s="1772"/>
      <c r="F29" s="1772"/>
      <c r="G29" s="1772"/>
      <c r="H29" s="1772"/>
      <c r="I29" s="1772"/>
    </row>
    <row r="30" spans="1:10" ht="15" customHeight="1">
      <c r="A30" s="1773"/>
      <c r="B30" s="1773"/>
      <c r="C30" s="1773"/>
      <c r="D30" s="1773"/>
      <c r="E30" s="1773"/>
      <c r="F30" s="1773"/>
      <c r="G30" s="1773"/>
      <c r="H30" s="1773"/>
      <c r="I30" s="1773"/>
    </row>
    <row r="31" spans="1:10" ht="15" customHeight="1">
      <c r="A31" s="125" t="s">
        <v>973</v>
      </c>
      <c r="B31" s="125"/>
      <c r="C31" s="125"/>
      <c r="D31" s="125"/>
      <c r="E31" s="125"/>
      <c r="F31" s="125"/>
      <c r="G31" s="125"/>
      <c r="H31" s="125"/>
      <c r="I31" s="125"/>
    </row>
    <row r="32" spans="1:10" ht="14.1" customHeight="1">
      <c r="A32" s="124"/>
      <c r="B32" s="125"/>
      <c r="C32" s="1743" t="s">
        <v>974</v>
      </c>
      <c r="D32" s="1743"/>
      <c r="E32" s="125"/>
      <c r="F32" s="125"/>
      <c r="G32" s="125"/>
      <c r="H32" s="125"/>
      <c r="I32" s="125"/>
    </row>
    <row r="33" spans="1:10" ht="14.1" customHeight="1">
      <c r="A33" s="124"/>
      <c r="B33" s="125"/>
      <c r="C33" s="1743" t="s">
        <v>975</v>
      </c>
      <c r="D33" s="1743"/>
      <c r="E33" s="125"/>
      <c r="F33" s="125"/>
      <c r="G33" s="125"/>
      <c r="H33" s="125"/>
      <c r="I33" s="125"/>
    </row>
    <row r="34" spans="1:10" ht="14.1" customHeight="1">
      <c r="A34" s="124"/>
      <c r="B34" s="125"/>
      <c r="C34" s="1743" t="s">
        <v>976</v>
      </c>
      <c r="D34" s="1743"/>
      <c r="E34" s="125"/>
      <c r="F34" s="125"/>
      <c r="G34" s="125"/>
      <c r="H34" s="125"/>
      <c r="I34" s="125"/>
    </row>
    <row r="35" spans="1:10" ht="14.1" customHeight="1">
      <c r="A35" s="124"/>
      <c r="B35" s="125"/>
      <c r="C35" s="110" t="s">
        <v>977</v>
      </c>
      <c r="D35" s="125"/>
      <c r="E35" s="125"/>
      <c r="F35" s="125"/>
      <c r="G35" s="125"/>
      <c r="H35" s="125"/>
      <c r="I35" s="125"/>
    </row>
    <row r="36" spans="1:10" ht="14.1" customHeight="1">
      <c r="A36" s="124"/>
      <c r="B36" s="125"/>
      <c r="C36" s="110" t="s">
        <v>978</v>
      </c>
      <c r="D36" s="125"/>
      <c r="E36" s="125"/>
      <c r="F36" s="125"/>
      <c r="G36" s="125"/>
      <c r="H36" s="125"/>
      <c r="I36" s="125"/>
    </row>
    <row r="37" spans="1:10" ht="14.1" customHeight="1">
      <c r="A37" s="124"/>
      <c r="B37" s="125"/>
      <c r="C37" s="110" t="s">
        <v>979</v>
      </c>
      <c r="D37" s="125"/>
      <c r="E37" s="125"/>
      <c r="F37" s="125"/>
      <c r="G37" s="125"/>
      <c r="H37" s="125"/>
      <c r="I37" s="125"/>
    </row>
    <row r="38" spans="1:10" ht="14.1" customHeight="1">
      <c r="A38" s="124"/>
      <c r="B38" s="125"/>
      <c r="C38" s="110" t="s">
        <v>980</v>
      </c>
      <c r="D38" s="125"/>
      <c r="E38" s="125"/>
      <c r="F38" s="125"/>
      <c r="G38" s="125"/>
      <c r="H38" s="125"/>
      <c r="I38" s="125"/>
    </row>
    <row r="39" spans="1:10" ht="14.1" customHeight="1">
      <c r="A39" s="124"/>
      <c r="B39" s="125"/>
      <c r="C39" s="1743" t="s">
        <v>981</v>
      </c>
      <c r="D39" s="1743"/>
      <c r="E39" s="1782"/>
      <c r="F39" s="1782"/>
      <c r="G39" s="1782"/>
      <c r="H39" s="1782"/>
      <c r="I39" s="1782"/>
    </row>
    <row r="40" spans="1:10" ht="15" customHeight="1">
      <c r="A40" s="125"/>
      <c r="B40" s="125"/>
      <c r="C40" s="125"/>
      <c r="D40" s="125"/>
      <c r="E40" s="125"/>
      <c r="F40" s="125"/>
      <c r="G40" s="125"/>
      <c r="H40" s="125"/>
      <c r="I40" s="125"/>
    </row>
    <row r="41" spans="1:10" ht="15" customHeight="1">
      <c r="A41" s="1779" t="s">
        <v>982</v>
      </c>
      <c r="B41" s="1779"/>
      <c r="C41" s="1779"/>
      <c r="D41" s="1779"/>
      <c r="E41" s="1779"/>
      <c r="F41" s="1779"/>
      <c r="G41" s="1779"/>
      <c r="H41" s="1779"/>
      <c r="I41" s="1779"/>
    </row>
    <row r="42" spans="1:10" ht="15" customHeight="1">
      <c r="A42" s="708"/>
      <c r="B42" s="708"/>
      <c r="C42" s="708"/>
      <c r="D42" s="708"/>
      <c r="E42" s="708"/>
      <c r="F42" s="708"/>
      <c r="G42" s="708"/>
      <c r="H42" s="708"/>
      <c r="I42" s="708"/>
      <c r="J42" s="23"/>
    </row>
    <row r="43" spans="1:10" ht="14.1" customHeight="1">
      <c r="A43" s="1781" t="s">
        <v>983</v>
      </c>
      <c r="B43" s="1781"/>
      <c r="C43" s="1781"/>
      <c r="D43" s="1781"/>
      <c r="E43" s="1781"/>
      <c r="F43" s="1584" t="s">
        <v>3098</v>
      </c>
      <c r="G43" s="1583"/>
      <c r="H43" s="1583"/>
      <c r="I43" s="1583"/>
      <c r="J43" s="23"/>
    </row>
    <row r="44" spans="1:10" ht="14.1" customHeight="1">
      <c r="A44" s="1782"/>
      <c r="B44" s="1782"/>
      <c r="C44" s="1782"/>
      <c r="D44" s="1782"/>
      <c r="E44" s="1782"/>
      <c r="F44" s="1782"/>
      <c r="G44" s="1782"/>
      <c r="H44" s="1782"/>
      <c r="I44" s="1782"/>
      <c r="J44" s="262"/>
    </row>
    <row r="45" spans="1:10" ht="14.1" customHeight="1">
      <c r="A45" s="1782"/>
      <c r="B45" s="1782"/>
      <c r="C45" s="1782"/>
      <c r="D45" s="1782"/>
      <c r="E45" s="1782"/>
      <c r="F45" s="1782"/>
      <c r="G45" s="1782"/>
      <c r="H45" s="1782"/>
      <c r="I45" s="1782"/>
      <c r="J45" s="126"/>
    </row>
    <row r="46" spans="1:10" ht="14.1" customHeight="1">
      <c r="A46" s="1781" t="s">
        <v>984</v>
      </c>
      <c r="B46" s="1781"/>
      <c r="C46" s="1781"/>
      <c r="D46" s="1781"/>
      <c r="E46" s="1781"/>
      <c r="F46" s="1783"/>
      <c r="G46" s="1782"/>
      <c r="H46" s="1782"/>
      <c r="I46" s="1782"/>
      <c r="J46" s="262"/>
    </row>
    <row r="47" spans="1:10" ht="14.1" customHeight="1">
      <c r="A47" s="1782"/>
      <c r="B47" s="1782"/>
      <c r="C47" s="1782"/>
      <c r="D47" s="1782"/>
      <c r="E47" s="1782"/>
      <c r="F47" s="1782"/>
      <c r="G47" s="1782"/>
      <c r="H47" s="1782"/>
      <c r="I47" s="1782"/>
      <c r="J47" s="23"/>
    </row>
    <row r="48" spans="1:10" ht="12.95" customHeight="1">
      <c r="A48" s="1784"/>
      <c r="B48" s="1784"/>
      <c r="C48" s="1784"/>
      <c r="D48" s="1784"/>
      <c r="E48" s="1784"/>
      <c r="F48" s="1784"/>
      <c r="G48" s="1784"/>
      <c r="H48" s="1784"/>
      <c r="I48" s="1784"/>
      <c r="J48" s="23"/>
    </row>
    <row r="50" spans="1:4">
      <c r="A50" s="1780">
        <f>'o fy'!$A$54</f>
        <v>0</v>
      </c>
      <c r="B50" s="1780"/>
      <c r="C50" s="1780"/>
      <c r="D50" s="1780"/>
    </row>
  </sheetData>
  <sheetProtection password="C096" sheet="1" objects="1" scenarios="1" selectLockedCells="1"/>
  <mergeCells count="71">
    <mergeCell ref="A50:D50"/>
    <mergeCell ref="A46:E46"/>
    <mergeCell ref="A47:I47"/>
    <mergeCell ref="C32:D32"/>
    <mergeCell ref="C33:D33"/>
    <mergeCell ref="C34:D34"/>
    <mergeCell ref="A45:I45"/>
    <mergeCell ref="F46:I46"/>
    <mergeCell ref="A41:I41"/>
    <mergeCell ref="A48:I48"/>
    <mergeCell ref="A44:I44"/>
    <mergeCell ref="C39:D39"/>
    <mergeCell ref="E39:I39"/>
    <mergeCell ref="A43:E43"/>
    <mergeCell ref="A18:B18"/>
    <mergeCell ref="C18:D18"/>
    <mergeCell ref="F18:I18"/>
    <mergeCell ref="A27:I27"/>
    <mergeCell ref="A21:B21"/>
    <mergeCell ref="C21:D21"/>
    <mergeCell ref="F21:I21"/>
    <mergeCell ref="A23:J23"/>
    <mergeCell ref="A25:I25"/>
    <mergeCell ref="A29:I30"/>
    <mergeCell ref="A19:B19"/>
    <mergeCell ref="C19:D19"/>
    <mergeCell ref="F19:I19"/>
    <mergeCell ref="A20:B20"/>
    <mergeCell ref="C20:D20"/>
    <mergeCell ref="F20:I20"/>
    <mergeCell ref="A26:E26"/>
    <mergeCell ref="A16:B16"/>
    <mergeCell ref="C16:D16"/>
    <mergeCell ref="F16:I16"/>
    <mergeCell ref="A17:B17"/>
    <mergeCell ref="C17:D17"/>
    <mergeCell ref="F17:I17"/>
    <mergeCell ref="A14:B14"/>
    <mergeCell ref="C14:D14"/>
    <mergeCell ref="F14:I14"/>
    <mergeCell ref="A15:B15"/>
    <mergeCell ref="C15:D15"/>
    <mergeCell ref="F15:I15"/>
    <mergeCell ref="A12:B12"/>
    <mergeCell ref="C12:D12"/>
    <mergeCell ref="F12:I12"/>
    <mergeCell ref="A13:B13"/>
    <mergeCell ref="C13:D13"/>
    <mergeCell ref="F13:I13"/>
    <mergeCell ref="A10:B10"/>
    <mergeCell ref="C10:D10"/>
    <mergeCell ref="F10:I10"/>
    <mergeCell ref="A11:B11"/>
    <mergeCell ref="C11:D11"/>
    <mergeCell ref="F11:I11"/>
    <mergeCell ref="F7:I7"/>
    <mergeCell ref="A8:B8"/>
    <mergeCell ref="C8:D8"/>
    <mergeCell ref="F8:I8"/>
    <mergeCell ref="A9:B9"/>
    <mergeCell ref="C9:D9"/>
    <mergeCell ref="F9:I9"/>
    <mergeCell ref="A7:B7"/>
    <mergeCell ref="C7:D7"/>
    <mergeCell ref="H1:I1"/>
    <mergeCell ref="A2:I2"/>
    <mergeCell ref="C5:D5"/>
    <mergeCell ref="F5:I5"/>
    <mergeCell ref="A6:B6"/>
    <mergeCell ref="C6:D6"/>
    <mergeCell ref="F6:I6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List10"/>
  <dimension ref="A1:J51"/>
  <sheetViews>
    <sheetView showGridLines="0" topLeftCell="A49" zoomScale="175" zoomScaleNormal="175" zoomScaleSheetLayoutView="85" workbookViewId="0">
      <selection activeCell="C10" sqref="C10"/>
    </sheetView>
  </sheetViews>
  <sheetFormatPr defaultRowHeight="12.75"/>
  <cols>
    <col min="1" max="10" width="8.7109375" style="6" customWidth="1"/>
    <col min="11" max="14" width="9.140625" style="6"/>
    <col min="15" max="15" width="5.5703125" style="6" customWidth="1"/>
    <col min="16" max="16384" width="9.140625" style="6"/>
  </cols>
  <sheetData>
    <row r="1" spans="1:10" ht="15" customHeight="1">
      <c r="A1" s="709" t="str">
        <f>'o fy'!$B$29</f>
        <v>LASER CUT SLOVENSKO spol. s r.o.</v>
      </c>
      <c r="G1" s="116"/>
      <c r="H1" s="1176"/>
      <c r="I1" s="1761">
        <f>'o fy'!$B$24</f>
        <v>0</v>
      </c>
      <c r="J1" s="1761"/>
    </row>
    <row r="2" spans="1:10" ht="33.75" customHeight="1">
      <c r="A2" s="1789" t="s">
        <v>985</v>
      </c>
      <c r="B2" s="1789"/>
      <c r="C2" s="1789"/>
      <c r="D2" s="1789"/>
      <c r="E2" s="1789"/>
      <c r="F2" s="1789"/>
      <c r="G2" s="1789"/>
      <c r="H2" s="1789"/>
      <c r="I2" s="1789"/>
      <c r="J2" s="1789"/>
    </row>
    <row r="3" spans="1:10" ht="15" customHeight="1">
      <c r="A3" s="1762" t="s">
        <v>986</v>
      </c>
      <c r="B3" s="1762"/>
      <c r="C3" s="1762"/>
      <c r="D3" s="110"/>
      <c r="E3" s="104"/>
      <c r="F3" s="104"/>
      <c r="G3" s="104"/>
      <c r="H3" s="104"/>
      <c r="I3" s="1775" t="s">
        <v>987</v>
      </c>
      <c r="J3" s="1775"/>
    </row>
    <row r="4" spans="1:10" ht="14.1" customHeight="1">
      <c r="A4" s="127" t="s">
        <v>988</v>
      </c>
      <c r="B4" s="127"/>
      <c r="D4" s="104" t="s">
        <v>989</v>
      </c>
      <c r="E4" s="104"/>
      <c r="F4" s="104"/>
      <c r="G4" s="104"/>
      <c r="H4" s="104"/>
      <c r="I4" s="6" t="s">
        <v>990</v>
      </c>
      <c r="J4" s="6" t="s">
        <v>364</v>
      </c>
    </row>
    <row r="5" spans="1:10" ht="14.1" customHeight="1">
      <c r="A5" s="1785" t="s">
        <v>3086</v>
      </c>
      <c r="B5" s="1785"/>
      <c r="C5" s="129"/>
      <c r="D5" s="1785" t="s">
        <v>3087</v>
      </c>
      <c r="E5" s="1785"/>
      <c r="F5" s="1785"/>
      <c r="G5" s="1785"/>
      <c r="H5" s="129"/>
      <c r="I5" s="1790">
        <v>40525</v>
      </c>
      <c r="J5" s="1784"/>
    </row>
    <row r="6" spans="1:10" ht="14.1" customHeight="1">
      <c r="A6" s="1785"/>
      <c r="B6" s="1785"/>
      <c r="C6" s="129"/>
      <c r="D6" s="1785"/>
      <c r="E6" s="1785"/>
      <c r="F6" s="1785"/>
      <c r="G6" s="1785"/>
      <c r="H6" s="130"/>
      <c r="I6" s="1784"/>
      <c r="J6" s="1784"/>
    </row>
    <row r="7" spans="1:10" ht="14.1" customHeight="1">
      <c r="A7" s="1785"/>
      <c r="B7" s="1785"/>
      <c r="C7" s="129"/>
      <c r="D7" s="1785"/>
      <c r="E7" s="1785"/>
      <c r="F7" s="1785"/>
      <c r="G7" s="1785"/>
      <c r="H7" s="131"/>
      <c r="I7" s="1784"/>
      <c r="J7" s="1784"/>
    </row>
    <row r="8" spans="1:10" ht="14.1" customHeight="1">
      <c r="A8" s="1785"/>
      <c r="B8" s="1785"/>
      <c r="C8" s="129"/>
      <c r="D8" s="1785"/>
      <c r="E8" s="1785"/>
      <c r="F8" s="1785"/>
      <c r="G8" s="1785"/>
      <c r="H8" s="131"/>
      <c r="I8" s="1784"/>
      <c r="J8" s="1784"/>
    </row>
    <row r="9" spans="1:10" ht="14.1" customHeight="1">
      <c r="A9" s="1785"/>
      <c r="B9" s="1785"/>
      <c r="C9" s="129"/>
      <c r="D9" s="1785"/>
      <c r="E9" s="1785"/>
      <c r="F9" s="1785"/>
      <c r="G9" s="1785"/>
      <c r="H9" s="131"/>
      <c r="I9" s="1784"/>
      <c r="J9" s="1784"/>
    </row>
    <row r="10" spans="1:10" ht="14.1" customHeight="1">
      <c r="A10" s="1785"/>
      <c r="B10" s="1785"/>
      <c r="C10" s="129"/>
      <c r="D10" s="1785"/>
      <c r="E10" s="1785"/>
      <c r="F10" s="1785"/>
      <c r="G10" s="1785"/>
      <c r="H10" s="131"/>
      <c r="I10" s="1784"/>
      <c r="J10" s="1784"/>
    </row>
    <row r="11" spans="1:10" ht="14.1" customHeight="1">
      <c r="A11" s="1785"/>
      <c r="B11" s="1785"/>
      <c r="C11" s="129"/>
      <c r="D11" s="1785"/>
      <c r="E11" s="1785"/>
      <c r="F11" s="1785"/>
      <c r="G11" s="1785"/>
      <c r="H11" s="131"/>
      <c r="I11" s="1784"/>
      <c r="J11" s="1784"/>
    </row>
    <row r="12" spans="1:10" ht="14.1" customHeight="1">
      <c r="A12" s="1785"/>
      <c r="B12" s="1785"/>
      <c r="C12" s="129"/>
      <c r="D12" s="1785"/>
      <c r="E12" s="1785"/>
      <c r="F12" s="1785"/>
      <c r="G12" s="1785"/>
      <c r="H12" s="131"/>
      <c r="I12" s="1784"/>
      <c r="J12" s="1784"/>
    </row>
    <row r="13" spans="1:10" ht="14.1" customHeight="1">
      <c r="A13" s="1785"/>
      <c r="B13" s="1785"/>
      <c r="C13" s="129"/>
      <c r="D13" s="1785"/>
      <c r="E13" s="1785"/>
      <c r="F13" s="1785"/>
      <c r="G13" s="1785"/>
      <c r="H13" s="130"/>
      <c r="I13" s="1784"/>
      <c r="J13" s="1784"/>
    </row>
    <row r="14" spans="1:10" ht="14.1" customHeight="1">
      <c r="A14" s="1785"/>
      <c r="B14" s="1785"/>
      <c r="C14" s="129"/>
      <c r="D14" s="1785"/>
      <c r="E14" s="1785"/>
      <c r="F14" s="1785"/>
      <c r="G14" s="1785"/>
      <c r="H14" s="130"/>
      <c r="I14" s="1784"/>
      <c r="J14" s="1784"/>
    </row>
    <row r="15" spans="1:10" ht="14.1" customHeight="1">
      <c r="A15" s="1785"/>
      <c r="B15" s="1785"/>
      <c r="C15" s="129"/>
      <c r="D15" s="1785"/>
      <c r="E15" s="1785"/>
      <c r="F15" s="1785"/>
      <c r="G15" s="1785"/>
      <c r="H15" s="130"/>
      <c r="I15" s="1784"/>
      <c r="J15" s="1784"/>
    </row>
    <row r="16" spans="1:10" ht="14.1" customHeight="1">
      <c r="A16" s="1785"/>
      <c r="B16" s="1785"/>
      <c r="C16" s="129"/>
      <c r="D16" s="1785"/>
      <c r="E16" s="1785"/>
      <c r="F16" s="1785"/>
      <c r="G16" s="1785"/>
      <c r="H16" s="130"/>
      <c r="I16" s="1784"/>
      <c r="J16" s="1784"/>
    </row>
    <row r="17" spans="1:10" ht="14.1" customHeight="1">
      <c r="A17" s="1785"/>
      <c r="B17" s="1785"/>
      <c r="C17" s="129"/>
      <c r="D17" s="1785"/>
      <c r="E17" s="1785"/>
      <c r="F17" s="1785"/>
      <c r="G17" s="1785"/>
      <c r="H17" s="130"/>
      <c r="I17" s="1784"/>
      <c r="J17" s="1784"/>
    </row>
    <row r="18" spans="1:10" ht="15" customHeight="1">
      <c r="A18" s="381"/>
      <c r="B18" s="381"/>
      <c r="C18" s="22"/>
      <c r="D18" s="1788"/>
      <c r="E18" s="1788"/>
      <c r="F18" s="1788"/>
      <c r="G18" s="1788"/>
      <c r="H18" s="381"/>
      <c r="I18" s="381"/>
      <c r="J18" s="22"/>
    </row>
    <row r="19" spans="1:10" ht="15" customHeight="1">
      <c r="A19" s="1762" t="s">
        <v>991</v>
      </c>
      <c r="B19" s="1762"/>
      <c r="C19" s="1762"/>
      <c r="D19" s="1762"/>
      <c r="E19" s="1762"/>
      <c r="F19" s="1762"/>
      <c r="G19" s="1762"/>
      <c r="H19" s="132"/>
      <c r="I19" s="1775" t="s">
        <v>987</v>
      </c>
      <c r="J19" s="1775"/>
    </row>
    <row r="20" spans="1:10" ht="15" customHeight="1">
      <c r="A20" s="127" t="s">
        <v>988</v>
      </c>
      <c r="B20" s="127"/>
      <c r="D20" s="1786" t="s">
        <v>989</v>
      </c>
      <c r="E20" s="1786"/>
      <c r="F20" s="1786"/>
      <c r="G20" s="1786"/>
      <c r="H20" s="132"/>
      <c r="I20" s="6" t="s">
        <v>990</v>
      </c>
      <c r="J20" s="6" t="s">
        <v>364</v>
      </c>
    </row>
    <row r="21" spans="1:10" ht="14.1" customHeight="1">
      <c r="A21" s="1787"/>
      <c r="B21" s="1787"/>
      <c r="C21" s="129"/>
      <c r="D21" s="1785"/>
      <c r="E21" s="1785"/>
      <c r="F21" s="1785"/>
      <c r="G21" s="1785"/>
      <c r="H21" s="382"/>
      <c r="I21" s="1784"/>
      <c r="J21" s="1784"/>
    </row>
    <row r="22" spans="1:10" ht="14.1" customHeight="1">
      <c r="A22" s="1787"/>
      <c r="B22" s="1787"/>
      <c r="C22" s="129"/>
      <c r="D22" s="1785"/>
      <c r="E22" s="1785"/>
      <c r="F22" s="1785"/>
      <c r="G22" s="1785"/>
      <c r="H22" s="130"/>
      <c r="I22" s="1784"/>
      <c r="J22" s="1784"/>
    </row>
    <row r="23" spans="1:10" ht="14.1" customHeight="1">
      <c r="A23" s="1787"/>
      <c r="B23" s="1787"/>
      <c r="C23" s="129"/>
      <c r="D23" s="1785"/>
      <c r="E23" s="1785"/>
      <c r="F23" s="1785"/>
      <c r="G23" s="1785"/>
      <c r="H23" s="131"/>
      <c r="I23" s="1784"/>
      <c r="J23" s="1784"/>
    </row>
    <row r="24" spans="1:10" ht="14.1" customHeight="1">
      <c r="A24" s="1787"/>
      <c r="B24" s="1787"/>
      <c r="C24" s="129"/>
      <c r="D24" s="1785"/>
      <c r="E24" s="1785"/>
      <c r="F24" s="1785"/>
      <c r="G24" s="1785"/>
      <c r="H24" s="131"/>
      <c r="I24" s="1784"/>
      <c r="J24" s="1784"/>
    </row>
    <row r="25" spans="1:10" ht="14.1" customHeight="1">
      <c r="A25" s="1787"/>
      <c r="B25" s="1787"/>
      <c r="C25" s="129"/>
      <c r="D25" s="1785"/>
      <c r="E25" s="1785"/>
      <c r="F25" s="1785"/>
      <c r="G25" s="1785"/>
      <c r="H25" s="131"/>
      <c r="I25" s="1784"/>
      <c r="J25" s="1784"/>
    </row>
    <row r="26" spans="1:10" ht="14.1" customHeight="1">
      <c r="A26" s="1787"/>
      <c r="B26" s="1787"/>
      <c r="C26" s="129"/>
      <c r="D26" s="1785"/>
      <c r="E26" s="1785"/>
      <c r="F26" s="1785"/>
      <c r="G26" s="1785"/>
      <c r="H26" s="131"/>
      <c r="I26" s="1784"/>
      <c r="J26" s="1784"/>
    </row>
    <row r="27" spans="1:10" ht="14.1" customHeight="1">
      <c r="A27" s="1787"/>
      <c r="B27" s="1787"/>
      <c r="C27" s="129"/>
      <c r="D27" s="1785"/>
      <c r="E27" s="1785"/>
      <c r="F27" s="1785"/>
      <c r="G27" s="1785"/>
      <c r="H27" s="131"/>
      <c r="I27" s="1784"/>
      <c r="J27" s="1784"/>
    </row>
    <row r="28" spans="1:10" ht="14.1" customHeight="1">
      <c r="A28" s="1787"/>
      <c r="B28" s="1787"/>
      <c r="C28" s="129"/>
      <c r="D28" s="1785"/>
      <c r="E28" s="1785"/>
      <c r="F28" s="1785"/>
      <c r="G28" s="1785"/>
      <c r="H28" s="131"/>
      <c r="I28" s="1784"/>
      <c r="J28" s="1784"/>
    </row>
    <row r="29" spans="1:10" ht="14.1" customHeight="1">
      <c r="A29" s="1787"/>
      <c r="B29" s="1787"/>
      <c r="C29" s="129"/>
      <c r="D29" s="1785"/>
      <c r="E29" s="1785"/>
      <c r="F29" s="1785"/>
      <c r="G29" s="1785"/>
      <c r="H29" s="130"/>
      <c r="I29" s="1784"/>
      <c r="J29" s="1784"/>
    </row>
    <row r="30" spans="1:10" ht="14.1" customHeight="1">
      <c r="A30" s="1787"/>
      <c r="B30" s="1787"/>
      <c r="C30" s="129"/>
      <c r="D30" s="1785"/>
      <c r="E30" s="1785"/>
      <c r="F30" s="1785"/>
      <c r="G30" s="1785"/>
      <c r="H30" s="130"/>
      <c r="I30" s="1784"/>
      <c r="J30" s="1784"/>
    </row>
    <row r="31" spans="1:10" ht="14.1" customHeight="1">
      <c r="A31" s="1787"/>
      <c r="B31" s="1787"/>
      <c r="C31" s="129"/>
      <c r="D31" s="1785"/>
      <c r="E31" s="1785"/>
      <c r="F31" s="1785"/>
      <c r="G31" s="1785"/>
      <c r="H31" s="130"/>
      <c r="I31" s="1784"/>
      <c r="J31" s="1784"/>
    </row>
    <row r="32" spans="1:10" ht="14.1" customHeight="1">
      <c r="A32" s="1787"/>
      <c r="B32" s="1787"/>
      <c r="C32" s="129"/>
      <c r="D32" s="1785"/>
      <c r="E32" s="1785"/>
      <c r="F32" s="1785"/>
      <c r="G32" s="1785"/>
      <c r="H32" s="130"/>
      <c r="I32" s="1784"/>
      <c r="J32" s="1784"/>
    </row>
    <row r="33" spans="1:10" ht="14.1" customHeight="1">
      <c r="A33" s="1787"/>
      <c r="B33" s="1787"/>
      <c r="C33" s="129"/>
      <c r="D33" s="1785"/>
      <c r="E33" s="1785"/>
      <c r="F33" s="1785"/>
      <c r="G33" s="1785"/>
      <c r="H33" s="130"/>
      <c r="I33" s="1784"/>
      <c r="J33" s="1784"/>
    </row>
    <row r="34" spans="1:10" ht="15" customHeight="1">
      <c r="A34" s="128"/>
      <c r="B34" s="128"/>
      <c r="D34" s="1788"/>
      <c r="E34" s="1788"/>
      <c r="F34" s="1788"/>
      <c r="G34" s="1788"/>
      <c r="H34" s="133"/>
      <c r="I34" s="133"/>
      <c r="J34" s="22"/>
    </row>
    <row r="35" spans="1:10" ht="15" customHeight="1">
      <c r="A35" s="1762" t="s">
        <v>992</v>
      </c>
      <c r="B35" s="1762"/>
      <c r="C35" s="104"/>
      <c r="D35" s="1788"/>
      <c r="E35" s="1788"/>
      <c r="F35" s="1788"/>
      <c r="G35" s="1788"/>
      <c r="H35" s="132"/>
      <c r="I35" s="1775" t="s">
        <v>987</v>
      </c>
      <c r="J35" s="1775"/>
    </row>
    <row r="36" spans="1:10" ht="15" customHeight="1">
      <c r="A36" s="127" t="s">
        <v>988</v>
      </c>
      <c r="B36" s="127"/>
      <c r="D36" s="1786" t="s">
        <v>989</v>
      </c>
      <c r="E36" s="1786"/>
      <c r="F36" s="1786"/>
      <c r="G36" s="1786"/>
      <c r="H36" s="132"/>
      <c r="I36" s="6" t="s">
        <v>990</v>
      </c>
      <c r="J36" s="6" t="s">
        <v>364</v>
      </c>
    </row>
    <row r="37" spans="1:10" ht="14.1" customHeight="1">
      <c r="A37" s="1787"/>
      <c r="B37" s="1787"/>
      <c r="C37" s="129"/>
      <c r="D37" s="1785"/>
      <c r="E37" s="1785"/>
      <c r="F37" s="1785"/>
      <c r="G37" s="1785"/>
      <c r="H37" s="382"/>
      <c r="I37" s="1784"/>
      <c r="J37" s="1784"/>
    </row>
    <row r="38" spans="1:10" ht="14.1" customHeight="1">
      <c r="A38" s="1787"/>
      <c r="B38" s="1787"/>
      <c r="C38" s="129"/>
      <c r="D38" s="1785"/>
      <c r="E38" s="1785"/>
      <c r="F38" s="1785"/>
      <c r="G38" s="1785"/>
      <c r="H38" s="131"/>
      <c r="I38" s="1784"/>
      <c r="J38" s="1784"/>
    </row>
    <row r="39" spans="1:10" ht="14.1" customHeight="1">
      <c r="A39" s="1787"/>
      <c r="B39" s="1787"/>
      <c r="C39" s="129"/>
      <c r="D39" s="1785"/>
      <c r="E39" s="1785"/>
      <c r="F39" s="1785"/>
      <c r="G39" s="1785"/>
      <c r="H39" s="131"/>
      <c r="I39" s="1784"/>
      <c r="J39" s="1784"/>
    </row>
    <row r="40" spans="1:10" ht="14.1" customHeight="1">
      <c r="A40" s="1787"/>
      <c r="B40" s="1787"/>
      <c r="C40" s="129"/>
      <c r="D40" s="1785"/>
      <c r="E40" s="1785"/>
      <c r="F40" s="1785"/>
      <c r="G40" s="1785"/>
      <c r="H40" s="131"/>
      <c r="I40" s="1784"/>
      <c r="J40" s="1784"/>
    </row>
    <row r="41" spans="1:10" ht="14.1" customHeight="1">
      <c r="A41" s="1787"/>
      <c r="B41" s="1787"/>
      <c r="C41" s="129"/>
      <c r="D41" s="1785"/>
      <c r="E41" s="1785"/>
      <c r="F41" s="1785"/>
      <c r="G41" s="1785"/>
      <c r="H41" s="131"/>
      <c r="I41" s="1784"/>
      <c r="J41" s="1784"/>
    </row>
    <row r="42" spans="1:10" ht="14.1" customHeight="1">
      <c r="A42" s="1787"/>
      <c r="B42" s="1787"/>
      <c r="C42" s="129"/>
      <c r="D42" s="1785"/>
      <c r="E42" s="1785"/>
      <c r="F42" s="1785"/>
      <c r="G42" s="1785"/>
      <c r="H42" s="131"/>
      <c r="I42" s="1784"/>
      <c r="J42" s="1784"/>
    </row>
    <row r="43" spans="1:10" ht="14.1" customHeight="1">
      <c r="A43" s="1787"/>
      <c r="B43" s="1787"/>
      <c r="C43" s="129"/>
      <c r="D43" s="1785"/>
      <c r="E43" s="1785"/>
      <c r="F43" s="1785"/>
      <c r="G43" s="1785"/>
      <c r="H43" s="131"/>
      <c r="I43" s="1784"/>
      <c r="J43" s="1784"/>
    </row>
    <row r="44" spans="1:10" ht="14.1" customHeight="1">
      <c r="A44" s="1787"/>
      <c r="B44" s="1787"/>
      <c r="C44" s="129"/>
      <c r="D44" s="1785"/>
      <c r="E44" s="1785"/>
      <c r="F44" s="1785"/>
      <c r="G44" s="1785"/>
      <c r="H44" s="131"/>
      <c r="I44" s="1784"/>
      <c r="J44" s="1784"/>
    </row>
    <row r="45" spans="1:10" ht="14.1" customHeight="1">
      <c r="A45" s="1787"/>
      <c r="B45" s="1787"/>
      <c r="C45" s="129"/>
      <c r="D45" s="1785"/>
      <c r="E45" s="1785"/>
      <c r="F45" s="1785"/>
      <c r="G45" s="1785"/>
      <c r="H45" s="131"/>
      <c r="I45" s="1784"/>
      <c r="J45" s="1784"/>
    </row>
    <row r="46" spans="1:10" ht="14.1" customHeight="1">
      <c r="A46" s="1787"/>
      <c r="B46" s="1787"/>
      <c r="C46" s="129"/>
      <c r="D46" s="1785"/>
      <c r="E46" s="1785"/>
      <c r="F46" s="1785"/>
      <c r="G46" s="1785"/>
      <c r="H46" s="131"/>
      <c r="I46" s="1784"/>
      <c r="J46" s="1784"/>
    </row>
    <row r="47" spans="1:10" ht="14.1" customHeight="1">
      <c r="A47" s="1787"/>
      <c r="B47" s="1787"/>
      <c r="C47" s="129"/>
      <c r="D47" s="1785"/>
      <c r="E47" s="1785"/>
      <c r="F47" s="1785"/>
      <c r="G47" s="1785"/>
      <c r="H47" s="131"/>
      <c r="I47" s="1784"/>
      <c r="J47" s="1784"/>
    </row>
    <row r="48" spans="1:10" ht="14.1" customHeight="1">
      <c r="A48" s="1787"/>
      <c r="B48" s="1787"/>
      <c r="C48" s="129"/>
      <c r="D48" s="1785"/>
      <c r="E48" s="1785"/>
      <c r="F48" s="1785"/>
      <c r="G48" s="1785"/>
      <c r="H48" s="131"/>
      <c r="I48" s="1784"/>
      <c r="J48" s="1784"/>
    </row>
    <row r="49" spans="1:10" ht="14.1" customHeight="1">
      <c r="A49" s="1787"/>
      <c r="B49" s="1787"/>
      <c r="C49" s="129"/>
      <c r="D49" s="1785"/>
      <c r="E49" s="1785"/>
      <c r="F49" s="1785"/>
      <c r="G49" s="1785"/>
      <c r="H49" s="130"/>
      <c r="I49" s="1784"/>
      <c r="J49" s="1784"/>
    </row>
    <row r="50" spans="1:10" ht="15" customHeight="1">
      <c r="D50" s="1788"/>
      <c r="E50" s="1788"/>
      <c r="F50" s="1788"/>
      <c r="G50" s="1788"/>
      <c r="H50" s="22"/>
      <c r="I50" s="22"/>
      <c r="J50" s="22"/>
    </row>
    <row r="51" spans="1:10" ht="15" customHeight="1">
      <c r="A51" s="11">
        <f>'o fy'!$A$54</f>
        <v>0</v>
      </c>
    </row>
  </sheetData>
  <sheetProtection password="C096" sheet="1" objects="1" scenarios="1" selectLockedCells="1"/>
  <mergeCells count="131">
    <mergeCell ref="I1:J1"/>
    <mergeCell ref="I47:J47"/>
    <mergeCell ref="I48:J48"/>
    <mergeCell ref="I49:J49"/>
    <mergeCell ref="I37:J37"/>
    <mergeCell ref="I38:J38"/>
    <mergeCell ref="I39:J39"/>
    <mergeCell ref="I40:J40"/>
    <mergeCell ref="I41:J41"/>
    <mergeCell ref="I42:J42"/>
    <mergeCell ref="I45:J45"/>
    <mergeCell ref="I32:J32"/>
    <mergeCell ref="I46:J46"/>
    <mergeCell ref="I31:J31"/>
    <mergeCell ref="A2:J2"/>
    <mergeCell ref="A3:C3"/>
    <mergeCell ref="I3:J3"/>
    <mergeCell ref="A6:B6"/>
    <mergeCell ref="D6:G6"/>
    <mergeCell ref="D7:G7"/>
    <mergeCell ref="D8:G8"/>
    <mergeCell ref="I5:J5"/>
    <mergeCell ref="I6:J6"/>
    <mergeCell ref="I7:J7"/>
    <mergeCell ref="I33:J33"/>
    <mergeCell ref="A41:B41"/>
    <mergeCell ref="A32:B32"/>
    <mergeCell ref="D32:G32"/>
    <mergeCell ref="A35:B35"/>
    <mergeCell ref="A39:B39"/>
    <mergeCell ref="D37:G37"/>
    <mergeCell ref="D38:G38"/>
    <mergeCell ref="D39:G39"/>
    <mergeCell ref="A33:B33"/>
    <mergeCell ref="A46:B46"/>
    <mergeCell ref="A47:B47"/>
    <mergeCell ref="D46:G46"/>
    <mergeCell ref="A48:B48"/>
    <mergeCell ref="D47:G47"/>
    <mergeCell ref="A37:B37"/>
    <mergeCell ref="A38:B38"/>
    <mergeCell ref="I35:J35"/>
    <mergeCell ref="D40:G40"/>
    <mergeCell ref="D41:G41"/>
    <mergeCell ref="A42:B42"/>
    <mergeCell ref="A43:B43"/>
    <mergeCell ref="A44:B44"/>
    <mergeCell ref="D44:G44"/>
    <mergeCell ref="D45:G45"/>
    <mergeCell ref="D42:G42"/>
    <mergeCell ref="D43:G43"/>
    <mergeCell ref="I43:J43"/>
    <mergeCell ref="I44:J44"/>
    <mergeCell ref="D27:G27"/>
    <mergeCell ref="D28:G28"/>
    <mergeCell ref="D34:G34"/>
    <mergeCell ref="D35:G35"/>
    <mergeCell ref="D36:G36"/>
    <mergeCell ref="D50:G50"/>
    <mergeCell ref="A5:B5"/>
    <mergeCell ref="A7:B7"/>
    <mergeCell ref="A8:B8"/>
    <mergeCell ref="A9:B9"/>
    <mergeCell ref="A10:B10"/>
    <mergeCell ref="A29:B29"/>
    <mergeCell ref="A27:B27"/>
    <mergeCell ref="A49:B49"/>
    <mergeCell ref="D49:G49"/>
    <mergeCell ref="D9:G9"/>
    <mergeCell ref="A15:B15"/>
    <mergeCell ref="D15:G15"/>
    <mergeCell ref="D24:G24"/>
    <mergeCell ref="D30:G30"/>
    <mergeCell ref="A31:B31"/>
    <mergeCell ref="A30:B30"/>
    <mergeCell ref="D29:G29"/>
    <mergeCell ref="A45:B45"/>
    <mergeCell ref="A28:B28"/>
    <mergeCell ref="D33:G33"/>
    <mergeCell ref="A40:B40"/>
    <mergeCell ref="D21:G21"/>
    <mergeCell ref="A22:B22"/>
    <mergeCell ref="D22:G22"/>
    <mergeCell ref="D48:G48"/>
    <mergeCell ref="I13:J13"/>
    <mergeCell ref="I28:J28"/>
    <mergeCell ref="I29:J29"/>
    <mergeCell ref="I14:J14"/>
    <mergeCell ref="I15:J15"/>
    <mergeCell ref="I16:J16"/>
    <mergeCell ref="I26:J26"/>
    <mergeCell ref="I27:J27"/>
    <mergeCell ref="I17:J17"/>
    <mergeCell ref="I21:J21"/>
    <mergeCell ref="I22:J22"/>
    <mergeCell ref="I23:J23"/>
    <mergeCell ref="I24:J24"/>
    <mergeCell ref="I25:J25"/>
    <mergeCell ref="I30:J30"/>
    <mergeCell ref="D31:G31"/>
    <mergeCell ref="D23:G23"/>
    <mergeCell ref="A25:B25"/>
    <mergeCell ref="A26:B26"/>
    <mergeCell ref="A13:B13"/>
    <mergeCell ref="D13:G13"/>
    <mergeCell ref="A14:B14"/>
    <mergeCell ref="D14:G14"/>
    <mergeCell ref="D18:G18"/>
    <mergeCell ref="A19:G19"/>
    <mergeCell ref="D25:G25"/>
    <mergeCell ref="A21:B21"/>
    <mergeCell ref="A23:B23"/>
    <mergeCell ref="A24:B24"/>
    <mergeCell ref="D26:G26"/>
    <mergeCell ref="I8:J8"/>
    <mergeCell ref="I9:J9"/>
    <mergeCell ref="D5:G5"/>
    <mergeCell ref="D10:G10"/>
    <mergeCell ref="D11:G11"/>
    <mergeCell ref="A12:B12"/>
    <mergeCell ref="A11:B11"/>
    <mergeCell ref="I19:J19"/>
    <mergeCell ref="D20:G20"/>
    <mergeCell ref="I10:J10"/>
    <mergeCell ref="I11:J11"/>
    <mergeCell ref="I12:J12"/>
    <mergeCell ref="D12:G12"/>
    <mergeCell ref="A16:B16"/>
    <mergeCell ref="D16:G16"/>
    <mergeCell ref="A17:B17"/>
    <mergeCell ref="D17:G17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List11"/>
  <dimension ref="A1:J67"/>
  <sheetViews>
    <sheetView showGridLines="0" topLeftCell="A40" zoomScale="130" zoomScaleNormal="130" zoomScaleSheetLayoutView="130" workbookViewId="0">
      <selection activeCell="I15" sqref="I15:J15"/>
    </sheetView>
  </sheetViews>
  <sheetFormatPr defaultRowHeight="12.75"/>
  <cols>
    <col min="1" max="10" width="8.7109375" style="6" customWidth="1"/>
    <col min="11" max="14" width="9.140625" style="6"/>
    <col min="15" max="15" width="5.5703125" style="6" customWidth="1"/>
    <col min="16" max="16384" width="9.140625" style="6"/>
  </cols>
  <sheetData>
    <row r="1" spans="1:10" ht="15" customHeight="1">
      <c r="A1" s="165" t="str">
        <f>'o fy'!$B$29</f>
        <v>LASER CUT SLOVENSKO spol. s r.o.</v>
      </c>
      <c r="G1" s="116"/>
      <c r="H1" s="1791"/>
      <c r="I1" s="1792"/>
    </row>
    <row r="2" spans="1:10" ht="30" customHeight="1">
      <c r="A2" s="1793" t="s">
        <v>993</v>
      </c>
      <c r="B2" s="1793"/>
      <c r="C2" s="1793"/>
      <c r="D2" s="1793"/>
      <c r="E2" s="1793"/>
      <c r="F2" s="1793"/>
      <c r="G2" s="1793"/>
      <c r="H2" s="1793"/>
      <c r="I2" s="1793"/>
      <c r="J2" s="1793"/>
    </row>
    <row r="3" spans="1:10" ht="11.25" customHeight="1"/>
    <row r="4" spans="1:10" ht="11.25" customHeight="1">
      <c r="A4" s="6" t="s">
        <v>994</v>
      </c>
    </row>
    <row r="5" spans="1:10" ht="25.5" customHeight="1">
      <c r="A5" s="1755" t="s">
        <v>995</v>
      </c>
      <c r="B5" s="1755"/>
      <c r="C5" s="1755" t="s">
        <v>996</v>
      </c>
      <c r="D5" s="1755"/>
      <c r="E5" s="1755"/>
      <c r="F5" s="1755"/>
      <c r="G5" s="1755" t="s">
        <v>997</v>
      </c>
      <c r="H5" s="1755"/>
      <c r="I5" s="1755" t="s">
        <v>998</v>
      </c>
      <c r="J5" s="1755"/>
    </row>
    <row r="6" spans="1:10" ht="25.5" customHeight="1">
      <c r="A6" s="1755"/>
      <c r="B6" s="1755"/>
      <c r="C6" s="1794" t="s">
        <v>999</v>
      </c>
      <c r="D6" s="1794"/>
      <c r="E6" s="1794" t="s">
        <v>1000</v>
      </c>
      <c r="F6" s="1794"/>
      <c r="G6" s="1755"/>
      <c r="H6" s="1755"/>
      <c r="I6" s="1755"/>
      <c r="J6" s="1755"/>
    </row>
    <row r="7" spans="1:10" ht="15" customHeight="1">
      <c r="A7" s="1794" t="s">
        <v>219</v>
      </c>
      <c r="B7" s="1794"/>
      <c r="C7" s="1794" t="s">
        <v>220</v>
      </c>
      <c r="D7" s="1794"/>
      <c r="E7" s="1794" t="s">
        <v>221</v>
      </c>
      <c r="F7" s="1794"/>
      <c r="G7" s="1794" t="s">
        <v>1001</v>
      </c>
      <c r="H7" s="1794"/>
      <c r="I7" s="1794" t="s">
        <v>1002</v>
      </c>
      <c r="J7" s="1794"/>
    </row>
    <row r="8" spans="1:10" ht="15" customHeight="1">
      <c r="A8" s="1795" t="s">
        <v>3088</v>
      </c>
      <c r="B8" s="1796"/>
      <c r="C8" s="1797">
        <v>3320</v>
      </c>
      <c r="D8" s="1797"/>
      <c r="E8" s="1797">
        <v>50</v>
      </c>
      <c r="F8" s="1797"/>
      <c r="G8" s="1797">
        <v>50</v>
      </c>
      <c r="H8" s="1797"/>
      <c r="I8" s="1797"/>
      <c r="J8" s="1798"/>
    </row>
    <row r="9" spans="1:10" ht="15" customHeight="1">
      <c r="A9" s="1799" t="s">
        <v>3089</v>
      </c>
      <c r="B9" s="1800"/>
      <c r="C9" s="1801">
        <v>3320</v>
      </c>
      <c r="D9" s="1801"/>
      <c r="E9" s="1801">
        <v>50</v>
      </c>
      <c r="F9" s="1801"/>
      <c r="G9" s="1801">
        <v>50</v>
      </c>
      <c r="H9" s="1801"/>
      <c r="I9" s="1801"/>
      <c r="J9" s="1802"/>
    </row>
    <row r="10" spans="1:10" ht="15" customHeight="1">
      <c r="A10" s="1803"/>
      <c r="B10" s="1800"/>
      <c r="C10" s="1801"/>
      <c r="D10" s="1801"/>
      <c r="E10" s="1801"/>
      <c r="F10" s="1801"/>
      <c r="G10" s="1801"/>
      <c r="H10" s="1801"/>
      <c r="I10" s="1801"/>
      <c r="J10" s="1802"/>
    </row>
    <row r="11" spans="1:10" ht="15" customHeight="1">
      <c r="A11" s="1803"/>
      <c r="B11" s="1800"/>
      <c r="C11" s="1801"/>
      <c r="D11" s="1801"/>
      <c r="E11" s="1801"/>
      <c r="F11" s="1801"/>
      <c r="G11" s="1801"/>
      <c r="H11" s="1801"/>
      <c r="I11" s="1801"/>
      <c r="J11" s="1802"/>
    </row>
    <row r="12" spans="1:10" ht="15" customHeight="1">
      <c r="A12" s="1803"/>
      <c r="B12" s="1800"/>
      <c r="C12" s="1801"/>
      <c r="D12" s="1801"/>
      <c r="E12" s="1801"/>
      <c r="F12" s="1801"/>
      <c r="G12" s="1801"/>
      <c r="H12" s="1801"/>
      <c r="I12" s="1801"/>
      <c r="J12" s="1802"/>
    </row>
    <row r="13" spans="1:10" ht="15" customHeight="1">
      <c r="A13" s="1803" t="s">
        <v>957</v>
      </c>
      <c r="B13" s="1800"/>
      <c r="C13" s="1801"/>
      <c r="D13" s="1801"/>
      <c r="E13" s="1801"/>
      <c r="F13" s="1801"/>
      <c r="G13" s="1801"/>
      <c r="H13" s="1801"/>
      <c r="I13" s="1801"/>
      <c r="J13" s="1802"/>
    </row>
    <row r="14" spans="1:10" ht="15" customHeight="1">
      <c r="A14" s="1803" t="s">
        <v>957</v>
      </c>
      <c r="B14" s="1800"/>
      <c r="C14" s="1801" t="s">
        <v>957</v>
      </c>
      <c r="D14" s="1801"/>
      <c r="E14" s="1801" t="s">
        <v>957</v>
      </c>
      <c r="F14" s="1801"/>
      <c r="G14" s="1801" t="s">
        <v>957</v>
      </c>
      <c r="H14" s="1801"/>
      <c r="I14" s="1801" t="s">
        <v>957</v>
      </c>
      <c r="J14" s="1802"/>
    </row>
    <row r="15" spans="1:10" ht="15" customHeight="1">
      <c r="A15" s="1803" t="s">
        <v>957</v>
      </c>
      <c r="B15" s="1800"/>
      <c r="C15" s="1801" t="s">
        <v>957</v>
      </c>
      <c r="D15" s="1801"/>
      <c r="E15" s="1801" t="s">
        <v>957</v>
      </c>
      <c r="F15" s="1801"/>
      <c r="G15" s="1801" t="s">
        <v>957</v>
      </c>
      <c r="H15" s="1801"/>
      <c r="I15" s="1801" t="s">
        <v>957</v>
      </c>
      <c r="J15" s="1802"/>
    </row>
    <row r="16" spans="1:10" ht="15" customHeight="1">
      <c r="A16" s="1804" t="s">
        <v>957</v>
      </c>
      <c r="B16" s="1805"/>
      <c r="C16" s="1806" t="s">
        <v>957</v>
      </c>
      <c r="D16" s="1806"/>
      <c r="E16" s="1806" t="s">
        <v>957</v>
      </c>
      <c r="F16" s="1806"/>
      <c r="G16" s="1806" t="s">
        <v>957</v>
      </c>
      <c r="H16" s="1806"/>
      <c r="I16" s="1806" t="s">
        <v>957</v>
      </c>
      <c r="J16" s="1807"/>
    </row>
    <row r="17" spans="1:10" ht="15" customHeight="1">
      <c r="A17" s="1748" t="s">
        <v>1003</v>
      </c>
      <c r="B17" s="1748"/>
      <c r="C17" s="1808">
        <f>SUM(C8:D16)</f>
        <v>6640</v>
      </c>
      <c r="D17" s="1808"/>
      <c r="E17" s="1808">
        <f>SUM(E8:F16)</f>
        <v>100</v>
      </c>
      <c r="F17" s="1808"/>
      <c r="G17" s="1808">
        <f>SUM(G8:H16)</f>
        <v>100</v>
      </c>
      <c r="H17" s="1808"/>
      <c r="I17" s="1808">
        <f>SUM(I8:J16)</f>
        <v>0</v>
      </c>
      <c r="J17" s="1808"/>
    </row>
    <row r="18" spans="1:10" ht="15" customHeight="1">
      <c r="A18" s="383" t="s">
        <v>972</v>
      </c>
      <c r="B18" s="383"/>
      <c r="C18" s="383"/>
      <c r="D18" s="383"/>
      <c r="E18" s="383"/>
      <c r="F18" s="383"/>
      <c r="G18" s="383"/>
      <c r="H18" s="383"/>
      <c r="I18" s="383"/>
      <c r="J18" s="383"/>
    </row>
    <row r="19" spans="1:10" ht="60" customHeight="1">
      <c r="A19" s="1809"/>
      <c r="B19" s="1809"/>
      <c r="C19" s="1809"/>
      <c r="D19" s="1809"/>
      <c r="E19" s="1809"/>
      <c r="F19" s="1809"/>
      <c r="G19" s="1809"/>
      <c r="H19" s="1809"/>
      <c r="I19" s="1809"/>
      <c r="J19" s="1809"/>
    </row>
    <row r="20" spans="1:10" ht="15" customHeight="1">
      <c r="A20" s="383"/>
      <c r="B20" s="383"/>
      <c r="C20" s="383"/>
      <c r="D20" s="383"/>
      <c r="E20" s="383"/>
      <c r="F20" s="383"/>
      <c r="G20" s="383"/>
      <c r="H20" s="383"/>
      <c r="I20" s="383"/>
      <c r="J20" s="383"/>
    </row>
    <row r="21" spans="1:10" ht="15" customHeight="1">
      <c r="A21" s="383"/>
      <c r="B21" s="383"/>
      <c r="C21" s="383"/>
      <c r="D21" s="383"/>
      <c r="E21" s="383"/>
      <c r="F21" s="383"/>
      <c r="G21" s="383"/>
      <c r="H21" s="383"/>
      <c r="I21" s="383"/>
      <c r="J21" s="383"/>
    </row>
    <row r="22" spans="1:10" ht="15" customHeight="1">
      <c r="A22" s="6" t="s">
        <v>1004</v>
      </c>
    </row>
    <row r="23" spans="1:10" ht="45.75" customHeight="1">
      <c r="A23" s="1755" t="s">
        <v>1005</v>
      </c>
      <c r="B23" s="1755"/>
      <c r="C23" s="1755"/>
      <c r="D23" s="1755" t="s">
        <v>996</v>
      </c>
      <c r="E23" s="1755"/>
      <c r="F23" s="1755"/>
      <c r="G23" s="1755" t="s">
        <v>997</v>
      </c>
      <c r="H23" s="1755"/>
      <c r="I23" s="1755" t="s">
        <v>1006</v>
      </c>
      <c r="J23" s="1755"/>
    </row>
    <row r="24" spans="1:10" ht="29.25" customHeight="1">
      <c r="A24" s="1755" t="s">
        <v>995</v>
      </c>
      <c r="B24" s="1755"/>
      <c r="C24" s="626" t="s">
        <v>987</v>
      </c>
      <c r="D24" s="1794" t="s">
        <v>999</v>
      </c>
      <c r="E24" s="1794"/>
      <c r="F24" s="627" t="s">
        <v>1000</v>
      </c>
      <c r="G24" s="1755"/>
      <c r="H24" s="1755"/>
      <c r="I24" s="1755"/>
      <c r="J24" s="1755"/>
    </row>
    <row r="25" spans="1:10" ht="15" customHeight="1">
      <c r="A25" s="1810" t="s">
        <v>219</v>
      </c>
      <c r="B25" s="1810"/>
      <c r="C25" s="756" t="s">
        <v>220</v>
      </c>
      <c r="D25" s="1810" t="s">
        <v>221</v>
      </c>
      <c r="E25" s="1810"/>
      <c r="F25" s="756" t="s">
        <v>1001</v>
      </c>
      <c r="G25" s="1810" t="s">
        <v>1002</v>
      </c>
      <c r="H25" s="1810"/>
      <c r="I25" s="1810" t="s">
        <v>1007</v>
      </c>
      <c r="J25" s="1810"/>
    </row>
    <row r="26" spans="1:10" ht="15" customHeight="1">
      <c r="A26" s="1811"/>
      <c r="B26" s="1796"/>
      <c r="C26" s="776"/>
      <c r="D26" s="1797"/>
      <c r="E26" s="1797"/>
      <c r="F26" s="777"/>
      <c r="G26" s="1797"/>
      <c r="H26" s="1797"/>
      <c r="I26" s="1797"/>
      <c r="J26" s="1798"/>
    </row>
    <row r="27" spans="1:10" ht="15" customHeight="1">
      <c r="A27" s="1803"/>
      <c r="B27" s="1800"/>
      <c r="C27" s="778"/>
      <c r="D27" s="1801"/>
      <c r="E27" s="1801"/>
      <c r="F27" s="779"/>
      <c r="G27" s="1801"/>
      <c r="H27" s="1801"/>
      <c r="I27" s="1801"/>
      <c r="J27" s="1802"/>
    </row>
    <row r="28" spans="1:10" ht="15" customHeight="1">
      <c r="A28" s="1803"/>
      <c r="B28" s="1800"/>
      <c r="C28" s="778"/>
      <c r="D28" s="1801"/>
      <c r="E28" s="1801"/>
      <c r="F28" s="779"/>
      <c r="G28" s="1801"/>
      <c r="H28" s="1801"/>
      <c r="I28" s="1801"/>
      <c r="J28" s="1802"/>
    </row>
    <row r="29" spans="1:10" ht="15" customHeight="1">
      <c r="A29" s="1803"/>
      <c r="B29" s="1800"/>
      <c r="C29" s="778"/>
      <c r="D29" s="1801"/>
      <c r="E29" s="1801"/>
      <c r="F29" s="779"/>
      <c r="G29" s="1801"/>
      <c r="H29" s="1801"/>
      <c r="I29" s="1801"/>
      <c r="J29" s="1802"/>
    </row>
    <row r="30" spans="1:10" ht="15" customHeight="1">
      <c r="A30" s="1803"/>
      <c r="B30" s="1800"/>
      <c r="C30" s="778"/>
      <c r="D30" s="1801"/>
      <c r="E30" s="1801"/>
      <c r="F30" s="779"/>
      <c r="G30" s="1801"/>
      <c r="H30" s="1801"/>
      <c r="I30" s="1801"/>
      <c r="J30" s="1802"/>
    </row>
    <row r="31" spans="1:10" ht="15" customHeight="1">
      <c r="A31" s="1803"/>
      <c r="B31" s="1800"/>
      <c r="C31" s="778"/>
      <c r="D31" s="1801"/>
      <c r="E31" s="1801"/>
      <c r="F31" s="779"/>
      <c r="G31" s="1801"/>
      <c r="H31" s="1801"/>
      <c r="I31" s="1801"/>
      <c r="J31" s="1802"/>
    </row>
    <row r="32" spans="1:10" ht="15" customHeight="1">
      <c r="A32" s="1803" t="s">
        <v>957</v>
      </c>
      <c r="B32" s="1800"/>
      <c r="C32" s="778" t="s">
        <v>957</v>
      </c>
      <c r="D32" s="1801" t="s">
        <v>957</v>
      </c>
      <c r="E32" s="1801"/>
      <c r="F32" s="779" t="s">
        <v>957</v>
      </c>
      <c r="G32" s="1801"/>
      <c r="H32" s="1801"/>
      <c r="I32" s="1801"/>
      <c r="J32" s="1802"/>
    </row>
    <row r="33" spans="1:10" ht="15" customHeight="1">
      <c r="A33" s="1803" t="s">
        <v>957</v>
      </c>
      <c r="B33" s="1800" t="s">
        <v>957</v>
      </c>
      <c r="C33" s="778" t="s">
        <v>957</v>
      </c>
      <c r="D33" s="1801" t="s">
        <v>957</v>
      </c>
      <c r="E33" s="1801" t="s">
        <v>957</v>
      </c>
      <c r="F33" s="779" t="s">
        <v>957</v>
      </c>
      <c r="G33" s="1801"/>
      <c r="H33" s="1801"/>
      <c r="I33" s="1801"/>
      <c r="J33" s="1802"/>
    </row>
    <row r="34" spans="1:10" ht="15" customHeight="1">
      <c r="A34" s="1804" t="s">
        <v>957</v>
      </c>
      <c r="B34" s="1805" t="s">
        <v>957</v>
      </c>
      <c r="C34" s="780" t="s">
        <v>957</v>
      </c>
      <c r="D34" s="1806" t="s">
        <v>957</v>
      </c>
      <c r="E34" s="1806" t="s">
        <v>957</v>
      </c>
      <c r="F34" s="781" t="s">
        <v>957</v>
      </c>
      <c r="G34" s="1806"/>
      <c r="H34" s="1806"/>
      <c r="I34" s="1806"/>
      <c r="J34" s="1807"/>
    </row>
    <row r="35" spans="1:10" ht="15" customHeight="1">
      <c r="A35" s="1812" t="s">
        <v>1003</v>
      </c>
      <c r="B35" s="1813" t="s">
        <v>401</v>
      </c>
      <c r="C35" s="757" t="s">
        <v>957</v>
      </c>
      <c r="D35" s="1814">
        <f>SUM(D26:E34)</f>
        <v>0</v>
      </c>
      <c r="E35" s="1814" t="s">
        <v>957</v>
      </c>
      <c r="F35" s="758">
        <f>SUM(F26:F34)</f>
        <v>0</v>
      </c>
      <c r="G35" s="1814">
        <f>SUM(G26:H34)</f>
        <v>0</v>
      </c>
      <c r="H35" s="1814"/>
      <c r="I35" s="1814">
        <f>SUM(I26:J34)</f>
        <v>0</v>
      </c>
      <c r="J35" s="1814"/>
    </row>
    <row r="36" spans="1:10" ht="15" customHeight="1">
      <c r="A36" s="1762" t="s">
        <v>972</v>
      </c>
      <c r="B36" s="1762"/>
      <c r="C36" s="104"/>
      <c r="D36" s="127"/>
      <c r="E36" s="127"/>
      <c r="F36" s="127"/>
      <c r="G36" s="127"/>
      <c r="H36" s="127"/>
      <c r="I36" s="127"/>
    </row>
    <row r="37" spans="1:10" ht="60" customHeight="1">
      <c r="A37" s="1809"/>
      <c r="B37" s="1809"/>
      <c r="C37" s="1809"/>
      <c r="D37" s="1809"/>
      <c r="E37" s="1809"/>
      <c r="F37" s="1809"/>
      <c r="G37" s="1809"/>
      <c r="H37" s="1809"/>
      <c r="I37" s="1809"/>
      <c r="J37" s="1809"/>
    </row>
    <row r="38" spans="1:10" ht="15" customHeight="1">
      <c r="A38" s="1815">
        <f>'o fy'!$A$54</f>
        <v>0</v>
      </c>
      <c r="B38" s="1815"/>
      <c r="C38" s="1815"/>
      <c r="D38" s="1815"/>
      <c r="E38" s="133"/>
      <c r="F38" s="133"/>
      <c r="G38" s="133"/>
      <c r="H38" s="133"/>
      <c r="I38" s="133"/>
    </row>
    <row r="39" spans="1:10" ht="15" customHeight="1">
      <c r="A39" s="1786"/>
      <c r="B39" s="1786"/>
      <c r="C39" s="22"/>
      <c r="D39" s="1786"/>
      <c r="E39" s="1786"/>
      <c r="F39" s="1786"/>
      <c r="G39" s="1786"/>
      <c r="H39" s="1786"/>
      <c r="I39" s="1786"/>
    </row>
    <row r="40" spans="1:10" ht="15" customHeight="1">
      <c r="A40" s="1786"/>
      <c r="B40" s="1786"/>
      <c r="C40" s="22"/>
      <c r="D40" s="1786"/>
      <c r="E40" s="1786"/>
      <c r="F40" s="1786"/>
      <c r="G40" s="1786"/>
      <c r="H40" s="1786"/>
      <c r="I40" s="1786"/>
    </row>
    <row r="41" spans="1:10" ht="15" customHeight="1">
      <c r="A41" s="1786"/>
      <c r="B41" s="1786"/>
      <c r="C41" s="22"/>
      <c r="D41" s="1786"/>
      <c r="E41" s="1786"/>
      <c r="F41" s="1786"/>
      <c r="G41" s="1786"/>
      <c r="H41" s="1786"/>
      <c r="I41" s="1786"/>
    </row>
    <row r="42" spans="1:10" ht="15" customHeight="1">
      <c r="A42" s="1786"/>
      <c r="B42" s="1786"/>
      <c r="C42" s="22"/>
      <c r="D42" s="1786"/>
      <c r="E42" s="1786"/>
      <c r="F42" s="1786"/>
      <c r="G42" s="1786"/>
      <c r="H42" s="1786"/>
      <c r="I42" s="1786"/>
    </row>
    <row r="43" spans="1:10" ht="15" customHeight="1">
      <c r="A43" s="1786"/>
      <c r="B43" s="1786"/>
      <c r="C43" s="22"/>
      <c r="D43" s="1786"/>
      <c r="E43" s="1786"/>
      <c r="F43" s="1786"/>
      <c r="G43" s="1786"/>
      <c r="H43" s="1786"/>
      <c r="I43" s="1786"/>
    </row>
    <row r="44" spans="1:10" ht="15" customHeight="1">
      <c r="A44" s="1786"/>
      <c r="B44" s="1786"/>
      <c r="C44" s="22"/>
      <c r="D44" s="1786"/>
      <c r="E44" s="1786"/>
      <c r="F44" s="1786"/>
      <c r="G44" s="1786"/>
      <c r="H44" s="1786"/>
      <c r="I44" s="1786"/>
    </row>
    <row r="45" spans="1:10" ht="15" customHeight="1"/>
    <row r="66" ht="15" customHeight="1"/>
    <row r="67" ht="15" customHeight="1"/>
  </sheetData>
  <sheetProtection password="C096" sheet="1" formatCells="0" formatColumns="0" formatRows="0" selectLockedCells="1"/>
  <mergeCells count="129">
    <mergeCell ref="A44:B44"/>
    <mergeCell ref="D44:I44"/>
    <mergeCell ref="A35:B35"/>
    <mergeCell ref="D35:E35"/>
    <mergeCell ref="G35:H35"/>
    <mergeCell ref="I35:J35"/>
    <mergeCell ref="A36:B36"/>
    <mergeCell ref="A37:J37"/>
    <mergeCell ref="A39:B39"/>
    <mergeCell ref="D39:I39"/>
    <mergeCell ref="A38:D38"/>
    <mergeCell ref="A41:B41"/>
    <mergeCell ref="D41:I41"/>
    <mergeCell ref="A42:B42"/>
    <mergeCell ref="D42:I42"/>
    <mergeCell ref="A43:B43"/>
    <mergeCell ref="D43:I43"/>
    <mergeCell ref="A40:B40"/>
    <mergeCell ref="D40:I40"/>
    <mergeCell ref="A32:B32"/>
    <mergeCell ref="D32:E32"/>
    <mergeCell ref="G32:H32"/>
    <mergeCell ref="I32:J32"/>
    <mergeCell ref="A33:B33"/>
    <mergeCell ref="D33:E33"/>
    <mergeCell ref="G33:H33"/>
    <mergeCell ref="I33:J33"/>
    <mergeCell ref="A34:B34"/>
    <mergeCell ref="D34:E34"/>
    <mergeCell ref="G34:H34"/>
    <mergeCell ref="I34:J34"/>
    <mergeCell ref="A29:B29"/>
    <mergeCell ref="D29:E29"/>
    <mergeCell ref="G29:H29"/>
    <mergeCell ref="I29:J29"/>
    <mergeCell ref="A30:B30"/>
    <mergeCell ref="D30:E30"/>
    <mergeCell ref="G30:H30"/>
    <mergeCell ref="I30:J30"/>
    <mergeCell ref="A31:B31"/>
    <mergeCell ref="D31:E31"/>
    <mergeCell ref="G31:H31"/>
    <mergeCell ref="I31:J31"/>
    <mergeCell ref="A26:B26"/>
    <mergeCell ref="D26:E26"/>
    <mergeCell ref="G26:H26"/>
    <mergeCell ref="I26:J26"/>
    <mergeCell ref="A27:B27"/>
    <mergeCell ref="D27:E27"/>
    <mergeCell ref="G27:H27"/>
    <mergeCell ref="I27:J27"/>
    <mergeCell ref="A28:B28"/>
    <mergeCell ref="D28:E28"/>
    <mergeCell ref="G28:H28"/>
    <mergeCell ref="I28:J28"/>
    <mergeCell ref="A19:J19"/>
    <mergeCell ref="A23:C23"/>
    <mergeCell ref="D23:F23"/>
    <mergeCell ref="G23:H24"/>
    <mergeCell ref="I23:J24"/>
    <mergeCell ref="A24:B24"/>
    <mergeCell ref="D24:E24"/>
    <mergeCell ref="A25:B25"/>
    <mergeCell ref="D25:E25"/>
    <mergeCell ref="G25:H25"/>
    <mergeCell ref="I25:J25"/>
    <mergeCell ref="A16:B16"/>
    <mergeCell ref="C16:D16"/>
    <mergeCell ref="E16:F16"/>
    <mergeCell ref="G16:H16"/>
    <mergeCell ref="I16:J16"/>
    <mergeCell ref="A17:B17"/>
    <mergeCell ref="C17:D17"/>
    <mergeCell ref="E17:F17"/>
    <mergeCell ref="G17:H17"/>
    <mergeCell ref="I17:J17"/>
    <mergeCell ref="A14:B14"/>
    <mergeCell ref="C14:D14"/>
    <mergeCell ref="E14:F14"/>
    <mergeCell ref="G14:H14"/>
    <mergeCell ref="I14:J14"/>
    <mergeCell ref="A15:B15"/>
    <mergeCell ref="C15:D15"/>
    <mergeCell ref="E15:F15"/>
    <mergeCell ref="G15:H15"/>
    <mergeCell ref="I15:J15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A10:B10"/>
    <mergeCell ref="C10:D10"/>
    <mergeCell ref="E10:F10"/>
    <mergeCell ref="G10:H10"/>
    <mergeCell ref="I10:J10"/>
    <mergeCell ref="A11:B11"/>
    <mergeCell ref="C11:D11"/>
    <mergeCell ref="E11:F11"/>
    <mergeCell ref="G11:H11"/>
    <mergeCell ref="I11:J11"/>
    <mergeCell ref="A8:B8"/>
    <mergeCell ref="C8:D8"/>
    <mergeCell ref="E8:F8"/>
    <mergeCell ref="G8:H8"/>
    <mergeCell ref="I8:J8"/>
    <mergeCell ref="A9:B9"/>
    <mergeCell ref="C9:D9"/>
    <mergeCell ref="E9:F9"/>
    <mergeCell ref="G9:H9"/>
    <mergeCell ref="I9:J9"/>
    <mergeCell ref="H1:I1"/>
    <mergeCell ref="A2:J2"/>
    <mergeCell ref="A5:B6"/>
    <mergeCell ref="C5:F5"/>
    <mergeCell ref="G5:H6"/>
    <mergeCell ref="I5:J6"/>
    <mergeCell ref="C6:D6"/>
    <mergeCell ref="E6:F6"/>
    <mergeCell ref="A7:B7"/>
    <mergeCell ref="C7:D7"/>
    <mergeCell ref="E7:F7"/>
    <mergeCell ref="G7:H7"/>
    <mergeCell ref="I7:J7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2">
    <tabColor rgb="FFFF0000"/>
  </sheetPr>
  <dimension ref="A1:U45"/>
  <sheetViews>
    <sheetView showGridLines="0" topLeftCell="A28" workbookViewId="0">
      <selection activeCell="K48" sqref="K48"/>
    </sheetView>
  </sheetViews>
  <sheetFormatPr defaultRowHeight="12.75"/>
  <cols>
    <col min="1" max="1" width="7.140625" style="6" customWidth="1"/>
    <col min="2" max="2" width="14.5703125" style="6" customWidth="1"/>
    <col min="3" max="3" width="7.42578125" style="6" customWidth="1"/>
    <col min="4" max="4" width="6.28515625" style="6" customWidth="1"/>
    <col min="5" max="5" width="9.140625" style="6"/>
    <col min="6" max="6" width="7.5703125" style="6" customWidth="1"/>
    <col min="7" max="7" width="8" style="6" customWidth="1"/>
    <col min="8" max="8" width="7.5703125" style="6" customWidth="1"/>
    <col min="9" max="9" width="9.140625" style="6"/>
    <col min="10" max="10" width="9.85546875" style="6" customWidth="1"/>
    <col min="11" max="14" width="9.140625" style="6"/>
    <col min="15" max="15" width="5.5703125" style="6" customWidth="1"/>
    <col min="16" max="16384" width="9.140625" style="6"/>
  </cols>
  <sheetData>
    <row r="1" spans="1:10">
      <c r="A1" s="165" t="str">
        <f>'o fy'!$B$29</f>
        <v>LASER CUT SLOVENSKO spol. s r.o.</v>
      </c>
      <c r="H1" s="116"/>
      <c r="I1" s="1760">
        <f>'o fy'!$B$24</f>
        <v>0</v>
      </c>
      <c r="J1" s="1761"/>
    </row>
    <row r="2" spans="1:10" ht="37.5" customHeight="1">
      <c r="A2" s="1789" t="s">
        <v>1008</v>
      </c>
      <c r="B2" s="1789"/>
      <c r="C2" s="1789"/>
      <c r="D2" s="1789"/>
      <c r="E2" s="1789"/>
      <c r="F2" s="1789"/>
      <c r="G2" s="1789"/>
      <c r="H2" s="1789"/>
      <c r="I2" s="1789"/>
      <c r="J2" s="1789"/>
    </row>
    <row r="3" spans="1:10" ht="28.5" customHeight="1">
      <c r="A3" s="1817" t="s">
        <v>1009</v>
      </c>
      <c r="B3" s="1817"/>
      <c r="C3" s="1817"/>
      <c r="D3" s="1817"/>
      <c r="E3" s="1817"/>
      <c r="F3" s="1817"/>
      <c r="G3" s="1817"/>
      <c r="H3" s="1817"/>
      <c r="I3" s="1817"/>
      <c r="J3" s="1817"/>
    </row>
    <row r="4" spans="1:10" ht="14.1" customHeight="1"/>
    <row r="5" spans="1:10" ht="14.1" customHeight="1">
      <c r="A5" s="1743" t="s">
        <v>1010</v>
      </c>
      <c r="B5" s="1743"/>
      <c r="C5" s="1816"/>
      <c r="D5" s="1816"/>
      <c r="E5" s="1816"/>
      <c r="F5" s="1816"/>
      <c r="G5" s="1816"/>
      <c r="H5" s="1816"/>
      <c r="I5" s="1816"/>
      <c r="J5" s="1816"/>
    </row>
    <row r="6" spans="1:10" ht="14.1" customHeight="1">
      <c r="A6" s="125"/>
      <c r="B6" s="125"/>
      <c r="C6" s="1816"/>
      <c r="D6" s="1816"/>
      <c r="E6" s="1816"/>
      <c r="F6" s="1816"/>
      <c r="G6" s="1816"/>
      <c r="H6" s="1816"/>
      <c r="I6" s="1816"/>
      <c r="J6" s="1816"/>
    </row>
    <row r="7" spans="1:10" ht="14.1" customHeight="1">
      <c r="A7" s="1743" t="s">
        <v>1011</v>
      </c>
      <c r="B7" s="1743"/>
      <c r="C7" s="1816"/>
      <c r="D7" s="1816"/>
      <c r="E7" s="1816"/>
      <c r="F7" s="1816"/>
      <c r="G7" s="1816"/>
      <c r="H7" s="1816"/>
      <c r="I7" s="1816"/>
      <c r="J7" s="1816"/>
    </row>
    <row r="8" spans="1:10" ht="14.1" customHeight="1">
      <c r="A8" s="125"/>
      <c r="B8" s="125"/>
      <c r="C8" s="1816"/>
      <c r="D8" s="1816"/>
      <c r="E8" s="1816"/>
      <c r="F8" s="1816"/>
      <c r="G8" s="1816"/>
      <c r="H8" s="1816"/>
      <c r="I8" s="1816"/>
      <c r="J8" s="1816"/>
    </row>
    <row r="9" spans="1:10" ht="14.1" customHeight="1">
      <c r="A9" s="110" t="s">
        <v>1012</v>
      </c>
      <c r="B9" s="125"/>
      <c r="C9" s="1816"/>
      <c r="D9" s="1816"/>
      <c r="E9" s="1816"/>
      <c r="F9" s="1816"/>
      <c r="G9" s="1816"/>
      <c r="H9" s="1816"/>
      <c r="I9" s="1816"/>
      <c r="J9" s="1816"/>
    </row>
    <row r="10" spans="1:10" ht="30" customHeight="1">
      <c r="A10" s="1819" t="s">
        <v>1013</v>
      </c>
      <c r="B10" s="1819"/>
      <c r="C10" s="1819"/>
      <c r="D10" s="1819"/>
      <c r="E10" s="1819"/>
      <c r="F10" s="1819"/>
      <c r="G10" s="1819"/>
      <c r="H10" s="1819"/>
      <c r="I10" s="1819"/>
      <c r="J10" s="1819"/>
    </row>
    <row r="11" spans="1:10" ht="14.1" customHeight="1"/>
    <row r="12" spans="1:10" ht="14.1" customHeight="1">
      <c r="A12" s="1743" t="s">
        <v>1010</v>
      </c>
      <c r="B12" s="1743"/>
      <c r="C12" s="1816"/>
      <c r="D12" s="1816"/>
      <c r="E12" s="1816"/>
      <c r="F12" s="1816"/>
      <c r="G12" s="1816"/>
      <c r="H12" s="1816"/>
      <c r="I12" s="1816"/>
      <c r="J12" s="1816"/>
    </row>
    <row r="13" spans="1:10" ht="14.1" customHeight="1">
      <c r="A13" s="125"/>
      <c r="B13" s="125"/>
      <c r="C13" s="1816"/>
      <c r="D13" s="1816"/>
      <c r="E13" s="1816"/>
      <c r="F13" s="1816"/>
      <c r="G13" s="1816"/>
      <c r="H13" s="1816"/>
      <c r="I13" s="1816"/>
      <c r="J13" s="1816"/>
    </row>
    <row r="14" spans="1:10" ht="14.1" customHeight="1">
      <c r="A14" s="1743" t="s">
        <v>1011</v>
      </c>
      <c r="B14" s="1743"/>
      <c r="C14" s="1816"/>
      <c r="D14" s="1816"/>
      <c r="E14" s="1816"/>
      <c r="F14" s="1816"/>
      <c r="G14" s="1816"/>
      <c r="H14" s="1816"/>
      <c r="I14" s="1816"/>
      <c r="J14" s="1816"/>
    </row>
    <row r="15" spans="1:10" ht="14.1" customHeight="1">
      <c r="A15" s="125"/>
      <c r="B15" s="125"/>
      <c r="C15" s="1816"/>
      <c r="D15" s="1816"/>
      <c r="E15" s="1816"/>
      <c r="F15" s="1816"/>
      <c r="G15" s="1816"/>
      <c r="H15" s="1816"/>
      <c r="I15" s="1816"/>
      <c r="J15" s="1816"/>
    </row>
    <row r="16" spans="1:10" ht="14.1" customHeight="1">
      <c r="A16" s="110" t="s">
        <v>1012</v>
      </c>
      <c r="B16" s="125"/>
      <c r="C16" s="1816"/>
      <c r="D16" s="1816"/>
      <c r="E16" s="1816"/>
      <c r="F16" s="1816"/>
      <c r="G16" s="1816"/>
      <c r="H16" s="1816"/>
      <c r="I16" s="1816"/>
      <c r="J16" s="1816"/>
    </row>
    <row r="17" spans="1:10">
      <c r="A17" s="1779" t="s">
        <v>1014</v>
      </c>
      <c r="B17" s="1779"/>
      <c r="C17" s="1779"/>
      <c r="D17" s="1779"/>
      <c r="E17" s="1779"/>
      <c r="F17" s="1779"/>
      <c r="G17" s="1779"/>
      <c r="H17" s="1779"/>
      <c r="I17" s="1779"/>
      <c r="J17" s="1779"/>
    </row>
    <row r="18" spans="1:10" ht="14.1" customHeight="1">
      <c r="A18" s="110" t="s">
        <v>1012</v>
      </c>
      <c r="C18" s="1816"/>
      <c r="D18" s="1816"/>
      <c r="E18" s="1816"/>
      <c r="F18" s="1816"/>
      <c r="G18" s="1816"/>
      <c r="H18" s="1816"/>
      <c r="I18" s="1816"/>
      <c r="J18" s="1816"/>
    </row>
    <row r="19" spans="1:10" ht="14.1" customHeight="1">
      <c r="C19" s="1816"/>
      <c r="D19" s="1816"/>
      <c r="E19" s="1816"/>
      <c r="F19" s="1816"/>
      <c r="G19" s="1816"/>
      <c r="H19" s="1816"/>
      <c r="I19" s="1816"/>
      <c r="J19" s="1816"/>
    </row>
    <row r="20" spans="1:10" ht="14.1" customHeight="1">
      <c r="A20" s="1743" t="s">
        <v>1010</v>
      </c>
      <c r="B20" s="1743"/>
      <c r="C20" s="1816"/>
      <c r="D20" s="1816"/>
      <c r="E20" s="1816"/>
      <c r="F20" s="1816"/>
      <c r="G20" s="1816"/>
      <c r="H20" s="1816"/>
      <c r="I20" s="1816"/>
      <c r="J20" s="1816"/>
    </row>
    <row r="21" spans="1:10" ht="14.1" customHeight="1">
      <c r="C21" s="1816"/>
      <c r="D21" s="1816"/>
      <c r="E21" s="1816"/>
      <c r="F21" s="1816"/>
      <c r="G21" s="1816"/>
      <c r="H21" s="1816"/>
      <c r="I21" s="1816"/>
      <c r="J21" s="1816"/>
    </row>
    <row r="22" spans="1:10" ht="14.1" customHeight="1">
      <c r="A22" s="1743" t="s">
        <v>1011</v>
      </c>
      <c r="B22" s="1743"/>
      <c r="C22" s="1816"/>
      <c r="D22" s="1816"/>
      <c r="E22" s="1816"/>
      <c r="F22" s="1816"/>
      <c r="G22" s="1816"/>
      <c r="H22" s="1816"/>
      <c r="I22" s="1816"/>
      <c r="J22" s="1816"/>
    </row>
    <row r="23" spans="1:10" ht="14.1" customHeight="1">
      <c r="C23" s="129"/>
      <c r="D23" s="129"/>
      <c r="E23" s="129"/>
      <c r="F23" s="129"/>
      <c r="G23" s="129"/>
      <c r="H23" s="129"/>
      <c r="I23" s="129"/>
      <c r="J23" s="129"/>
    </row>
    <row r="24" spans="1:10" ht="14.1" customHeight="1">
      <c r="A24" s="6" t="s">
        <v>1015</v>
      </c>
      <c r="C24" s="22"/>
      <c r="D24" s="22"/>
      <c r="E24" s="22"/>
      <c r="F24" s="22"/>
      <c r="G24" s="22"/>
      <c r="H24" s="22"/>
      <c r="I24" s="22"/>
      <c r="J24" s="22"/>
    </row>
    <row r="25" spans="1:10" ht="14.1" customHeight="1">
      <c r="A25" s="6" t="s">
        <v>1016</v>
      </c>
      <c r="C25" s="1822"/>
      <c r="D25" s="1822"/>
      <c r="E25" s="1822"/>
      <c r="F25" s="1822"/>
      <c r="G25" s="1822"/>
      <c r="H25" s="1822"/>
      <c r="I25" s="1822"/>
      <c r="J25" s="1822"/>
    </row>
    <row r="26" spans="1:10" s="134" customFormat="1" ht="27.75" customHeight="1">
      <c r="A26" s="1819" t="s">
        <v>1017</v>
      </c>
      <c r="B26" s="1819"/>
      <c r="C26" s="1819"/>
      <c r="D26" s="1819"/>
      <c r="E26" s="1819"/>
      <c r="F26" s="1819"/>
      <c r="G26" s="1819"/>
      <c r="H26" s="1819"/>
      <c r="I26" s="1819"/>
      <c r="J26" s="1819"/>
    </row>
    <row r="27" spans="1:10" ht="14.1" customHeight="1"/>
    <row r="28" spans="1:10" ht="14.1" customHeight="1">
      <c r="E28" s="135"/>
      <c r="F28" s="136" t="s">
        <v>969</v>
      </c>
      <c r="G28" s="135"/>
      <c r="H28" s="136" t="s">
        <v>970</v>
      </c>
    </row>
    <row r="29" spans="1:10" ht="14.1" customHeight="1">
      <c r="A29" s="6" t="s">
        <v>1018</v>
      </c>
    </row>
    <row r="30" spans="1:10" ht="14.1" customHeight="1"/>
    <row r="31" spans="1:10" ht="14.1" customHeight="1">
      <c r="C31" s="1818"/>
      <c r="D31" s="1818"/>
      <c r="E31" s="1818"/>
      <c r="F31" s="1818"/>
      <c r="H31" s="1818"/>
      <c r="I31" s="1818"/>
      <c r="J31" s="1818"/>
    </row>
    <row r="32" spans="1:10" ht="14.1" customHeight="1">
      <c r="A32" s="1743" t="s">
        <v>1010</v>
      </c>
      <c r="B32" s="1743"/>
      <c r="C32" s="1818"/>
      <c r="D32" s="1818"/>
      <c r="E32" s="1818"/>
      <c r="F32" s="1818"/>
      <c r="G32" s="6" t="s">
        <v>1019</v>
      </c>
      <c r="H32" s="1818"/>
      <c r="I32" s="1818"/>
      <c r="J32" s="1818"/>
    </row>
    <row r="33" spans="1:21" ht="14.1" customHeight="1">
      <c r="C33" s="1818"/>
      <c r="D33" s="1818"/>
      <c r="E33" s="1818"/>
      <c r="F33" s="1818"/>
      <c r="H33" s="1818"/>
      <c r="I33" s="1818"/>
      <c r="J33" s="1818"/>
    </row>
    <row r="34" spans="1:21" ht="14.1" customHeight="1">
      <c r="C34" s="1818"/>
      <c r="D34" s="1818"/>
      <c r="E34" s="1818"/>
      <c r="F34" s="1818"/>
      <c r="H34" s="1818"/>
      <c r="I34" s="1818"/>
      <c r="J34" s="1818"/>
    </row>
    <row r="35" spans="1:21" ht="14.1" customHeight="1">
      <c r="C35" s="1818"/>
      <c r="D35" s="1818"/>
      <c r="E35" s="1818"/>
      <c r="F35" s="1818"/>
      <c r="H35" s="1818"/>
      <c r="I35" s="1818"/>
      <c r="J35" s="1818"/>
    </row>
    <row r="36" spans="1:21" ht="14.1" customHeight="1">
      <c r="C36" s="1818"/>
      <c r="D36" s="1818"/>
      <c r="E36" s="1818"/>
      <c r="F36" s="1818"/>
      <c r="H36" s="1818"/>
      <c r="I36" s="1818"/>
      <c r="J36" s="1818"/>
    </row>
    <row r="37" spans="1:21" ht="14.1" customHeight="1">
      <c r="C37" s="1818"/>
      <c r="D37" s="1818"/>
      <c r="E37" s="1818"/>
      <c r="F37" s="1818"/>
      <c r="H37" s="1818"/>
      <c r="I37" s="1818"/>
      <c r="J37" s="1818"/>
    </row>
    <row r="38" spans="1:21" ht="14.1" customHeight="1"/>
    <row r="39" spans="1:21" s="114" customFormat="1" ht="18" customHeight="1">
      <c r="A39" s="1789" t="s">
        <v>1020</v>
      </c>
      <c r="B39" s="1789"/>
      <c r="C39" s="1789"/>
      <c r="D39" s="1789"/>
      <c r="E39" s="1789"/>
      <c r="F39" s="1789"/>
      <c r="G39" s="1789"/>
      <c r="H39" s="1789"/>
      <c r="I39" s="1789"/>
      <c r="J39" s="1789"/>
      <c r="K39" s="384"/>
      <c r="L39" s="384"/>
      <c r="M39" s="384"/>
      <c r="N39" s="384"/>
      <c r="O39" s="384"/>
      <c r="P39" s="384"/>
      <c r="Q39" s="384"/>
      <c r="R39" s="384"/>
      <c r="S39" s="384"/>
      <c r="T39" s="384"/>
      <c r="U39" s="384"/>
    </row>
    <row r="40" spans="1:21" ht="14.1" customHeight="1">
      <c r="A40" s="6" t="s">
        <v>1021</v>
      </c>
    </row>
    <row r="41" spans="1:21" ht="14.1" customHeight="1">
      <c r="A41" s="1821" t="s">
        <v>972</v>
      </c>
      <c r="B41" s="1821"/>
      <c r="C41" s="1821"/>
      <c r="D41" s="1821"/>
      <c r="E41" s="657"/>
      <c r="F41" s="657"/>
      <c r="G41" s="657"/>
      <c r="H41" s="750"/>
      <c r="I41" s="193"/>
      <c r="J41" s="138"/>
      <c r="K41" s="138"/>
      <c r="L41" s="138"/>
      <c r="M41" s="114"/>
      <c r="N41" s="114"/>
      <c r="O41" s="114"/>
      <c r="P41" s="114"/>
    </row>
    <row r="42" spans="1:21" ht="66.75" customHeight="1">
      <c r="A42" s="1773"/>
      <c r="B42" s="1773"/>
      <c r="C42" s="1773"/>
      <c r="D42" s="1773"/>
      <c r="E42" s="1773"/>
      <c r="F42" s="1773"/>
      <c r="G42" s="1773"/>
      <c r="H42" s="1773"/>
      <c r="I42" s="1773"/>
      <c r="J42" s="1773"/>
      <c r="K42" s="385"/>
      <c r="L42" s="385"/>
      <c r="M42" s="385"/>
      <c r="N42" s="385"/>
      <c r="O42" s="385"/>
      <c r="P42" s="385"/>
      <c r="Q42" s="385"/>
      <c r="R42" s="385"/>
      <c r="S42" s="385"/>
      <c r="T42" s="385"/>
      <c r="U42" s="385"/>
    </row>
    <row r="45" spans="1:21">
      <c r="A45" s="1820">
        <f>'o fy'!$A$54</f>
        <v>0</v>
      </c>
      <c r="B45" s="1820"/>
      <c r="C45" s="1820"/>
    </row>
  </sheetData>
  <sheetProtection password="C096" sheet="1" objects="1" scenarios="1" selectLockedCells="1"/>
  <mergeCells count="47">
    <mergeCell ref="A45:C45"/>
    <mergeCell ref="A22:B22"/>
    <mergeCell ref="A39:J39"/>
    <mergeCell ref="A41:D41"/>
    <mergeCell ref="A42:J42"/>
    <mergeCell ref="C32:F32"/>
    <mergeCell ref="H32:J32"/>
    <mergeCell ref="C33:F33"/>
    <mergeCell ref="C35:F35"/>
    <mergeCell ref="C25:J25"/>
    <mergeCell ref="H34:J34"/>
    <mergeCell ref="H37:J37"/>
    <mergeCell ref="C34:F34"/>
    <mergeCell ref="C36:F36"/>
    <mergeCell ref="H36:J36"/>
    <mergeCell ref="C37:F37"/>
    <mergeCell ref="H35:J35"/>
    <mergeCell ref="A17:J17"/>
    <mergeCell ref="H33:J33"/>
    <mergeCell ref="C21:J21"/>
    <mergeCell ref="A10:J10"/>
    <mergeCell ref="C19:J19"/>
    <mergeCell ref="C15:J15"/>
    <mergeCell ref="C18:J18"/>
    <mergeCell ref="C20:J20"/>
    <mergeCell ref="C22:J22"/>
    <mergeCell ref="A26:J26"/>
    <mergeCell ref="C16:J16"/>
    <mergeCell ref="A32:B32"/>
    <mergeCell ref="A20:B20"/>
    <mergeCell ref="C31:F31"/>
    <mergeCell ref="H31:J31"/>
    <mergeCell ref="A12:B12"/>
    <mergeCell ref="C12:J12"/>
    <mergeCell ref="A14:B14"/>
    <mergeCell ref="C14:J14"/>
    <mergeCell ref="C13:J13"/>
    <mergeCell ref="A7:B7"/>
    <mergeCell ref="C7:J7"/>
    <mergeCell ref="C6:J6"/>
    <mergeCell ref="C9:J9"/>
    <mergeCell ref="I1:J1"/>
    <mergeCell ref="A2:J2"/>
    <mergeCell ref="A3:J3"/>
    <mergeCell ref="A5:B5"/>
    <mergeCell ref="C5:J5"/>
    <mergeCell ref="C8:J8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List13">
    <tabColor rgb="FFFFC000"/>
  </sheetPr>
  <dimension ref="A1:U63"/>
  <sheetViews>
    <sheetView showGridLines="0" zoomScale="115" zoomScaleNormal="115" zoomScaleSheetLayoutView="99" workbookViewId="0">
      <selection activeCell="J48" sqref="J48:L48"/>
    </sheetView>
  </sheetViews>
  <sheetFormatPr defaultRowHeight="12" customHeight="1"/>
  <cols>
    <col min="1" max="1" width="2.85546875" style="114" customWidth="1"/>
    <col min="2" max="6" width="5.28515625" style="114" customWidth="1"/>
    <col min="7" max="7" width="19.85546875" style="114" customWidth="1"/>
    <col min="8" max="8" width="4" style="165" bestFit="1" customWidth="1"/>
    <col min="9" max="9" width="0.140625" style="193" hidden="1" customWidth="1"/>
    <col min="10" max="10" width="2.85546875" style="114" customWidth="1"/>
    <col min="11" max="12" width="3.7109375" style="114" customWidth="1"/>
    <col min="13" max="13" width="3" style="114" customWidth="1"/>
    <col min="14" max="15" width="3.7109375" style="114" customWidth="1"/>
    <col min="16" max="16" width="2" style="114" customWidth="1"/>
    <col min="17" max="17" width="3.7109375" style="114" customWidth="1"/>
    <col min="18" max="18" width="3.42578125" style="114" customWidth="1"/>
    <col min="19" max="19" width="3.7109375" style="114" hidden="1" customWidth="1"/>
    <col min="20" max="21" width="3.7109375" style="114" customWidth="1"/>
    <col min="22" max="16384" width="9.140625" style="114"/>
  </cols>
  <sheetData>
    <row r="1" spans="1:21" ht="12.95" customHeight="1">
      <c r="A1" s="1840" t="s">
        <v>1022</v>
      </c>
      <c r="B1" s="1840"/>
      <c r="C1" s="1840"/>
      <c r="D1" s="1840"/>
      <c r="E1" s="1840"/>
      <c r="F1" s="1840"/>
      <c r="G1" s="1840"/>
      <c r="H1" s="1840"/>
      <c r="I1" s="1840"/>
      <c r="J1" s="1840"/>
      <c r="K1" s="1840"/>
      <c r="L1" s="1840"/>
      <c r="M1" s="1840"/>
      <c r="N1" s="1840"/>
      <c r="O1" s="1840"/>
      <c r="R1" s="1845">
        <f>'o fy'!$B$24</f>
        <v>0</v>
      </c>
      <c r="S1" s="1845"/>
      <c r="T1" s="1845"/>
      <c r="U1" s="1845"/>
    </row>
    <row r="2" spans="1:21" ht="11.1" customHeight="1">
      <c r="A2" s="1841" t="s">
        <v>1023</v>
      </c>
      <c r="B2" s="1823" t="s">
        <v>1024</v>
      </c>
      <c r="C2" s="1824"/>
      <c r="D2" s="1824"/>
      <c r="E2" s="1824"/>
      <c r="F2" s="1824"/>
      <c r="G2" s="1825"/>
      <c r="H2" s="1843" t="s">
        <v>1025</v>
      </c>
      <c r="I2" s="386"/>
      <c r="J2" s="1829" t="s">
        <v>1026</v>
      </c>
      <c r="K2" s="1830"/>
      <c r="L2" s="1830"/>
      <c r="M2" s="1830"/>
      <c r="N2" s="1830"/>
      <c r="O2" s="1831"/>
      <c r="P2" s="1823" t="s">
        <v>1027</v>
      </c>
      <c r="Q2" s="1824"/>
      <c r="R2" s="1825"/>
      <c r="S2" s="1823" t="s">
        <v>1028</v>
      </c>
      <c r="T2" s="1824"/>
      <c r="U2" s="1825"/>
    </row>
    <row r="3" spans="1:21" ht="11.1" customHeight="1">
      <c r="A3" s="1842"/>
      <c r="B3" s="1826"/>
      <c r="C3" s="1827"/>
      <c r="D3" s="1827"/>
      <c r="E3" s="1827"/>
      <c r="F3" s="1827"/>
      <c r="G3" s="1828"/>
      <c r="H3" s="1844"/>
      <c r="I3" s="387"/>
      <c r="J3" s="1829" t="s">
        <v>1029</v>
      </c>
      <c r="K3" s="1830"/>
      <c r="L3" s="1831"/>
      <c r="M3" s="1829" t="s">
        <v>1030</v>
      </c>
      <c r="N3" s="1830"/>
      <c r="O3" s="1831"/>
      <c r="P3" s="1826"/>
      <c r="Q3" s="1827"/>
      <c r="R3" s="1828"/>
      <c r="S3" s="1826"/>
      <c r="T3" s="1827"/>
      <c r="U3" s="1828"/>
    </row>
    <row r="4" spans="1:21" ht="12.6" customHeight="1">
      <c r="A4" s="388"/>
      <c r="B4" s="1832" t="s">
        <v>1031</v>
      </c>
      <c r="C4" s="1833"/>
      <c r="D4" s="1833"/>
      <c r="E4" s="1833"/>
      <c r="F4" s="1833"/>
      <c r="G4" s="1833"/>
      <c r="H4" s="389" t="s">
        <v>222</v>
      </c>
      <c r="I4" s="390"/>
      <c r="J4" s="1834">
        <f>'SUVAHA VYPOCET'!$R$2</f>
        <v>63462.900000000016</v>
      </c>
      <c r="K4" s="1834"/>
      <c r="L4" s="1835"/>
      <c r="M4" s="1836">
        <f>'SUVAHA VYPOCET'!$AG$2</f>
        <v>68184.909999999989</v>
      </c>
      <c r="N4" s="1836"/>
      <c r="O4" s="1836"/>
      <c r="P4" s="1837">
        <f>SUM(J4-M4)</f>
        <v>-4722.0099999999729</v>
      </c>
      <c r="Q4" s="1837"/>
      <c r="R4" s="1837"/>
      <c r="S4" s="1838">
        <f t="shared" ref="S4:S12" si="0">SUM(J4/M4)</f>
        <v>0.93074699372632486</v>
      </c>
      <c r="T4" s="1838"/>
      <c r="U4" s="1839"/>
    </row>
    <row r="5" spans="1:21" ht="12.6" customHeight="1">
      <c r="A5" s="388"/>
      <c r="B5" s="1832" t="s">
        <v>1032</v>
      </c>
      <c r="C5" s="1833"/>
      <c r="D5" s="1833"/>
      <c r="E5" s="1833"/>
      <c r="F5" s="1833"/>
      <c r="G5" s="1833"/>
      <c r="H5" s="389" t="s">
        <v>223</v>
      </c>
      <c r="I5" s="390"/>
      <c r="J5" s="1846">
        <f>'SUVAHA VYPOCET'!R4</f>
        <v>0</v>
      </c>
      <c r="K5" s="1846"/>
      <c r="L5" s="1847"/>
      <c r="M5" s="1846">
        <f>'SUVAHA VYPOCET'!AG4</f>
        <v>0</v>
      </c>
      <c r="N5" s="1846"/>
      <c r="O5" s="1847"/>
      <c r="P5" s="1837">
        <f>SUM(J5-M5)</f>
        <v>0</v>
      </c>
      <c r="Q5" s="1837"/>
      <c r="R5" s="1837"/>
      <c r="S5" s="1838" t="e">
        <f t="shared" si="0"/>
        <v>#DIV/0!</v>
      </c>
      <c r="T5" s="1838"/>
      <c r="U5" s="1839"/>
    </row>
    <row r="6" spans="1:21" ht="12.6" customHeight="1">
      <c r="A6" s="388">
        <f t="shared" ref="A6:A63" si="1">SUM(A5+1)</f>
        <v>1</v>
      </c>
      <c r="B6" s="1848" t="s">
        <v>1033</v>
      </c>
      <c r="C6" s="1848"/>
      <c r="D6" s="1848"/>
      <c r="E6" s="1848"/>
      <c r="F6" s="1848"/>
      <c r="G6" s="1848"/>
      <c r="H6" s="391" t="s">
        <v>224</v>
      </c>
      <c r="I6" s="390"/>
      <c r="J6" s="1849">
        <f>'SUVAHA VYPOCET'!R5</f>
        <v>0</v>
      </c>
      <c r="K6" s="1849"/>
      <c r="L6" s="1850"/>
      <c r="M6" s="1851">
        <f>'SUVAHA VYPOCET'!AG5</f>
        <v>0</v>
      </c>
      <c r="N6" s="1851"/>
      <c r="O6" s="1851"/>
      <c r="P6" s="1852">
        <f>SUM(J6-M6)</f>
        <v>0</v>
      </c>
      <c r="Q6" s="1852"/>
      <c r="R6" s="1852"/>
      <c r="S6" s="1853" t="e">
        <f t="shared" si="0"/>
        <v>#DIV/0!</v>
      </c>
      <c r="T6" s="1853"/>
      <c r="U6" s="1854"/>
    </row>
    <row r="7" spans="1:21" ht="12.6" customHeight="1">
      <c r="A7" s="388">
        <f t="shared" si="1"/>
        <v>2</v>
      </c>
      <c r="B7" s="1848" t="s">
        <v>1034</v>
      </c>
      <c r="C7" s="1848"/>
      <c r="D7" s="1848"/>
      <c r="E7" s="1848"/>
      <c r="F7" s="1848"/>
      <c r="G7" s="1848"/>
      <c r="H7" s="391" t="s">
        <v>225</v>
      </c>
      <c r="I7" s="390"/>
      <c r="J7" s="1849">
        <f>'SUVAHA VYPOCET'!R6</f>
        <v>0</v>
      </c>
      <c r="K7" s="1849"/>
      <c r="L7" s="1850"/>
      <c r="M7" s="1851">
        <f>'SUVAHA VYPOCET'!AG6</f>
        <v>0</v>
      </c>
      <c r="N7" s="1851"/>
      <c r="O7" s="1851"/>
      <c r="P7" s="1852">
        <f t="shared" ref="P7:P12" si="2">SUM(J7-M7)</f>
        <v>0</v>
      </c>
      <c r="Q7" s="1852"/>
      <c r="R7" s="1852"/>
      <c r="S7" s="1853" t="e">
        <f t="shared" si="0"/>
        <v>#DIV/0!</v>
      </c>
      <c r="T7" s="1853"/>
      <c r="U7" s="1854"/>
    </row>
    <row r="8" spans="1:21" ht="12.6" customHeight="1">
      <c r="A8" s="388">
        <f t="shared" si="1"/>
        <v>3</v>
      </c>
      <c r="B8" s="1848" t="s">
        <v>1035</v>
      </c>
      <c r="C8" s="1848"/>
      <c r="D8" s="1848"/>
      <c r="E8" s="1848"/>
      <c r="F8" s="1848"/>
      <c r="G8" s="1848"/>
      <c r="H8" s="391" t="s">
        <v>226</v>
      </c>
      <c r="I8" s="390"/>
      <c r="J8" s="1849">
        <f>'SUVAHA VYPOCET'!R7</f>
        <v>0</v>
      </c>
      <c r="K8" s="1849"/>
      <c r="L8" s="1850"/>
      <c r="M8" s="1851">
        <f>'SUVAHA VYPOCET'!AG7</f>
        <v>0</v>
      </c>
      <c r="N8" s="1851"/>
      <c r="O8" s="1851"/>
      <c r="P8" s="1852">
        <f t="shared" si="2"/>
        <v>0</v>
      </c>
      <c r="Q8" s="1852"/>
      <c r="R8" s="1852"/>
      <c r="S8" s="1853" t="e">
        <f t="shared" si="0"/>
        <v>#DIV/0!</v>
      </c>
      <c r="T8" s="1853"/>
      <c r="U8" s="1854"/>
    </row>
    <row r="9" spans="1:21" ht="12.6" customHeight="1">
      <c r="A9" s="388">
        <f t="shared" si="1"/>
        <v>4</v>
      </c>
      <c r="B9" s="1848" t="s">
        <v>1036</v>
      </c>
      <c r="C9" s="1848"/>
      <c r="D9" s="1848"/>
      <c r="E9" s="1848"/>
      <c r="F9" s="1848"/>
      <c r="G9" s="1848"/>
      <c r="H9" s="391" t="s">
        <v>227</v>
      </c>
      <c r="I9" s="390"/>
      <c r="J9" s="1849">
        <f>'SUVAHA VYPOCET'!R8</f>
        <v>0</v>
      </c>
      <c r="K9" s="1849"/>
      <c r="L9" s="1850"/>
      <c r="M9" s="1851">
        <f>'SUVAHA VYPOCET'!AG8</f>
        <v>0</v>
      </c>
      <c r="N9" s="1851"/>
      <c r="O9" s="1851"/>
      <c r="P9" s="1852">
        <f t="shared" si="2"/>
        <v>0</v>
      </c>
      <c r="Q9" s="1852"/>
      <c r="R9" s="1852"/>
      <c r="S9" s="1853" t="e">
        <f t="shared" si="0"/>
        <v>#DIV/0!</v>
      </c>
      <c r="T9" s="1853"/>
      <c r="U9" s="1854"/>
    </row>
    <row r="10" spans="1:21" ht="12.6" customHeight="1">
      <c r="A10" s="388">
        <f t="shared" si="1"/>
        <v>5</v>
      </c>
      <c r="B10" s="1848" t="s">
        <v>1037</v>
      </c>
      <c r="C10" s="1848"/>
      <c r="D10" s="1848"/>
      <c r="E10" s="1848"/>
      <c r="F10" s="1848"/>
      <c r="G10" s="1848"/>
      <c r="H10" s="391" t="s">
        <v>228</v>
      </c>
      <c r="I10" s="390"/>
      <c r="J10" s="1849">
        <f>'SUVAHA VYPOCET'!R9</f>
        <v>0</v>
      </c>
      <c r="K10" s="1849"/>
      <c r="L10" s="1850"/>
      <c r="M10" s="1851">
        <f>'SUVAHA VYPOCET'!AG9</f>
        <v>0</v>
      </c>
      <c r="N10" s="1851"/>
      <c r="O10" s="1851"/>
      <c r="P10" s="1852">
        <f t="shared" si="2"/>
        <v>0</v>
      </c>
      <c r="Q10" s="1852"/>
      <c r="R10" s="1852"/>
      <c r="S10" s="1853" t="e">
        <f t="shared" si="0"/>
        <v>#DIV/0!</v>
      </c>
      <c r="T10" s="1853"/>
      <c r="U10" s="1854"/>
    </row>
    <row r="11" spans="1:21" ht="12.6" customHeight="1">
      <c r="A11" s="388">
        <f t="shared" si="1"/>
        <v>6</v>
      </c>
      <c r="B11" s="1848" t="s">
        <v>1038</v>
      </c>
      <c r="C11" s="1848"/>
      <c r="D11" s="1848"/>
      <c r="E11" s="1848"/>
      <c r="F11" s="1848"/>
      <c r="G11" s="1848"/>
      <c r="H11" s="391" t="s">
        <v>229</v>
      </c>
      <c r="I11" s="390"/>
      <c r="J11" s="1849">
        <f>'SUVAHA VYPOCET'!R10</f>
        <v>0</v>
      </c>
      <c r="K11" s="1849"/>
      <c r="L11" s="1850"/>
      <c r="M11" s="1851">
        <f>'SUVAHA VYPOCET'!AG10</f>
        <v>0</v>
      </c>
      <c r="N11" s="1851"/>
      <c r="O11" s="1851"/>
      <c r="P11" s="1852">
        <f t="shared" si="2"/>
        <v>0</v>
      </c>
      <c r="Q11" s="1852"/>
      <c r="R11" s="1852"/>
      <c r="S11" s="1853" t="e">
        <f t="shared" si="0"/>
        <v>#DIV/0!</v>
      </c>
      <c r="T11" s="1853"/>
      <c r="U11" s="1854"/>
    </row>
    <row r="12" spans="1:21" ht="12.6" customHeight="1">
      <c r="A12" s="388">
        <f t="shared" si="1"/>
        <v>7</v>
      </c>
      <c r="B12" s="1848" t="s">
        <v>1039</v>
      </c>
      <c r="C12" s="1848"/>
      <c r="D12" s="1848"/>
      <c r="E12" s="1848"/>
      <c r="F12" s="1848"/>
      <c r="G12" s="1848"/>
      <c r="H12" s="391" t="s">
        <v>230</v>
      </c>
      <c r="I12" s="390"/>
      <c r="J12" s="1849">
        <f>'SUVAHA VYPOCET'!R11</f>
        <v>0</v>
      </c>
      <c r="K12" s="1849"/>
      <c r="L12" s="1850"/>
      <c r="M12" s="1851">
        <f>'SUVAHA VYPOCET'!AG11</f>
        <v>0</v>
      </c>
      <c r="N12" s="1851"/>
      <c r="O12" s="1851"/>
      <c r="P12" s="1852">
        <f t="shared" si="2"/>
        <v>0</v>
      </c>
      <c r="Q12" s="1852"/>
      <c r="R12" s="1852"/>
      <c r="S12" s="1853" t="e">
        <f t="shared" si="0"/>
        <v>#DIV/0!</v>
      </c>
      <c r="T12" s="1853"/>
      <c r="U12" s="1854"/>
    </row>
    <row r="13" spans="1:21" ht="12.6" customHeight="1">
      <c r="A13" s="388">
        <f t="shared" si="1"/>
        <v>8</v>
      </c>
      <c r="B13" s="1832" t="s">
        <v>1040</v>
      </c>
      <c r="C13" s="1833"/>
      <c r="D13" s="1833"/>
      <c r="E13" s="1833"/>
      <c r="F13" s="1833"/>
      <c r="G13" s="1833"/>
      <c r="H13" s="391" t="s">
        <v>231</v>
      </c>
      <c r="I13" s="390"/>
      <c r="J13" s="1855">
        <f>'SUVAHA VYPOCET'!R12</f>
        <v>618.05000000000291</v>
      </c>
      <c r="K13" s="1856"/>
      <c r="L13" s="1856"/>
      <c r="M13" s="1856">
        <f>'SUVAHA VYPOCET'!AG12</f>
        <v>1186.9199999999983</v>
      </c>
      <c r="N13" s="1856"/>
      <c r="O13" s="1857"/>
      <c r="P13" s="1837">
        <f>SUM(J13-M13)</f>
        <v>-568.86999999999534</v>
      </c>
      <c r="Q13" s="1837"/>
      <c r="R13" s="1837"/>
      <c r="S13" s="1838">
        <f>SUM(J13/M13)</f>
        <v>0.52071748727800005</v>
      </c>
      <c r="T13" s="1838"/>
      <c r="U13" s="1839"/>
    </row>
    <row r="14" spans="1:21" ht="12.6" customHeight="1">
      <c r="A14" s="388">
        <f t="shared" si="1"/>
        <v>9</v>
      </c>
      <c r="B14" s="1848" t="s">
        <v>1041</v>
      </c>
      <c r="C14" s="1848"/>
      <c r="D14" s="1848"/>
      <c r="E14" s="1848"/>
      <c r="F14" s="1848"/>
      <c r="G14" s="1848"/>
      <c r="H14" s="391" t="s">
        <v>233</v>
      </c>
      <c r="I14" s="390"/>
      <c r="J14" s="1849">
        <f>'SUVAHA VYPOCET'!R13</f>
        <v>0</v>
      </c>
      <c r="K14" s="1849"/>
      <c r="L14" s="1850"/>
      <c r="M14" s="1851">
        <f>'SUVAHA VYPOCET'!AG13</f>
        <v>0</v>
      </c>
      <c r="N14" s="1851"/>
      <c r="O14" s="1851"/>
      <c r="P14" s="1852">
        <f t="shared" ref="P14:P21" si="3">SUM(J14-M14)</f>
        <v>0</v>
      </c>
      <c r="Q14" s="1852"/>
      <c r="R14" s="1852"/>
      <c r="S14" s="1853" t="e">
        <f t="shared" ref="S14:S63" si="4">SUM(J14/M14)</f>
        <v>#DIV/0!</v>
      </c>
      <c r="T14" s="1853"/>
      <c r="U14" s="1854"/>
    </row>
    <row r="15" spans="1:21" ht="12.6" customHeight="1">
      <c r="A15" s="388">
        <f t="shared" si="1"/>
        <v>10</v>
      </c>
      <c r="B15" s="1848" t="s">
        <v>1042</v>
      </c>
      <c r="C15" s="1848"/>
      <c r="D15" s="1848"/>
      <c r="E15" s="1848"/>
      <c r="F15" s="1848"/>
      <c r="G15" s="1848"/>
      <c r="H15" s="391" t="s">
        <v>234</v>
      </c>
      <c r="I15" s="390"/>
      <c r="J15" s="1849">
        <f>'SUVAHA VYPOCET'!R14</f>
        <v>0</v>
      </c>
      <c r="K15" s="1849"/>
      <c r="L15" s="1850"/>
      <c r="M15" s="1851">
        <f>'SUVAHA VYPOCET'!AG14</f>
        <v>0</v>
      </c>
      <c r="N15" s="1851"/>
      <c r="O15" s="1851"/>
      <c r="P15" s="1852">
        <f t="shared" si="3"/>
        <v>0</v>
      </c>
      <c r="Q15" s="1852"/>
      <c r="R15" s="1852"/>
      <c r="S15" s="1853" t="e">
        <f t="shared" si="4"/>
        <v>#DIV/0!</v>
      </c>
      <c r="T15" s="1853"/>
      <c r="U15" s="1854"/>
    </row>
    <row r="16" spans="1:21" ht="12.6" customHeight="1">
      <c r="A16" s="388">
        <f t="shared" si="1"/>
        <v>11</v>
      </c>
      <c r="B16" s="1848" t="s">
        <v>1043</v>
      </c>
      <c r="C16" s="1848"/>
      <c r="D16" s="1848"/>
      <c r="E16" s="1848"/>
      <c r="F16" s="1848"/>
      <c r="G16" s="1848"/>
      <c r="H16" s="391" t="s">
        <v>235</v>
      </c>
      <c r="I16" s="390"/>
      <c r="J16" s="1849">
        <f>'SUVAHA VYPOCET'!R15</f>
        <v>618.05000000000291</v>
      </c>
      <c r="K16" s="1849"/>
      <c r="L16" s="1850"/>
      <c r="M16" s="1851">
        <f>'SUVAHA VYPOCET'!AG15</f>
        <v>1186.9199999999983</v>
      </c>
      <c r="N16" s="1851"/>
      <c r="O16" s="1851"/>
      <c r="P16" s="1852">
        <f t="shared" si="3"/>
        <v>-568.86999999999534</v>
      </c>
      <c r="Q16" s="1852"/>
      <c r="R16" s="1852"/>
      <c r="S16" s="1853">
        <f t="shared" si="4"/>
        <v>0.52071748727800005</v>
      </c>
      <c r="T16" s="1853"/>
      <c r="U16" s="1854"/>
    </row>
    <row r="17" spans="1:21" ht="12.6" customHeight="1">
      <c r="A17" s="388">
        <f t="shared" si="1"/>
        <v>12</v>
      </c>
      <c r="B17" s="1848" t="s">
        <v>1044</v>
      </c>
      <c r="C17" s="1848"/>
      <c r="D17" s="1848"/>
      <c r="E17" s="1848"/>
      <c r="F17" s="1848"/>
      <c r="G17" s="1848"/>
      <c r="H17" s="391" t="s">
        <v>237</v>
      </c>
      <c r="I17" s="390"/>
      <c r="J17" s="1849">
        <f>'SUVAHA VYPOCET'!R16</f>
        <v>0</v>
      </c>
      <c r="K17" s="1849"/>
      <c r="L17" s="1850"/>
      <c r="M17" s="1851">
        <f>'SUVAHA VYPOCET'!AG16</f>
        <v>0</v>
      </c>
      <c r="N17" s="1851"/>
      <c r="O17" s="1851"/>
      <c r="P17" s="1852">
        <f t="shared" si="3"/>
        <v>0</v>
      </c>
      <c r="Q17" s="1852"/>
      <c r="R17" s="1852"/>
      <c r="S17" s="1853" t="e">
        <f t="shared" si="4"/>
        <v>#DIV/0!</v>
      </c>
      <c r="T17" s="1853"/>
      <c r="U17" s="1854"/>
    </row>
    <row r="18" spans="1:21" ht="12.6" customHeight="1">
      <c r="A18" s="388">
        <f t="shared" si="1"/>
        <v>13</v>
      </c>
      <c r="B18" s="1848" t="s">
        <v>1045</v>
      </c>
      <c r="C18" s="1848"/>
      <c r="D18" s="1848"/>
      <c r="E18" s="1848"/>
      <c r="F18" s="1848"/>
      <c r="G18" s="1848"/>
      <c r="H18" s="391" t="s">
        <v>238</v>
      </c>
      <c r="I18" s="390"/>
      <c r="J18" s="1849">
        <f>'SUVAHA VYPOCET'!R17</f>
        <v>0</v>
      </c>
      <c r="K18" s="1849"/>
      <c r="L18" s="1850"/>
      <c r="M18" s="1851">
        <f>'SUVAHA VYPOCET'!AG17</f>
        <v>0</v>
      </c>
      <c r="N18" s="1851"/>
      <c r="O18" s="1851"/>
      <c r="P18" s="1852">
        <f t="shared" si="3"/>
        <v>0</v>
      </c>
      <c r="Q18" s="1852"/>
      <c r="R18" s="1852"/>
      <c r="S18" s="1853" t="e">
        <f t="shared" si="4"/>
        <v>#DIV/0!</v>
      </c>
      <c r="T18" s="1853"/>
      <c r="U18" s="1854"/>
    </row>
    <row r="19" spans="1:21" ht="12.6" customHeight="1">
      <c r="A19" s="388">
        <f t="shared" si="1"/>
        <v>14</v>
      </c>
      <c r="B19" s="1848" t="s">
        <v>1046</v>
      </c>
      <c r="C19" s="1848"/>
      <c r="D19" s="1848"/>
      <c r="E19" s="1848"/>
      <c r="F19" s="1848"/>
      <c r="G19" s="1848"/>
      <c r="H19" s="391" t="s">
        <v>239</v>
      </c>
      <c r="I19" s="390"/>
      <c r="J19" s="1849">
        <f>'SUVAHA VYPOCET'!R18</f>
        <v>0</v>
      </c>
      <c r="K19" s="1849"/>
      <c r="L19" s="1850"/>
      <c r="M19" s="1851">
        <f>'SUVAHA VYPOCET'!AG18</f>
        <v>0</v>
      </c>
      <c r="N19" s="1851"/>
      <c r="O19" s="1851"/>
      <c r="P19" s="1852">
        <f t="shared" si="3"/>
        <v>0</v>
      </c>
      <c r="Q19" s="1852"/>
      <c r="R19" s="1852"/>
      <c r="S19" s="1853" t="e">
        <f t="shared" si="4"/>
        <v>#DIV/0!</v>
      </c>
      <c r="T19" s="1853"/>
      <c r="U19" s="1854"/>
    </row>
    <row r="20" spans="1:21" ht="12.6" customHeight="1">
      <c r="A20" s="388">
        <f t="shared" si="1"/>
        <v>15</v>
      </c>
      <c r="B20" s="1848" t="s">
        <v>1047</v>
      </c>
      <c r="C20" s="1848"/>
      <c r="D20" s="1848"/>
      <c r="E20" s="1848"/>
      <c r="F20" s="1848"/>
      <c r="G20" s="1848"/>
      <c r="H20" s="391" t="s">
        <v>420</v>
      </c>
      <c r="I20" s="390"/>
      <c r="J20" s="1849">
        <f>'SUVAHA VYPOCET'!R19</f>
        <v>0</v>
      </c>
      <c r="K20" s="1849"/>
      <c r="L20" s="1850"/>
      <c r="M20" s="1851">
        <f>'SUVAHA VYPOCET'!AG19</f>
        <v>0</v>
      </c>
      <c r="N20" s="1851"/>
      <c r="O20" s="1851"/>
      <c r="P20" s="1852">
        <f t="shared" si="3"/>
        <v>0</v>
      </c>
      <c r="Q20" s="1852"/>
      <c r="R20" s="1852"/>
      <c r="S20" s="1853" t="e">
        <f t="shared" si="4"/>
        <v>#DIV/0!</v>
      </c>
      <c r="T20" s="1853"/>
      <c r="U20" s="1854"/>
    </row>
    <row r="21" spans="1:21" ht="12.6" customHeight="1">
      <c r="A21" s="388">
        <f t="shared" si="1"/>
        <v>16</v>
      </c>
      <c r="B21" s="1848" t="s">
        <v>1048</v>
      </c>
      <c r="C21" s="1848"/>
      <c r="D21" s="1848"/>
      <c r="E21" s="1848"/>
      <c r="F21" s="1848"/>
      <c r="G21" s="1848"/>
      <c r="H21" s="391" t="s">
        <v>240</v>
      </c>
      <c r="I21" s="390"/>
      <c r="J21" s="1849">
        <f>'SUVAHA VYPOCET'!R20</f>
        <v>0</v>
      </c>
      <c r="K21" s="1849"/>
      <c r="L21" s="1850"/>
      <c r="M21" s="1851">
        <f>'SUVAHA VYPOCET'!AG20</f>
        <v>0</v>
      </c>
      <c r="N21" s="1851"/>
      <c r="O21" s="1851"/>
      <c r="P21" s="1852">
        <f t="shared" si="3"/>
        <v>0</v>
      </c>
      <c r="Q21" s="1852"/>
      <c r="R21" s="1852"/>
      <c r="S21" s="1853" t="e">
        <f t="shared" si="4"/>
        <v>#DIV/0!</v>
      </c>
      <c r="T21" s="1853"/>
      <c r="U21" s="1854"/>
    </row>
    <row r="22" spans="1:21" ht="12.6" customHeight="1">
      <c r="A22" s="388">
        <f t="shared" si="1"/>
        <v>17</v>
      </c>
      <c r="B22" s="1848" t="s">
        <v>1049</v>
      </c>
      <c r="C22" s="1848"/>
      <c r="D22" s="1848"/>
      <c r="E22" s="1848"/>
      <c r="F22" s="1848"/>
      <c r="G22" s="1848"/>
      <c r="H22" s="391" t="s">
        <v>241</v>
      </c>
      <c r="I22" s="390"/>
      <c r="J22" s="1849">
        <f>'SUVAHA VYPOCET'!R21</f>
        <v>0</v>
      </c>
      <c r="K22" s="1849"/>
      <c r="L22" s="1850"/>
      <c r="M22" s="1851">
        <f>'SUVAHA VYPOCET'!AG21</f>
        <v>0</v>
      </c>
      <c r="N22" s="1851"/>
      <c r="O22" s="1851"/>
      <c r="P22" s="1852">
        <f>SUM(J22-M22)</f>
        <v>0</v>
      </c>
      <c r="Q22" s="1852"/>
      <c r="R22" s="1852"/>
      <c r="S22" s="1853" t="e">
        <f t="shared" si="4"/>
        <v>#DIV/0!</v>
      </c>
      <c r="T22" s="1853"/>
      <c r="U22" s="1854"/>
    </row>
    <row r="23" spans="1:21" ht="12.6" customHeight="1">
      <c r="A23" s="388">
        <f t="shared" si="1"/>
        <v>18</v>
      </c>
      <c r="B23" s="1832" t="s">
        <v>1050</v>
      </c>
      <c r="C23" s="1833"/>
      <c r="D23" s="1833"/>
      <c r="E23" s="1833"/>
      <c r="F23" s="1833"/>
      <c r="G23" s="1833"/>
      <c r="H23" s="391" t="s">
        <v>242</v>
      </c>
      <c r="I23" s="390"/>
      <c r="J23" s="1846">
        <f>'SUVAHA VYPOCET'!R22</f>
        <v>0</v>
      </c>
      <c r="K23" s="1846"/>
      <c r="L23" s="1847"/>
      <c r="M23" s="1858">
        <f>'SUVAHA VYPOCET'!AG22</f>
        <v>0</v>
      </c>
      <c r="N23" s="1858"/>
      <c r="O23" s="1858"/>
      <c r="P23" s="1837">
        <f>SUM(J23-M23)</f>
        <v>0</v>
      </c>
      <c r="Q23" s="1837"/>
      <c r="R23" s="1837"/>
      <c r="S23" s="1838" t="e">
        <f t="shared" si="4"/>
        <v>#DIV/0!</v>
      </c>
      <c r="T23" s="1838"/>
      <c r="U23" s="1839"/>
    </row>
    <row r="24" spans="1:21" ht="12.6" customHeight="1">
      <c r="A24" s="388">
        <f t="shared" si="1"/>
        <v>19</v>
      </c>
      <c r="B24" s="1848" t="s">
        <v>1051</v>
      </c>
      <c r="C24" s="1848"/>
      <c r="D24" s="1848"/>
      <c r="E24" s="1848"/>
      <c r="F24" s="1848"/>
      <c r="G24" s="1848"/>
      <c r="H24" s="391" t="s">
        <v>243</v>
      </c>
      <c r="I24" s="390"/>
      <c r="J24" s="1849">
        <f>'SUVAHA VYPOCET'!R23</f>
        <v>0</v>
      </c>
      <c r="K24" s="1849"/>
      <c r="L24" s="1850"/>
      <c r="M24" s="1851">
        <f>'SUVAHA VYPOCET'!AG23</f>
        <v>0</v>
      </c>
      <c r="N24" s="1851"/>
      <c r="O24" s="1851"/>
      <c r="P24" s="1852">
        <f t="shared" ref="P24:P31" si="5">SUM(J24-M24)</f>
        <v>0</v>
      </c>
      <c r="Q24" s="1852"/>
      <c r="R24" s="1852"/>
      <c r="S24" s="1853" t="e">
        <f t="shared" si="4"/>
        <v>#DIV/0!</v>
      </c>
      <c r="T24" s="1853"/>
      <c r="U24" s="1854"/>
    </row>
    <row r="25" spans="1:21" ht="12.6" customHeight="1">
      <c r="A25" s="388">
        <f t="shared" si="1"/>
        <v>20</v>
      </c>
      <c r="B25" s="1848" t="s">
        <v>1052</v>
      </c>
      <c r="C25" s="1848"/>
      <c r="D25" s="1848"/>
      <c r="E25" s="1848"/>
      <c r="F25" s="1848"/>
      <c r="G25" s="1848"/>
      <c r="H25" s="391" t="s">
        <v>430</v>
      </c>
      <c r="I25" s="390"/>
      <c r="J25" s="1849">
        <f>'SUVAHA VYPOCET'!R24</f>
        <v>0</v>
      </c>
      <c r="K25" s="1849"/>
      <c r="L25" s="1850"/>
      <c r="M25" s="1851">
        <f>'SUVAHA VYPOCET'!AG24</f>
        <v>0</v>
      </c>
      <c r="N25" s="1851"/>
      <c r="O25" s="1851"/>
      <c r="P25" s="1852">
        <f t="shared" si="5"/>
        <v>0</v>
      </c>
      <c r="Q25" s="1852"/>
      <c r="R25" s="1852"/>
      <c r="S25" s="1853" t="e">
        <f t="shared" si="4"/>
        <v>#DIV/0!</v>
      </c>
      <c r="T25" s="1853"/>
      <c r="U25" s="1854"/>
    </row>
    <row r="26" spans="1:21" ht="12.6" customHeight="1">
      <c r="A26" s="388">
        <f t="shared" si="1"/>
        <v>21</v>
      </c>
      <c r="B26" s="1848" t="s">
        <v>1053</v>
      </c>
      <c r="C26" s="1848"/>
      <c r="D26" s="1848"/>
      <c r="E26" s="1848"/>
      <c r="F26" s="1848"/>
      <c r="G26" s="1848"/>
      <c r="H26" s="391" t="s">
        <v>432</v>
      </c>
      <c r="I26" s="390"/>
      <c r="J26" s="1849">
        <f>'SUVAHA VYPOCET'!R25</f>
        <v>0</v>
      </c>
      <c r="K26" s="1849"/>
      <c r="L26" s="1850"/>
      <c r="M26" s="1851">
        <f>'SUVAHA VYPOCET'!AG25</f>
        <v>0</v>
      </c>
      <c r="N26" s="1851"/>
      <c r="O26" s="1851"/>
      <c r="P26" s="1852">
        <f t="shared" si="5"/>
        <v>0</v>
      </c>
      <c r="Q26" s="1852"/>
      <c r="R26" s="1852"/>
      <c r="S26" s="1853" t="e">
        <f t="shared" si="4"/>
        <v>#DIV/0!</v>
      </c>
      <c r="T26" s="1853"/>
      <c r="U26" s="1854"/>
    </row>
    <row r="27" spans="1:21" ht="12.6" customHeight="1">
      <c r="A27" s="388">
        <f t="shared" si="1"/>
        <v>22</v>
      </c>
      <c r="B27" s="1848" t="s">
        <v>479</v>
      </c>
      <c r="C27" s="1848"/>
      <c r="D27" s="1848"/>
      <c r="E27" s="1848"/>
      <c r="F27" s="1848"/>
      <c r="G27" s="1848"/>
      <c r="H27" s="391" t="s">
        <v>244</v>
      </c>
      <c r="I27" s="390"/>
      <c r="J27" s="1849">
        <f>'SUVAHA VYPOCET'!R26</f>
        <v>0</v>
      </c>
      <c r="K27" s="1849"/>
      <c r="L27" s="1850"/>
      <c r="M27" s="1851">
        <f>'SUVAHA VYPOCET'!AG26</f>
        <v>0</v>
      </c>
      <c r="N27" s="1851"/>
      <c r="O27" s="1851"/>
      <c r="P27" s="1852">
        <f t="shared" si="5"/>
        <v>0</v>
      </c>
      <c r="Q27" s="1852"/>
      <c r="R27" s="1852"/>
      <c r="S27" s="1853" t="e">
        <f t="shared" si="4"/>
        <v>#DIV/0!</v>
      </c>
      <c r="T27" s="1853"/>
      <c r="U27" s="1854"/>
    </row>
    <row r="28" spans="1:21" ht="12.6" customHeight="1">
      <c r="A28" s="388">
        <f t="shared" si="1"/>
        <v>23</v>
      </c>
      <c r="B28" s="1848" t="s">
        <v>1054</v>
      </c>
      <c r="C28" s="1848"/>
      <c r="D28" s="1848"/>
      <c r="E28" s="1848"/>
      <c r="F28" s="1848"/>
      <c r="G28" s="1848"/>
      <c r="H28" s="391" t="s">
        <v>246</v>
      </c>
      <c r="I28" s="390"/>
      <c r="J28" s="1849">
        <f>'SUVAHA VYPOCET'!R27</f>
        <v>0</v>
      </c>
      <c r="K28" s="1849"/>
      <c r="L28" s="1850"/>
      <c r="M28" s="1851">
        <f>'SUVAHA VYPOCET'!AG27</f>
        <v>0</v>
      </c>
      <c r="N28" s="1851"/>
      <c r="O28" s="1851"/>
      <c r="P28" s="1852">
        <f t="shared" si="5"/>
        <v>0</v>
      </c>
      <c r="Q28" s="1852"/>
      <c r="R28" s="1852"/>
      <c r="S28" s="1853" t="e">
        <f t="shared" si="4"/>
        <v>#DIV/0!</v>
      </c>
      <c r="T28" s="1853"/>
      <c r="U28" s="1854"/>
    </row>
    <row r="29" spans="1:21" ht="12.6" customHeight="1">
      <c r="A29" s="388">
        <f t="shared" si="1"/>
        <v>24</v>
      </c>
      <c r="B29" s="1848" t="s">
        <v>1055</v>
      </c>
      <c r="C29" s="1848"/>
      <c r="D29" s="1848"/>
      <c r="E29" s="1848"/>
      <c r="F29" s="1848"/>
      <c r="G29" s="1848"/>
      <c r="H29" s="391" t="s">
        <v>248</v>
      </c>
      <c r="I29" s="390"/>
      <c r="J29" s="1849">
        <f>'SUVAHA VYPOCET'!R28</f>
        <v>0</v>
      </c>
      <c r="K29" s="1849"/>
      <c r="L29" s="1850"/>
      <c r="M29" s="1851">
        <f>'SUVAHA VYPOCET'!AG28</f>
        <v>0</v>
      </c>
      <c r="N29" s="1851"/>
      <c r="O29" s="1851"/>
      <c r="P29" s="1852">
        <f t="shared" si="5"/>
        <v>0</v>
      </c>
      <c r="Q29" s="1852"/>
      <c r="R29" s="1852"/>
      <c r="S29" s="1853" t="e">
        <f t="shared" si="4"/>
        <v>#DIV/0!</v>
      </c>
      <c r="T29" s="1853"/>
      <c r="U29" s="1854"/>
    </row>
    <row r="30" spans="1:21" ht="12.6" customHeight="1">
      <c r="A30" s="388">
        <f t="shared" si="1"/>
        <v>25</v>
      </c>
      <c r="B30" s="1848" t="s">
        <v>1056</v>
      </c>
      <c r="C30" s="1848"/>
      <c r="D30" s="1848"/>
      <c r="E30" s="1848"/>
      <c r="F30" s="1848"/>
      <c r="G30" s="1848"/>
      <c r="H30" s="391" t="s">
        <v>438</v>
      </c>
      <c r="I30" s="390"/>
      <c r="J30" s="1849">
        <f>'SUVAHA VYPOCET'!R29</f>
        <v>0</v>
      </c>
      <c r="K30" s="1849"/>
      <c r="L30" s="1850"/>
      <c r="M30" s="1851">
        <f>'SUVAHA VYPOCET'!AG29</f>
        <v>0</v>
      </c>
      <c r="N30" s="1851"/>
      <c r="O30" s="1851"/>
      <c r="P30" s="1852">
        <f t="shared" si="5"/>
        <v>0</v>
      </c>
      <c r="Q30" s="1852"/>
      <c r="R30" s="1852"/>
      <c r="S30" s="1853" t="e">
        <f t="shared" si="4"/>
        <v>#DIV/0!</v>
      </c>
      <c r="T30" s="1853"/>
      <c r="U30" s="1854"/>
    </row>
    <row r="31" spans="1:21" ht="12.6" customHeight="1">
      <c r="A31" s="388">
        <f t="shared" si="1"/>
        <v>26</v>
      </c>
      <c r="B31" s="1848" t="s">
        <v>467</v>
      </c>
      <c r="C31" s="1848"/>
      <c r="D31" s="1848"/>
      <c r="E31" s="1848"/>
      <c r="F31" s="1848"/>
      <c r="G31" s="1848"/>
      <c r="H31" s="391" t="s">
        <v>251</v>
      </c>
      <c r="I31" s="390"/>
      <c r="J31" s="1849">
        <f>'SUVAHA VYPOCET'!R30</f>
        <v>0</v>
      </c>
      <c r="K31" s="1849"/>
      <c r="L31" s="1850"/>
      <c r="M31" s="1851">
        <f>'SUVAHA VYPOCET'!AG30</f>
        <v>0</v>
      </c>
      <c r="N31" s="1851"/>
      <c r="O31" s="1851"/>
      <c r="P31" s="1852">
        <f t="shared" si="5"/>
        <v>0</v>
      </c>
      <c r="Q31" s="1852"/>
      <c r="R31" s="1852"/>
      <c r="S31" s="1853" t="e">
        <f t="shared" si="4"/>
        <v>#DIV/0!</v>
      </c>
      <c r="T31" s="1853"/>
      <c r="U31" s="1854"/>
    </row>
    <row r="32" spans="1:21" ht="12.6" customHeight="1">
      <c r="A32" s="388">
        <f t="shared" si="1"/>
        <v>27</v>
      </c>
      <c r="B32" s="1832" t="s">
        <v>1057</v>
      </c>
      <c r="C32" s="1833"/>
      <c r="D32" s="1833"/>
      <c r="E32" s="1833"/>
      <c r="F32" s="1833"/>
      <c r="G32" s="1833"/>
      <c r="H32" s="391" t="s">
        <v>254</v>
      </c>
      <c r="I32" s="390"/>
      <c r="J32" s="1846">
        <f>'SUVAHA VYPOCET'!R32</f>
        <v>1216.67</v>
      </c>
      <c r="K32" s="1846"/>
      <c r="L32" s="1847"/>
      <c r="M32" s="1858">
        <f>'SUVAHA VYPOCET'!AG32</f>
        <v>1133.5500000000004</v>
      </c>
      <c r="N32" s="1858"/>
      <c r="O32" s="1858"/>
      <c r="P32" s="1837">
        <f t="shared" ref="P32:P55" si="6">SUM(J32-M32)</f>
        <v>83.119999999999663</v>
      </c>
      <c r="Q32" s="1837"/>
      <c r="R32" s="1837"/>
      <c r="S32" s="1838">
        <f t="shared" si="4"/>
        <v>1.073327158043315</v>
      </c>
      <c r="T32" s="1838"/>
      <c r="U32" s="1839"/>
    </row>
    <row r="33" spans="1:21" ht="12.6" customHeight="1">
      <c r="A33" s="388">
        <f t="shared" si="1"/>
        <v>28</v>
      </c>
      <c r="B33" s="1848" t="s">
        <v>540</v>
      </c>
      <c r="C33" s="1848"/>
      <c r="D33" s="1848"/>
      <c r="E33" s="1848"/>
      <c r="F33" s="1848"/>
      <c r="G33" s="1848"/>
      <c r="H33" s="391" t="s">
        <v>255</v>
      </c>
      <c r="I33" s="390"/>
      <c r="J33" s="1849">
        <f>'SUVAHA VYPOCET'!R33</f>
        <v>211.42000000000007</v>
      </c>
      <c r="K33" s="1849"/>
      <c r="L33" s="1850"/>
      <c r="M33" s="1851">
        <f>'SUVAHA VYPOCET'!AG33</f>
        <v>430.5600000000004</v>
      </c>
      <c r="N33" s="1851"/>
      <c r="O33" s="1851"/>
      <c r="P33" s="1852">
        <f t="shared" si="6"/>
        <v>-219.14000000000033</v>
      </c>
      <c r="Q33" s="1852"/>
      <c r="R33" s="1852"/>
      <c r="S33" s="1853">
        <f t="shared" si="4"/>
        <v>0.49103493125232228</v>
      </c>
      <c r="T33" s="1853"/>
      <c r="U33" s="1854"/>
    </row>
    <row r="34" spans="1:21" ht="12.6" customHeight="1">
      <c r="A34" s="388">
        <f t="shared" si="1"/>
        <v>29</v>
      </c>
      <c r="B34" s="1848" t="s">
        <v>1058</v>
      </c>
      <c r="C34" s="1848"/>
      <c r="D34" s="1848"/>
      <c r="E34" s="1848"/>
      <c r="F34" s="1848"/>
      <c r="G34" s="1848"/>
      <c r="H34" s="391" t="s">
        <v>256</v>
      </c>
      <c r="I34" s="390"/>
      <c r="J34" s="1849">
        <f>'SUVAHA VYPOCET'!R34</f>
        <v>0</v>
      </c>
      <c r="K34" s="1849"/>
      <c r="L34" s="1850"/>
      <c r="M34" s="1851">
        <f>'SUVAHA VYPOCET'!AG34</f>
        <v>0</v>
      </c>
      <c r="N34" s="1851"/>
      <c r="O34" s="1851"/>
      <c r="P34" s="1852">
        <f t="shared" si="6"/>
        <v>0</v>
      </c>
      <c r="Q34" s="1852"/>
      <c r="R34" s="1852"/>
      <c r="S34" s="1853" t="e">
        <f t="shared" si="4"/>
        <v>#DIV/0!</v>
      </c>
      <c r="T34" s="1853"/>
      <c r="U34" s="1854"/>
    </row>
    <row r="35" spans="1:21" ht="12.6" customHeight="1">
      <c r="A35" s="388">
        <f t="shared" si="1"/>
        <v>30</v>
      </c>
      <c r="B35" s="1848" t="s">
        <v>554</v>
      </c>
      <c r="C35" s="1848"/>
      <c r="D35" s="1848"/>
      <c r="E35" s="1848"/>
      <c r="F35" s="1848"/>
      <c r="G35" s="1848"/>
      <c r="H35" s="391" t="s">
        <v>257</v>
      </c>
      <c r="I35" s="390"/>
      <c r="J35" s="1849">
        <f>'SUVAHA VYPOCET'!R35</f>
        <v>0</v>
      </c>
      <c r="K35" s="1849"/>
      <c r="L35" s="1850"/>
      <c r="M35" s="1851">
        <f>'SUVAHA VYPOCET'!AG35</f>
        <v>0</v>
      </c>
      <c r="N35" s="1851"/>
      <c r="O35" s="1851"/>
      <c r="P35" s="1852">
        <f t="shared" si="6"/>
        <v>0</v>
      </c>
      <c r="Q35" s="1852"/>
      <c r="R35" s="1852"/>
      <c r="S35" s="1853" t="e">
        <f t="shared" si="4"/>
        <v>#DIV/0!</v>
      </c>
      <c r="T35" s="1853"/>
      <c r="U35" s="1854"/>
    </row>
    <row r="36" spans="1:21" ht="12.6" customHeight="1">
      <c r="A36" s="388">
        <f t="shared" si="1"/>
        <v>31</v>
      </c>
      <c r="B36" s="1848" t="s">
        <v>556</v>
      </c>
      <c r="C36" s="1848"/>
      <c r="D36" s="1848"/>
      <c r="E36" s="1848"/>
      <c r="F36" s="1848"/>
      <c r="G36" s="1848"/>
      <c r="H36" s="391" t="s">
        <v>258</v>
      </c>
      <c r="I36" s="390"/>
      <c r="J36" s="1849">
        <f>'SUVAHA VYPOCET'!R36</f>
        <v>0</v>
      </c>
      <c r="K36" s="1849"/>
      <c r="L36" s="1850"/>
      <c r="M36" s="1851">
        <f>'SUVAHA VYPOCET'!AG36</f>
        <v>0</v>
      </c>
      <c r="N36" s="1851"/>
      <c r="O36" s="1851"/>
      <c r="P36" s="1852">
        <f t="shared" si="6"/>
        <v>0</v>
      </c>
      <c r="Q36" s="1852"/>
      <c r="R36" s="1852"/>
      <c r="S36" s="1853" t="e">
        <f t="shared" si="4"/>
        <v>#DIV/0!</v>
      </c>
      <c r="T36" s="1853"/>
      <c r="U36" s="1854"/>
    </row>
    <row r="37" spans="1:21" ht="12.6" customHeight="1">
      <c r="A37" s="388">
        <f t="shared" si="1"/>
        <v>32</v>
      </c>
      <c r="B37" s="1848" t="s">
        <v>558</v>
      </c>
      <c r="C37" s="1848"/>
      <c r="D37" s="1848"/>
      <c r="E37" s="1848"/>
      <c r="F37" s="1848"/>
      <c r="G37" s="1848"/>
      <c r="H37" s="391" t="s">
        <v>259</v>
      </c>
      <c r="I37" s="390"/>
      <c r="J37" s="1849">
        <f>'SUVAHA VYPOCET'!R37</f>
        <v>1005.25</v>
      </c>
      <c r="K37" s="1849"/>
      <c r="L37" s="1850"/>
      <c r="M37" s="1851">
        <f>'SUVAHA VYPOCET'!AG37</f>
        <v>702.99</v>
      </c>
      <c r="N37" s="1851"/>
      <c r="O37" s="1851"/>
      <c r="P37" s="1852">
        <f t="shared" si="6"/>
        <v>302.26</v>
      </c>
      <c r="Q37" s="1852"/>
      <c r="R37" s="1852"/>
      <c r="S37" s="1853">
        <f t="shared" si="4"/>
        <v>1.4299634418697278</v>
      </c>
      <c r="T37" s="1853"/>
      <c r="U37" s="1854"/>
    </row>
    <row r="38" spans="1:21" ht="12.6" customHeight="1">
      <c r="A38" s="388">
        <f t="shared" si="1"/>
        <v>33</v>
      </c>
      <c r="B38" s="1848" t="s">
        <v>1059</v>
      </c>
      <c r="C38" s="1848"/>
      <c r="D38" s="1848"/>
      <c r="E38" s="1848"/>
      <c r="F38" s="1848"/>
      <c r="G38" s="1848"/>
      <c r="H38" s="391" t="s">
        <v>260</v>
      </c>
      <c r="I38" s="390"/>
      <c r="J38" s="1849">
        <f>'SUVAHA VYPOCET'!R38</f>
        <v>0</v>
      </c>
      <c r="K38" s="1849"/>
      <c r="L38" s="1850"/>
      <c r="M38" s="1851">
        <f>'SUVAHA VYPOCET'!AG38</f>
        <v>0</v>
      </c>
      <c r="N38" s="1851"/>
      <c r="O38" s="1851"/>
      <c r="P38" s="1852">
        <f t="shared" si="6"/>
        <v>0</v>
      </c>
      <c r="Q38" s="1852"/>
      <c r="R38" s="1852"/>
      <c r="S38" s="1853" t="e">
        <f t="shared" si="4"/>
        <v>#DIV/0!</v>
      </c>
      <c r="T38" s="1853"/>
      <c r="U38" s="1854"/>
    </row>
    <row r="39" spans="1:21" ht="12.6" customHeight="1">
      <c r="A39" s="388">
        <f t="shared" si="1"/>
        <v>34</v>
      </c>
      <c r="B39" s="1832" t="s">
        <v>1060</v>
      </c>
      <c r="C39" s="1833"/>
      <c r="D39" s="1833"/>
      <c r="E39" s="1833"/>
      <c r="F39" s="1833"/>
      <c r="G39" s="1833"/>
      <c r="H39" s="391" t="s">
        <v>261</v>
      </c>
      <c r="I39" s="390"/>
      <c r="J39" s="1846">
        <f>'SUVAHA VYPOCET'!R39</f>
        <v>0</v>
      </c>
      <c r="K39" s="1846"/>
      <c r="L39" s="1847"/>
      <c r="M39" s="1858">
        <f>'SUVAHA VYPOCET'!AG39</f>
        <v>0</v>
      </c>
      <c r="N39" s="1858"/>
      <c r="O39" s="1858"/>
      <c r="P39" s="1837">
        <f t="shared" si="6"/>
        <v>0</v>
      </c>
      <c r="Q39" s="1837"/>
      <c r="R39" s="1837"/>
      <c r="S39" s="1838" t="e">
        <f t="shared" si="4"/>
        <v>#DIV/0!</v>
      </c>
      <c r="T39" s="1838"/>
      <c r="U39" s="1839"/>
    </row>
    <row r="40" spans="1:21" ht="12.6" customHeight="1">
      <c r="A40" s="388">
        <f t="shared" si="1"/>
        <v>35</v>
      </c>
      <c r="B40" s="1848" t="s">
        <v>1061</v>
      </c>
      <c r="C40" s="1848"/>
      <c r="D40" s="1848"/>
      <c r="E40" s="1848"/>
      <c r="F40" s="1848"/>
      <c r="G40" s="1848"/>
      <c r="H40" s="391" t="s">
        <v>262</v>
      </c>
      <c r="I40" s="390"/>
      <c r="J40" s="1849">
        <f>'SUVAHA VYPOCET'!R40</f>
        <v>0</v>
      </c>
      <c r="K40" s="1849"/>
      <c r="L40" s="1850"/>
      <c r="M40" s="1851">
        <f>'SUVAHA VYPOCET'!AG40</f>
        <v>0</v>
      </c>
      <c r="N40" s="1851"/>
      <c r="O40" s="1851"/>
      <c r="P40" s="1852">
        <f t="shared" si="6"/>
        <v>0</v>
      </c>
      <c r="Q40" s="1852"/>
      <c r="R40" s="1852"/>
      <c r="S40" s="1853" t="e">
        <f t="shared" si="4"/>
        <v>#DIV/0!</v>
      </c>
      <c r="T40" s="1853"/>
      <c r="U40" s="1854"/>
    </row>
    <row r="41" spans="1:21" ht="12.6" customHeight="1">
      <c r="A41" s="388">
        <f t="shared" si="1"/>
        <v>36</v>
      </c>
      <c r="B41" s="1848" t="s">
        <v>1062</v>
      </c>
      <c r="C41" s="1848"/>
      <c r="D41" s="1848"/>
      <c r="E41" s="1848"/>
      <c r="F41" s="1848"/>
      <c r="G41" s="1848"/>
      <c r="H41" s="391" t="s">
        <v>450</v>
      </c>
      <c r="I41" s="390"/>
      <c r="J41" s="1849">
        <f>'SUVAHA VYPOCET'!R41</f>
        <v>0</v>
      </c>
      <c r="K41" s="1849"/>
      <c r="L41" s="1850"/>
      <c r="M41" s="1851">
        <f>'SUVAHA VYPOCET'!AG41</f>
        <v>0</v>
      </c>
      <c r="N41" s="1851"/>
      <c r="O41" s="1851"/>
      <c r="P41" s="1852">
        <f t="shared" si="6"/>
        <v>0</v>
      </c>
      <c r="Q41" s="1852"/>
      <c r="R41" s="1852"/>
      <c r="S41" s="1853" t="e">
        <f t="shared" si="4"/>
        <v>#DIV/0!</v>
      </c>
      <c r="T41" s="1853"/>
      <c r="U41" s="1854"/>
    </row>
    <row r="42" spans="1:21" ht="12.6" customHeight="1">
      <c r="A42" s="388">
        <f t="shared" si="1"/>
        <v>37</v>
      </c>
      <c r="B42" s="1848" t="s">
        <v>1063</v>
      </c>
      <c r="C42" s="1848"/>
      <c r="D42" s="1848"/>
      <c r="E42" s="1848"/>
      <c r="F42" s="1848"/>
      <c r="G42" s="1848"/>
      <c r="H42" s="391" t="s">
        <v>263</v>
      </c>
      <c r="I42" s="390"/>
      <c r="J42" s="1849">
        <f>'SUVAHA VYPOCET'!R42</f>
        <v>0</v>
      </c>
      <c r="K42" s="1849"/>
      <c r="L42" s="1850"/>
      <c r="M42" s="1851">
        <f>'SUVAHA VYPOCET'!AG42</f>
        <v>0</v>
      </c>
      <c r="N42" s="1851"/>
      <c r="O42" s="1851"/>
      <c r="P42" s="1852">
        <f t="shared" si="6"/>
        <v>0</v>
      </c>
      <c r="Q42" s="1852"/>
      <c r="R42" s="1852"/>
      <c r="S42" s="1853" t="e">
        <f t="shared" si="4"/>
        <v>#DIV/0!</v>
      </c>
      <c r="T42" s="1853"/>
      <c r="U42" s="1854"/>
    </row>
    <row r="43" spans="1:21" ht="12.6" customHeight="1">
      <c r="A43" s="388">
        <f t="shared" si="1"/>
        <v>38</v>
      </c>
      <c r="B43" s="1848" t="s">
        <v>1064</v>
      </c>
      <c r="C43" s="1848"/>
      <c r="D43" s="1848"/>
      <c r="E43" s="1848"/>
      <c r="F43" s="1848"/>
      <c r="G43" s="1848"/>
      <c r="H43" s="391" t="s">
        <v>265</v>
      </c>
      <c r="I43" s="390"/>
      <c r="J43" s="1849">
        <f>'SUVAHA VYPOCET'!R43</f>
        <v>0</v>
      </c>
      <c r="K43" s="1849"/>
      <c r="L43" s="1850"/>
      <c r="M43" s="1851">
        <f>'SUVAHA VYPOCET'!AG43</f>
        <v>0</v>
      </c>
      <c r="N43" s="1851"/>
      <c r="O43" s="1851"/>
      <c r="P43" s="1852">
        <f t="shared" si="6"/>
        <v>0</v>
      </c>
      <c r="Q43" s="1852"/>
      <c r="R43" s="1852"/>
      <c r="S43" s="1853" t="e">
        <f t="shared" si="4"/>
        <v>#DIV/0!</v>
      </c>
      <c r="T43" s="1853"/>
      <c r="U43" s="1854"/>
    </row>
    <row r="44" spans="1:21" ht="12.6" customHeight="1">
      <c r="A44" s="388">
        <f t="shared" si="1"/>
        <v>39</v>
      </c>
      <c r="B44" s="1848" t="s">
        <v>1065</v>
      </c>
      <c r="C44" s="1848"/>
      <c r="D44" s="1848"/>
      <c r="E44" s="1848"/>
      <c r="F44" s="1848"/>
      <c r="G44" s="1848"/>
      <c r="H44" s="391" t="s">
        <v>266</v>
      </c>
      <c r="I44" s="390"/>
      <c r="J44" s="1849">
        <f>'SUVAHA VYPOCET'!R44</f>
        <v>0</v>
      </c>
      <c r="K44" s="1849"/>
      <c r="L44" s="1850"/>
      <c r="M44" s="1851">
        <f>'SUVAHA VYPOCET'!AG44</f>
        <v>0</v>
      </c>
      <c r="N44" s="1851"/>
      <c r="O44" s="1851"/>
      <c r="P44" s="1852">
        <f t="shared" si="6"/>
        <v>0</v>
      </c>
      <c r="Q44" s="1852"/>
      <c r="R44" s="1852"/>
      <c r="S44" s="1853" t="e">
        <f t="shared" si="4"/>
        <v>#DIV/0!</v>
      </c>
      <c r="T44" s="1853"/>
      <c r="U44" s="1854"/>
    </row>
    <row r="45" spans="1:21" ht="12.6" customHeight="1">
      <c r="A45" s="388">
        <f t="shared" si="1"/>
        <v>40</v>
      </c>
      <c r="B45" s="1848" t="s">
        <v>1066</v>
      </c>
      <c r="C45" s="1848"/>
      <c r="D45" s="1848"/>
      <c r="E45" s="1848"/>
      <c r="F45" s="1848"/>
      <c r="G45" s="1848"/>
      <c r="H45" s="391" t="s">
        <v>267</v>
      </c>
      <c r="I45" s="390"/>
      <c r="J45" s="1849">
        <f>'SUVAHA VYPOCET'!R45</f>
        <v>0</v>
      </c>
      <c r="K45" s="1849"/>
      <c r="L45" s="1850"/>
      <c r="M45" s="1851">
        <f>'SUVAHA VYPOCET'!AG45</f>
        <v>0</v>
      </c>
      <c r="N45" s="1851"/>
      <c r="O45" s="1851"/>
      <c r="P45" s="1852">
        <f t="shared" si="6"/>
        <v>0</v>
      </c>
      <c r="Q45" s="1852"/>
      <c r="R45" s="1852"/>
      <c r="S45" s="1853" t="e">
        <f t="shared" si="4"/>
        <v>#DIV/0!</v>
      </c>
      <c r="T45" s="1853"/>
      <c r="U45" s="1854"/>
    </row>
    <row r="46" spans="1:21" ht="12.6" customHeight="1">
      <c r="A46" s="388">
        <f t="shared" si="1"/>
        <v>41</v>
      </c>
      <c r="B46" s="1848" t="s">
        <v>1067</v>
      </c>
      <c r="C46" s="1848"/>
      <c r="D46" s="1848"/>
      <c r="E46" s="1848"/>
      <c r="F46" s="1848"/>
      <c r="G46" s="1848"/>
      <c r="H46" s="391" t="s">
        <v>268</v>
      </c>
      <c r="I46" s="390"/>
      <c r="J46" s="1849">
        <f>'SUVAHA VYPOCET'!R46</f>
        <v>0</v>
      </c>
      <c r="K46" s="1849"/>
      <c r="L46" s="1850"/>
      <c r="M46" s="1851">
        <f>'SUVAHA VYPOCET'!AG46</f>
        <v>0</v>
      </c>
      <c r="N46" s="1851"/>
      <c r="O46" s="1851"/>
      <c r="P46" s="1852">
        <f t="shared" si="6"/>
        <v>0</v>
      </c>
      <c r="Q46" s="1852"/>
      <c r="R46" s="1852"/>
      <c r="S46" s="1853" t="e">
        <f t="shared" si="4"/>
        <v>#DIV/0!</v>
      </c>
      <c r="T46" s="1853"/>
      <c r="U46" s="1854"/>
    </row>
    <row r="47" spans="1:21" ht="12.6" customHeight="1">
      <c r="A47" s="388">
        <f t="shared" si="1"/>
        <v>42</v>
      </c>
      <c r="B47" s="1832" t="s">
        <v>1068</v>
      </c>
      <c r="C47" s="1833"/>
      <c r="D47" s="1833"/>
      <c r="E47" s="1833"/>
      <c r="F47" s="1833"/>
      <c r="G47" s="1833"/>
      <c r="H47" s="391" t="s">
        <v>269</v>
      </c>
      <c r="I47" s="390"/>
      <c r="J47" s="1846">
        <f>'SUVAHA VYPOCET'!R47</f>
        <v>27359.980000000007</v>
      </c>
      <c r="K47" s="1846"/>
      <c r="L47" s="1847"/>
      <c r="M47" s="1858">
        <f>'SUVAHA VYPOCET'!AG47</f>
        <v>29140.48</v>
      </c>
      <c r="N47" s="1858"/>
      <c r="O47" s="1858"/>
      <c r="P47" s="1837">
        <f t="shared" si="6"/>
        <v>-1780.4999999999927</v>
      </c>
      <c r="Q47" s="1837"/>
      <c r="R47" s="1837"/>
      <c r="S47" s="1838">
        <f t="shared" si="4"/>
        <v>0.93889942787490144</v>
      </c>
      <c r="T47" s="1838"/>
      <c r="U47" s="1839"/>
    </row>
    <row r="48" spans="1:21" ht="12.6" customHeight="1">
      <c r="A48" s="388">
        <f t="shared" si="1"/>
        <v>43</v>
      </c>
      <c r="B48" s="1848" t="s">
        <v>1069</v>
      </c>
      <c r="C48" s="1848"/>
      <c r="D48" s="1848"/>
      <c r="E48" s="1848"/>
      <c r="F48" s="1848"/>
      <c r="G48" s="1848"/>
      <c r="H48" s="391" t="s">
        <v>270</v>
      </c>
      <c r="I48" s="390"/>
      <c r="J48" s="1849">
        <f>'SUVAHA VYPOCET'!R48</f>
        <v>13631.570000000002</v>
      </c>
      <c r="K48" s="1849"/>
      <c r="L48" s="1850"/>
      <c r="M48" s="1851">
        <f>'SUVAHA VYPOCET'!AG48</f>
        <v>15565.420000000002</v>
      </c>
      <c r="N48" s="1851"/>
      <c r="O48" s="1851"/>
      <c r="P48" s="1852">
        <f t="shared" si="6"/>
        <v>-1933.8500000000004</v>
      </c>
      <c r="Q48" s="1852"/>
      <c r="R48" s="1852"/>
      <c r="S48" s="1853">
        <f t="shared" si="4"/>
        <v>0.87575985742755413</v>
      </c>
      <c r="T48" s="1853"/>
      <c r="U48" s="1854"/>
    </row>
    <row r="49" spans="1:21" ht="12.6" customHeight="1">
      <c r="A49" s="388">
        <f t="shared" si="1"/>
        <v>44</v>
      </c>
      <c r="B49" s="1848" t="s">
        <v>1062</v>
      </c>
      <c r="C49" s="1848"/>
      <c r="D49" s="1848"/>
      <c r="E49" s="1848"/>
      <c r="F49" s="1848"/>
      <c r="G49" s="1848"/>
      <c r="H49" s="391" t="s">
        <v>271</v>
      </c>
      <c r="I49" s="390"/>
      <c r="J49" s="1849">
        <f>'SUVAHA VYPOCET'!R49</f>
        <v>0</v>
      </c>
      <c r="K49" s="1849"/>
      <c r="L49" s="1850"/>
      <c r="M49" s="1851">
        <f>'SUVAHA VYPOCET'!AG49</f>
        <v>0</v>
      </c>
      <c r="N49" s="1851"/>
      <c r="O49" s="1851"/>
      <c r="P49" s="1852">
        <f t="shared" si="6"/>
        <v>0</v>
      </c>
      <c r="Q49" s="1852"/>
      <c r="R49" s="1852"/>
      <c r="S49" s="1853" t="e">
        <f t="shared" si="4"/>
        <v>#DIV/0!</v>
      </c>
      <c r="T49" s="1853"/>
      <c r="U49" s="1854"/>
    </row>
    <row r="50" spans="1:21" ht="12.6" customHeight="1">
      <c r="A50" s="388">
        <f t="shared" si="1"/>
        <v>45</v>
      </c>
      <c r="B50" s="1848" t="s">
        <v>1070</v>
      </c>
      <c r="C50" s="1848"/>
      <c r="D50" s="1848"/>
      <c r="E50" s="1848"/>
      <c r="F50" s="1848"/>
      <c r="G50" s="1848"/>
      <c r="H50" s="391" t="s">
        <v>272</v>
      </c>
      <c r="I50" s="390"/>
      <c r="J50" s="1849">
        <f>'SUVAHA VYPOCET'!R50</f>
        <v>0</v>
      </c>
      <c r="K50" s="1849"/>
      <c r="L50" s="1850"/>
      <c r="M50" s="1851">
        <f>'SUVAHA VYPOCET'!AG50</f>
        <v>0</v>
      </c>
      <c r="N50" s="1851"/>
      <c r="O50" s="1851"/>
      <c r="P50" s="1852">
        <f t="shared" si="6"/>
        <v>0</v>
      </c>
      <c r="Q50" s="1852"/>
      <c r="R50" s="1852"/>
      <c r="S50" s="1853" t="e">
        <f t="shared" si="4"/>
        <v>#DIV/0!</v>
      </c>
      <c r="T50" s="1853"/>
      <c r="U50" s="1854"/>
    </row>
    <row r="51" spans="1:21" ht="12.6" customHeight="1">
      <c r="A51" s="388">
        <f t="shared" si="1"/>
        <v>46</v>
      </c>
      <c r="B51" s="1848" t="s">
        <v>1064</v>
      </c>
      <c r="C51" s="1848"/>
      <c r="D51" s="1848"/>
      <c r="E51" s="1848"/>
      <c r="F51" s="1848"/>
      <c r="G51" s="1848"/>
      <c r="H51" s="391" t="s">
        <v>460</v>
      </c>
      <c r="I51" s="390"/>
      <c r="J51" s="1849">
        <f>'SUVAHA VYPOCET'!R51</f>
        <v>0</v>
      </c>
      <c r="K51" s="1849"/>
      <c r="L51" s="1850"/>
      <c r="M51" s="1851">
        <f>'SUVAHA VYPOCET'!AG51</f>
        <v>0</v>
      </c>
      <c r="N51" s="1851"/>
      <c r="O51" s="1851"/>
      <c r="P51" s="1852">
        <f t="shared" si="6"/>
        <v>0</v>
      </c>
      <c r="Q51" s="1852"/>
      <c r="R51" s="1852"/>
      <c r="S51" s="1853" t="e">
        <f t="shared" si="4"/>
        <v>#DIV/0!</v>
      </c>
      <c r="T51" s="1853"/>
      <c r="U51" s="1854"/>
    </row>
    <row r="52" spans="1:21" ht="12.6" customHeight="1">
      <c r="A52" s="388">
        <f t="shared" si="1"/>
        <v>47</v>
      </c>
      <c r="B52" s="1848" t="s">
        <v>1071</v>
      </c>
      <c r="C52" s="1848"/>
      <c r="D52" s="1848"/>
      <c r="E52" s="1848"/>
      <c r="F52" s="1848"/>
      <c r="G52" s="1848"/>
      <c r="H52" s="391" t="s">
        <v>273</v>
      </c>
      <c r="I52" s="390"/>
      <c r="J52" s="1849">
        <f>'SUVAHA VYPOCET'!R52</f>
        <v>12781.850000000002</v>
      </c>
      <c r="K52" s="1849"/>
      <c r="L52" s="1850"/>
      <c r="M52" s="1851">
        <f>'SUVAHA VYPOCET'!AG52</f>
        <v>12781.849999999999</v>
      </c>
      <c r="N52" s="1851"/>
      <c r="O52" s="1851"/>
      <c r="P52" s="1852">
        <f t="shared" si="6"/>
        <v>3.637978807091713E-12</v>
      </c>
      <c r="Q52" s="1852"/>
      <c r="R52" s="1852"/>
      <c r="S52" s="1853">
        <f t="shared" si="4"/>
        <v>1.0000000000000002</v>
      </c>
      <c r="T52" s="1853"/>
      <c r="U52" s="1854"/>
    </row>
    <row r="53" spans="1:21" ht="12.6" customHeight="1">
      <c r="A53" s="388">
        <f t="shared" si="1"/>
        <v>48</v>
      </c>
      <c r="B53" s="1848" t="s">
        <v>1072</v>
      </c>
      <c r="C53" s="1848"/>
      <c r="D53" s="1848"/>
      <c r="E53" s="1848"/>
      <c r="F53" s="1848"/>
      <c r="G53" s="1848"/>
      <c r="H53" s="391" t="s">
        <v>274</v>
      </c>
      <c r="I53" s="390"/>
      <c r="J53" s="1849">
        <f>'SUVAHA VYPOCET'!R53</f>
        <v>0</v>
      </c>
      <c r="K53" s="1849"/>
      <c r="L53" s="1850"/>
      <c r="M53" s="1851">
        <f>'SUVAHA VYPOCET'!AG53</f>
        <v>0</v>
      </c>
      <c r="N53" s="1851"/>
      <c r="O53" s="1851"/>
      <c r="P53" s="1852">
        <f t="shared" si="6"/>
        <v>0</v>
      </c>
      <c r="Q53" s="1852"/>
      <c r="R53" s="1852"/>
      <c r="S53" s="1853" t="e">
        <f t="shared" si="4"/>
        <v>#DIV/0!</v>
      </c>
      <c r="T53" s="1853"/>
      <c r="U53" s="1854"/>
    </row>
    <row r="54" spans="1:21" ht="12.6" customHeight="1">
      <c r="A54" s="388">
        <f t="shared" si="1"/>
        <v>49</v>
      </c>
      <c r="B54" s="1848" t="s">
        <v>1073</v>
      </c>
      <c r="C54" s="1848"/>
      <c r="D54" s="1848"/>
      <c r="E54" s="1848"/>
      <c r="F54" s="1848"/>
      <c r="G54" s="1848"/>
      <c r="H54" s="391" t="s">
        <v>275</v>
      </c>
      <c r="I54" s="390"/>
      <c r="J54" s="1849">
        <f>'SUVAHA VYPOCET'!R54</f>
        <v>946.56</v>
      </c>
      <c r="K54" s="1849"/>
      <c r="L54" s="1850"/>
      <c r="M54" s="1851">
        <f>'SUVAHA VYPOCET'!AG54</f>
        <v>793.21</v>
      </c>
      <c r="N54" s="1851"/>
      <c r="O54" s="1851"/>
      <c r="P54" s="1852">
        <f t="shared" si="6"/>
        <v>153.34999999999991</v>
      </c>
      <c r="Q54" s="1852"/>
      <c r="R54" s="1852"/>
      <c r="S54" s="1853">
        <f t="shared" si="4"/>
        <v>1.1933283745792411</v>
      </c>
      <c r="T54" s="1853"/>
      <c r="U54" s="1854"/>
    </row>
    <row r="55" spans="1:21" ht="12.6" customHeight="1">
      <c r="A55" s="388">
        <f t="shared" si="1"/>
        <v>50</v>
      </c>
      <c r="B55" s="1848" t="s">
        <v>1074</v>
      </c>
      <c r="C55" s="1848"/>
      <c r="D55" s="1848"/>
      <c r="E55" s="1848"/>
      <c r="F55" s="1848"/>
      <c r="G55" s="1848"/>
      <c r="H55" s="391" t="s">
        <v>276</v>
      </c>
      <c r="I55" s="390"/>
      <c r="J55" s="1849">
        <f>'SUVAHA VYPOCET'!R55</f>
        <v>0</v>
      </c>
      <c r="K55" s="1849"/>
      <c r="L55" s="1850"/>
      <c r="M55" s="1851">
        <f>'SUVAHA VYPOCET'!AG55</f>
        <v>0</v>
      </c>
      <c r="N55" s="1851"/>
      <c r="O55" s="1851"/>
      <c r="P55" s="1852">
        <f t="shared" si="6"/>
        <v>0</v>
      </c>
      <c r="Q55" s="1852"/>
      <c r="R55" s="1852"/>
      <c r="S55" s="1853" t="e">
        <f t="shared" si="4"/>
        <v>#DIV/0!</v>
      </c>
      <c r="T55" s="1853"/>
      <c r="U55" s="1854"/>
    </row>
    <row r="56" spans="1:21" ht="12.6" customHeight="1">
      <c r="A56" s="388"/>
      <c r="B56" s="1859" t="s">
        <v>1075</v>
      </c>
      <c r="C56" s="1859"/>
      <c r="D56" s="1859"/>
      <c r="E56" s="1859"/>
      <c r="F56" s="1859"/>
      <c r="G56" s="1859"/>
      <c r="H56" s="391"/>
      <c r="I56" s="390"/>
      <c r="J56" s="1846">
        <f>SUM(J47+J39)</f>
        <v>27359.980000000007</v>
      </c>
      <c r="K56" s="1846"/>
      <c r="L56" s="1847"/>
      <c r="M56" s="1846">
        <f>SUM(M47+M39)</f>
        <v>29140.48</v>
      </c>
      <c r="N56" s="1846"/>
      <c r="O56" s="1847"/>
      <c r="P56" s="1837">
        <f>SUM(J56-M56)</f>
        <v>-1780.4999999999927</v>
      </c>
      <c r="Q56" s="1837"/>
      <c r="R56" s="1837"/>
      <c r="S56" s="1838">
        <f t="shared" si="4"/>
        <v>0.93889942787490144</v>
      </c>
      <c r="T56" s="1838"/>
      <c r="U56" s="1839"/>
    </row>
    <row r="57" spans="1:21" ht="12.6" customHeight="1">
      <c r="A57" s="388">
        <v>51</v>
      </c>
      <c r="B57" s="1832" t="s">
        <v>1076</v>
      </c>
      <c r="C57" s="1833"/>
      <c r="D57" s="1833"/>
      <c r="E57" s="1833"/>
      <c r="F57" s="1833"/>
      <c r="G57" s="1833"/>
      <c r="H57" s="391" t="s">
        <v>277</v>
      </c>
      <c r="I57" s="390"/>
      <c r="J57" s="1849">
        <f>'SUVAHA VYPOCET'!R56</f>
        <v>34268.200000000004</v>
      </c>
      <c r="K57" s="1849"/>
      <c r="L57" s="1850"/>
      <c r="M57" s="1851">
        <f>'SUVAHA VYPOCET'!AG56</f>
        <v>36723.96</v>
      </c>
      <c r="N57" s="1851"/>
      <c r="O57" s="1851"/>
      <c r="P57" s="1852">
        <f t="shared" ref="P57:P63" si="7">SUM(J57-M57)</f>
        <v>-2455.7599999999948</v>
      </c>
      <c r="Q57" s="1852"/>
      <c r="R57" s="1852"/>
      <c r="S57" s="1853">
        <f t="shared" si="4"/>
        <v>0.93312921591244535</v>
      </c>
      <c r="T57" s="1853"/>
      <c r="U57" s="1854"/>
    </row>
    <row r="58" spans="1:21" ht="12.6" customHeight="1">
      <c r="A58" s="388">
        <f t="shared" si="1"/>
        <v>52</v>
      </c>
      <c r="B58" s="1848" t="s">
        <v>1077</v>
      </c>
      <c r="C58" s="1848"/>
      <c r="D58" s="1848"/>
      <c r="E58" s="1848"/>
      <c r="F58" s="1848"/>
      <c r="G58" s="1848"/>
      <c r="H58" s="391" t="s">
        <v>278</v>
      </c>
      <c r="I58" s="390"/>
      <c r="J58" s="1849">
        <f>'SUVAHA VYPOCET'!R57</f>
        <v>34174.44</v>
      </c>
      <c r="K58" s="1849"/>
      <c r="L58" s="1850"/>
      <c r="M58" s="1851">
        <f>'SUVAHA VYPOCET'!AG57</f>
        <v>36211.629999999997</v>
      </c>
      <c r="N58" s="1851"/>
      <c r="O58" s="1851"/>
      <c r="P58" s="1852">
        <f t="shared" si="7"/>
        <v>-2037.1899999999951</v>
      </c>
      <c r="Q58" s="1852"/>
      <c r="R58" s="1852"/>
      <c r="S58" s="1853">
        <f t="shared" si="4"/>
        <v>0.94374210716280937</v>
      </c>
      <c r="T58" s="1853"/>
      <c r="U58" s="1854"/>
    </row>
    <row r="59" spans="1:21" ht="12.6" customHeight="1">
      <c r="A59" s="388">
        <f t="shared" si="1"/>
        <v>53</v>
      </c>
      <c r="B59" s="1848" t="s">
        <v>1078</v>
      </c>
      <c r="C59" s="1848"/>
      <c r="D59" s="1848"/>
      <c r="E59" s="1848"/>
      <c r="F59" s="1848"/>
      <c r="G59" s="1848"/>
      <c r="H59" s="391" t="s">
        <v>279</v>
      </c>
      <c r="I59" s="390"/>
      <c r="J59" s="1849">
        <f>'SUVAHA VYPOCET'!R58</f>
        <v>93.760000000000218</v>
      </c>
      <c r="K59" s="1849"/>
      <c r="L59" s="1850"/>
      <c r="M59" s="1851">
        <f>'SUVAHA VYPOCET'!AG58</f>
        <v>512.32999999999993</v>
      </c>
      <c r="N59" s="1851"/>
      <c r="O59" s="1851"/>
      <c r="P59" s="1852">
        <f t="shared" si="7"/>
        <v>-418.56999999999971</v>
      </c>
      <c r="Q59" s="1852"/>
      <c r="R59" s="1852"/>
      <c r="S59" s="1853">
        <f t="shared" si="4"/>
        <v>0.18300704623972874</v>
      </c>
      <c r="T59" s="1853"/>
      <c r="U59" s="1854"/>
    </row>
    <row r="60" spans="1:21" ht="12.6" customHeight="1">
      <c r="A60" s="388">
        <f t="shared" si="1"/>
        <v>54</v>
      </c>
      <c r="B60" s="1848" t="s">
        <v>1079</v>
      </c>
      <c r="C60" s="1848"/>
      <c r="D60" s="1848"/>
      <c r="E60" s="1848"/>
      <c r="F60" s="1848"/>
      <c r="G60" s="1848"/>
      <c r="H60" s="391" t="s">
        <v>280</v>
      </c>
      <c r="I60" s="390"/>
      <c r="J60" s="1849">
        <f>'SUVAHA VYPOCET'!R59</f>
        <v>0</v>
      </c>
      <c r="K60" s="1849"/>
      <c r="L60" s="1850"/>
      <c r="M60" s="1851">
        <f>'SUVAHA VYPOCET'!AG59</f>
        <v>0</v>
      </c>
      <c r="N60" s="1851"/>
      <c r="O60" s="1851"/>
      <c r="P60" s="1852">
        <f t="shared" si="7"/>
        <v>0</v>
      </c>
      <c r="Q60" s="1852"/>
      <c r="R60" s="1852"/>
      <c r="S60" s="1853" t="e">
        <f t="shared" si="4"/>
        <v>#DIV/0!</v>
      </c>
      <c r="T60" s="1853"/>
      <c r="U60" s="1854"/>
    </row>
    <row r="61" spans="1:21" ht="12.6" customHeight="1">
      <c r="A61" s="388">
        <f t="shared" si="1"/>
        <v>55</v>
      </c>
      <c r="B61" s="1848" t="s">
        <v>1080</v>
      </c>
      <c r="C61" s="1848"/>
      <c r="D61" s="1848"/>
      <c r="E61" s="1848"/>
      <c r="F61" s="1848"/>
      <c r="G61" s="1848"/>
      <c r="H61" s="391" t="s">
        <v>281</v>
      </c>
      <c r="I61" s="390"/>
      <c r="J61" s="1849">
        <f>'SUVAHA VYPOCET'!R60</f>
        <v>0</v>
      </c>
      <c r="K61" s="1849"/>
      <c r="L61" s="1850"/>
      <c r="M61" s="1851">
        <f>'SUVAHA VYPOCET'!AG60</f>
        <v>0</v>
      </c>
      <c r="N61" s="1851"/>
      <c r="O61" s="1851"/>
      <c r="P61" s="1852">
        <f t="shared" si="7"/>
        <v>0</v>
      </c>
      <c r="Q61" s="1852"/>
      <c r="R61" s="1852"/>
      <c r="S61" s="1853" t="e">
        <f t="shared" si="4"/>
        <v>#DIV/0!</v>
      </c>
      <c r="T61" s="1853"/>
      <c r="U61" s="1854"/>
    </row>
    <row r="62" spans="1:21" ht="12.6" customHeight="1">
      <c r="A62" s="388">
        <f t="shared" si="1"/>
        <v>56</v>
      </c>
      <c r="B62" s="1848" t="s">
        <v>1081</v>
      </c>
      <c r="C62" s="1848"/>
      <c r="D62" s="1848"/>
      <c r="E62" s="1848"/>
      <c r="F62" s="1848"/>
      <c r="G62" s="1848"/>
      <c r="H62" s="391" t="s">
        <v>282</v>
      </c>
      <c r="I62" s="390"/>
      <c r="J62" s="1849">
        <f>'SUVAHA VYPOCET'!R61</f>
        <v>0</v>
      </c>
      <c r="K62" s="1849"/>
      <c r="L62" s="1850"/>
      <c r="M62" s="1851">
        <f>'SUVAHA VYPOCET'!AG61</f>
        <v>0</v>
      </c>
      <c r="N62" s="1851"/>
      <c r="O62" s="1851"/>
      <c r="P62" s="1852">
        <f t="shared" si="7"/>
        <v>0</v>
      </c>
      <c r="Q62" s="1852"/>
      <c r="R62" s="1852"/>
      <c r="S62" s="1853" t="e">
        <f t="shared" si="4"/>
        <v>#DIV/0!</v>
      </c>
      <c r="T62" s="1853"/>
      <c r="U62" s="1854"/>
    </row>
    <row r="63" spans="1:21" ht="12.6" customHeight="1">
      <c r="A63" s="388">
        <f t="shared" si="1"/>
        <v>57</v>
      </c>
      <c r="B63" s="1860" t="s">
        <v>1082</v>
      </c>
      <c r="C63" s="1861"/>
      <c r="D63" s="1861"/>
      <c r="E63" s="1861"/>
      <c r="F63" s="1861"/>
      <c r="G63" s="1861"/>
      <c r="H63" s="391" t="s">
        <v>283</v>
      </c>
      <c r="I63" s="392"/>
      <c r="J63" s="1862">
        <f>'SUVAHA VYPOCET'!R62</f>
        <v>0</v>
      </c>
      <c r="K63" s="1862"/>
      <c r="L63" s="1863"/>
      <c r="M63" s="1864">
        <f>'SUVAHA VYPOCET'!AG62</f>
        <v>0</v>
      </c>
      <c r="N63" s="1864"/>
      <c r="O63" s="1864"/>
      <c r="P63" s="1865">
        <f t="shared" si="7"/>
        <v>0</v>
      </c>
      <c r="Q63" s="1865"/>
      <c r="R63" s="1865"/>
      <c r="S63" s="1866" t="e">
        <f t="shared" si="4"/>
        <v>#DIV/0!</v>
      </c>
      <c r="T63" s="1866"/>
      <c r="U63" s="1867"/>
    </row>
  </sheetData>
  <sheetProtection password="C096" sheet="1" objects="1" scenarios="1" selectLockedCells="1"/>
  <mergeCells count="310">
    <mergeCell ref="B63:G63"/>
    <mergeCell ref="J63:L63"/>
    <mergeCell ref="M63:O63"/>
    <mergeCell ref="P63:R63"/>
    <mergeCell ref="S63:U63"/>
    <mergeCell ref="B61:G61"/>
    <mergeCell ref="J61:L61"/>
    <mergeCell ref="M61:O61"/>
    <mergeCell ref="P61:R61"/>
    <mergeCell ref="S61:U61"/>
    <mergeCell ref="B62:G62"/>
    <mergeCell ref="J62:L62"/>
    <mergeCell ref="M62:O62"/>
    <mergeCell ref="P62:R62"/>
    <mergeCell ref="S62:U62"/>
    <mergeCell ref="B59:G59"/>
    <mergeCell ref="J59:L59"/>
    <mergeCell ref="M59:O59"/>
    <mergeCell ref="P59:R59"/>
    <mergeCell ref="S59:U59"/>
    <mergeCell ref="B60:G60"/>
    <mergeCell ref="J60:L60"/>
    <mergeCell ref="M60:O60"/>
    <mergeCell ref="P60:R60"/>
    <mergeCell ref="S60:U60"/>
    <mergeCell ref="B57:G57"/>
    <mergeCell ref="J57:L57"/>
    <mergeCell ref="M57:O57"/>
    <mergeCell ref="P57:R57"/>
    <mergeCell ref="S57:U57"/>
    <mergeCell ref="B58:G58"/>
    <mergeCell ref="J58:L58"/>
    <mergeCell ref="M58:O58"/>
    <mergeCell ref="P58:R58"/>
    <mergeCell ref="S58:U58"/>
    <mergeCell ref="B55:G55"/>
    <mergeCell ref="J55:L55"/>
    <mergeCell ref="M55:O55"/>
    <mergeCell ref="P55:R55"/>
    <mergeCell ref="S55:U55"/>
    <mergeCell ref="B56:G56"/>
    <mergeCell ref="J56:L56"/>
    <mergeCell ref="M56:O56"/>
    <mergeCell ref="P56:R56"/>
    <mergeCell ref="S56:U56"/>
    <mergeCell ref="B53:G53"/>
    <mergeCell ref="J53:L53"/>
    <mergeCell ref="M53:O53"/>
    <mergeCell ref="P53:R53"/>
    <mergeCell ref="S53:U53"/>
    <mergeCell ref="B54:G54"/>
    <mergeCell ref="J54:L54"/>
    <mergeCell ref="M54:O54"/>
    <mergeCell ref="P54:R54"/>
    <mergeCell ref="S54:U54"/>
    <mergeCell ref="B51:G51"/>
    <mergeCell ref="J51:L51"/>
    <mergeCell ref="M51:O51"/>
    <mergeCell ref="P51:R51"/>
    <mergeCell ref="S51:U51"/>
    <mergeCell ref="B52:G52"/>
    <mergeCell ref="J52:L52"/>
    <mergeCell ref="M52:O52"/>
    <mergeCell ref="P52:R52"/>
    <mergeCell ref="S52:U52"/>
    <mergeCell ref="B49:G49"/>
    <mergeCell ref="J49:L49"/>
    <mergeCell ref="M49:O49"/>
    <mergeCell ref="P49:R49"/>
    <mergeCell ref="S49:U49"/>
    <mergeCell ref="B50:G50"/>
    <mergeCell ref="J50:L50"/>
    <mergeCell ref="M50:O50"/>
    <mergeCell ref="P50:R50"/>
    <mergeCell ref="S50:U50"/>
    <mergeCell ref="B47:G47"/>
    <mergeCell ref="J47:L47"/>
    <mergeCell ref="M47:O47"/>
    <mergeCell ref="P47:R47"/>
    <mergeCell ref="S47:U47"/>
    <mergeCell ref="B48:G48"/>
    <mergeCell ref="J48:L48"/>
    <mergeCell ref="M48:O48"/>
    <mergeCell ref="P48:R48"/>
    <mergeCell ref="S48:U48"/>
    <mergeCell ref="B45:G45"/>
    <mergeCell ref="J45:L45"/>
    <mergeCell ref="M45:O45"/>
    <mergeCell ref="P45:R45"/>
    <mergeCell ref="S45:U45"/>
    <mergeCell ref="B46:G46"/>
    <mergeCell ref="J46:L46"/>
    <mergeCell ref="M46:O46"/>
    <mergeCell ref="P46:R46"/>
    <mergeCell ref="S46:U46"/>
    <mergeCell ref="B43:G43"/>
    <mergeCell ref="J43:L43"/>
    <mergeCell ref="M43:O43"/>
    <mergeCell ref="P43:R43"/>
    <mergeCell ref="S43:U43"/>
    <mergeCell ref="B44:G44"/>
    <mergeCell ref="J44:L44"/>
    <mergeCell ref="M44:O44"/>
    <mergeCell ref="P44:R44"/>
    <mergeCell ref="S44:U44"/>
    <mergeCell ref="B41:G41"/>
    <mergeCell ref="J41:L41"/>
    <mergeCell ref="M41:O41"/>
    <mergeCell ref="P41:R41"/>
    <mergeCell ref="S41:U41"/>
    <mergeCell ref="B42:G42"/>
    <mergeCell ref="J42:L42"/>
    <mergeCell ref="M42:O42"/>
    <mergeCell ref="P42:R42"/>
    <mergeCell ref="S42:U42"/>
    <mergeCell ref="B39:G39"/>
    <mergeCell ref="J39:L39"/>
    <mergeCell ref="M39:O39"/>
    <mergeCell ref="P39:R39"/>
    <mergeCell ref="S39:U39"/>
    <mergeCell ref="B40:G40"/>
    <mergeCell ref="J40:L40"/>
    <mergeCell ref="M40:O40"/>
    <mergeCell ref="P40:R40"/>
    <mergeCell ref="S40:U40"/>
    <mergeCell ref="B37:G37"/>
    <mergeCell ref="J37:L37"/>
    <mergeCell ref="M37:O37"/>
    <mergeCell ref="P37:R37"/>
    <mergeCell ref="S37:U37"/>
    <mergeCell ref="B38:G38"/>
    <mergeCell ref="J38:L38"/>
    <mergeCell ref="M38:O38"/>
    <mergeCell ref="P38:R38"/>
    <mergeCell ref="S38:U38"/>
    <mergeCell ref="B35:G35"/>
    <mergeCell ref="J35:L35"/>
    <mergeCell ref="M35:O35"/>
    <mergeCell ref="P35:R35"/>
    <mergeCell ref="S35:U35"/>
    <mergeCell ref="B36:G36"/>
    <mergeCell ref="J36:L36"/>
    <mergeCell ref="M36:O36"/>
    <mergeCell ref="P36:R36"/>
    <mergeCell ref="S36:U36"/>
    <mergeCell ref="B33:G33"/>
    <mergeCell ref="J33:L33"/>
    <mergeCell ref="M33:O33"/>
    <mergeCell ref="P33:R33"/>
    <mergeCell ref="S33:U33"/>
    <mergeCell ref="B34:G34"/>
    <mergeCell ref="J34:L34"/>
    <mergeCell ref="M34:O34"/>
    <mergeCell ref="P34:R34"/>
    <mergeCell ref="S34:U34"/>
    <mergeCell ref="B31:G31"/>
    <mergeCell ref="J31:L31"/>
    <mergeCell ref="M31:O31"/>
    <mergeCell ref="P31:R31"/>
    <mergeCell ref="S31:U31"/>
    <mergeCell ref="B32:G32"/>
    <mergeCell ref="J32:L32"/>
    <mergeCell ref="M32:O32"/>
    <mergeCell ref="P32:R32"/>
    <mergeCell ref="S32:U32"/>
    <mergeCell ref="B29:G29"/>
    <mergeCell ref="J29:L29"/>
    <mergeCell ref="M29:O29"/>
    <mergeCell ref="P29:R29"/>
    <mergeCell ref="S29:U29"/>
    <mergeCell ref="B30:G30"/>
    <mergeCell ref="J30:L30"/>
    <mergeCell ref="M30:O30"/>
    <mergeCell ref="P30:R30"/>
    <mergeCell ref="S30:U30"/>
    <mergeCell ref="B27:G27"/>
    <mergeCell ref="J27:L27"/>
    <mergeCell ref="M27:O27"/>
    <mergeCell ref="P27:R27"/>
    <mergeCell ref="S27:U27"/>
    <mergeCell ref="B28:G28"/>
    <mergeCell ref="J28:L28"/>
    <mergeCell ref="M28:O28"/>
    <mergeCell ref="P28:R28"/>
    <mergeCell ref="S28:U28"/>
    <mergeCell ref="B25:G25"/>
    <mergeCell ref="J25:L25"/>
    <mergeCell ref="M25:O25"/>
    <mergeCell ref="P25:R25"/>
    <mergeCell ref="S25:U25"/>
    <mergeCell ref="B26:G26"/>
    <mergeCell ref="J26:L26"/>
    <mergeCell ref="M26:O26"/>
    <mergeCell ref="P26:R26"/>
    <mergeCell ref="S26:U26"/>
    <mergeCell ref="B23:G23"/>
    <mergeCell ref="J23:L23"/>
    <mergeCell ref="M23:O23"/>
    <mergeCell ref="P23:R23"/>
    <mergeCell ref="S23:U23"/>
    <mergeCell ref="B24:G24"/>
    <mergeCell ref="J24:L24"/>
    <mergeCell ref="M24:O24"/>
    <mergeCell ref="P24:R24"/>
    <mergeCell ref="S24:U24"/>
    <mergeCell ref="B21:G21"/>
    <mergeCell ref="J21:L21"/>
    <mergeCell ref="M21:O21"/>
    <mergeCell ref="P21:R21"/>
    <mergeCell ref="S21:U21"/>
    <mergeCell ref="B22:G22"/>
    <mergeCell ref="J22:L22"/>
    <mergeCell ref="M22:O22"/>
    <mergeCell ref="P22:R22"/>
    <mergeCell ref="S22:U22"/>
    <mergeCell ref="B19:G19"/>
    <mergeCell ref="J19:L19"/>
    <mergeCell ref="M19:O19"/>
    <mergeCell ref="P19:R19"/>
    <mergeCell ref="S19:U19"/>
    <mergeCell ref="B20:G20"/>
    <mergeCell ref="J20:L20"/>
    <mergeCell ref="M20:O20"/>
    <mergeCell ref="P20:R20"/>
    <mergeCell ref="S20:U20"/>
    <mergeCell ref="B17:G17"/>
    <mergeCell ref="J17:L17"/>
    <mergeCell ref="M17:O17"/>
    <mergeCell ref="P17:R17"/>
    <mergeCell ref="S17:U17"/>
    <mergeCell ref="B18:G18"/>
    <mergeCell ref="J18:L18"/>
    <mergeCell ref="M18:O18"/>
    <mergeCell ref="P18:R18"/>
    <mergeCell ref="S18:U18"/>
    <mergeCell ref="B15:G15"/>
    <mergeCell ref="J15:L15"/>
    <mergeCell ref="M15:O15"/>
    <mergeCell ref="P15:R15"/>
    <mergeCell ref="S15:U15"/>
    <mergeCell ref="B16:G16"/>
    <mergeCell ref="J16:L16"/>
    <mergeCell ref="M16:O16"/>
    <mergeCell ref="P16:R16"/>
    <mergeCell ref="S16:U16"/>
    <mergeCell ref="B13:G13"/>
    <mergeCell ref="J13:L13"/>
    <mergeCell ref="M13:O13"/>
    <mergeCell ref="P13:R13"/>
    <mergeCell ref="S13:U13"/>
    <mergeCell ref="B14:G14"/>
    <mergeCell ref="J14:L14"/>
    <mergeCell ref="M14:O14"/>
    <mergeCell ref="P14:R14"/>
    <mergeCell ref="S14:U14"/>
    <mergeCell ref="B11:G11"/>
    <mergeCell ref="J11:L11"/>
    <mergeCell ref="M11:O11"/>
    <mergeCell ref="P11:R11"/>
    <mergeCell ref="S11:U11"/>
    <mergeCell ref="B12:G12"/>
    <mergeCell ref="J12:L12"/>
    <mergeCell ref="M12:O12"/>
    <mergeCell ref="P12:R12"/>
    <mergeCell ref="S12:U12"/>
    <mergeCell ref="B9:G9"/>
    <mergeCell ref="J9:L9"/>
    <mergeCell ref="M9:O9"/>
    <mergeCell ref="P9:R9"/>
    <mergeCell ref="S9:U9"/>
    <mergeCell ref="B10:G10"/>
    <mergeCell ref="J10:L10"/>
    <mergeCell ref="M10:O10"/>
    <mergeCell ref="P10:R10"/>
    <mergeCell ref="S10:U10"/>
    <mergeCell ref="B7:G7"/>
    <mergeCell ref="J7:L7"/>
    <mergeCell ref="M7:O7"/>
    <mergeCell ref="P7:R7"/>
    <mergeCell ref="S7:U7"/>
    <mergeCell ref="B8:G8"/>
    <mergeCell ref="J8:L8"/>
    <mergeCell ref="M8:O8"/>
    <mergeCell ref="P8:R8"/>
    <mergeCell ref="S8:U8"/>
    <mergeCell ref="B5:G5"/>
    <mergeCell ref="J5:L5"/>
    <mergeCell ref="M5:O5"/>
    <mergeCell ref="P5:R5"/>
    <mergeCell ref="S5:U5"/>
    <mergeCell ref="B6:G6"/>
    <mergeCell ref="J6:L6"/>
    <mergeCell ref="M6:O6"/>
    <mergeCell ref="P6:R6"/>
    <mergeCell ref="S6:U6"/>
    <mergeCell ref="S2:U3"/>
    <mergeCell ref="J3:L3"/>
    <mergeCell ref="M3:O3"/>
    <mergeCell ref="B4:G4"/>
    <mergeCell ref="J4:L4"/>
    <mergeCell ref="M4:O4"/>
    <mergeCell ref="P4:R4"/>
    <mergeCell ref="S4:U4"/>
    <mergeCell ref="A1:O1"/>
    <mergeCell ref="A2:A3"/>
    <mergeCell ref="B2:G3"/>
    <mergeCell ref="H2:H3"/>
    <mergeCell ref="J2:O2"/>
    <mergeCell ref="P2:R3"/>
    <mergeCell ref="R1:U1"/>
  </mergeCells>
  <dataValidations count="1">
    <dataValidation type="whole" allowBlank="1" showInputMessage="1" showErrorMessage="1" error="Údaj treba zadať celým číslom !_x000a_(max       +/- ### ### ###)" sqref="J4">
      <formula1>-999999999</formula1>
      <formula2>999999999</formula2>
    </dataValidation>
  </dataValidations>
  <pageMargins left="0.75" right="0.75" top="0.46" bottom="0.49" header="0.4921259845" footer="0.4921259845"/>
  <pageSetup paperSize="9" scale="97" orientation="portrait" horizontalDpi="4294967293" verticalDpi="300" r:id="rId1"/>
  <headerFooter alignWithMargins="0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4"/>
  <dimension ref="A1:U63"/>
  <sheetViews>
    <sheetView showGridLines="0" tabSelected="1" zoomScale="145" zoomScaleNormal="145" zoomScaleSheetLayoutView="100" workbookViewId="0">
      <selection activeCell="J48" sqref="J48:L48"/>
    </sheetView>
  </sheetViews>
  <sheetFormatPr defaultRowHeight="12" customHeight="1"/>
  <cols>
    <col min="1" max="1" width="2.85546875" style="114" customWidth="1"/>
    <col min="2" max="2" width="5.28515625" style="114" customWidth="1"/>
    <col min="3" max="3" width="5.42578125" style="114" customWidth="1"/>
    <col min="4" max="6" width="5.28515625" style="114" customWidth="1"/>
    <col min="7" max="7" width="8.140625" style="114" customWidth="1"/>
    <col min="8" max="8" width="3.42578125" style="165" customWidth="1"/>
    <col min="9" max="9" width="0.28515625" style="193" hidden="1" customWidth="1"/>
    <col min="10" max="10" width="4.85546875" style="114" customWidth="1"/>
    <col min="11" max="12" width="3.7109375" style="114" customWidth="1"/>
    <col min="13" max="13" width="4.7109375" style="114" customWidth="1"/>
    <col min="14" max="18" width="3.7109375" style="114" customWidth="1"/>
    <col min="19" max="19" width="2.140625" style="114" customWidth="1"/>
    <col min="20" max="21" width="3.7109375" style="114" customWidth="1"/>
    <col min="22" max="16384" width="9.140625" style="114"/>
  </cols>
  <sheetData>
    <row r="1" spans="1:21" ht="12" customHeight="1">
      <c r="A1" s="379" t="s">
        <v>1083</v>
      </c>
      <c r="B1" s="379"/>
      <c r="C1" s="379"/>
      <c r="D1" s="379"/>
      <c r="E1" s="379"/>
      <c r="F1" s="379"/>
      <c r="G1" s="379"/>
      <c r="H1" s="393"/>
      <c r="I1" s="161"/>
      <c r="J1" s="379"/>
      <c r="K1" s="379"/>
      <c r="L1" s="379"/>
      <c r="M1" s="379"/>
      <c r="N1" s="379"/>
      <c r="O1" s="379"/>
      <c r="R1" s="1883">
        <f>'o fy'!$B$24</f>
        <v>0</v>
      </c>
      <c r="S1" s="1883"/>
      <c r="T1" s="1883"/>
      <c r="U1" s="1883"/>
    </row>
    <row r="2" spans="1:21" ht="12" customHeight="1">
      <c r="A2" s="1841" t="s">
        <v>1023</v>
      </c>
      <c r="B2" s="1823" t="s">
        <v>1024</v>
      </c>
      <c r="C2" s="1824"/>
      <c r="D2" s="1824"/>
      <c r="E2" s="1824"/>
      <c r="F2" s="1824"/>
      <c r="G2" s="1825"/>
      <c r="H2" s="1843" t="s">
        <v>357</v>
      </c>
      <c r="I2" s="386"/>
      <c r="J2" s="1829" t="s">
        <v>1026</v>
      </c>
      <c r="K2" s="1830"/>
      <c r="L2" s="1830"/>
      <c r="M2" s="1830"/>
      <c r="N2" s="1830"/>
      <c r="O2" s="1831"/>
      <c r="P2" s="1823" t="s">
        <v>1027</v>
      </c>
      <c r="Q2" s="1824"/>
      <c r="R2" s="1825"/>
      <c r="S2" s="1823" t="s">
        <v>1028</v>
      </c>
      <c r="T2" s="1824"/>
      <c r="U2" s="1825"/>
    </row>
    <row r="3" spans="1:21" ht="12" customHeight="1">
      <c r="A3" s="1842"/>
      <c r="B3" s="1826"/>
      <c r="C3" s="1827"/>
      <c r="D3" s="1827"/>
      <c r="E3" s="1827"/>
      <c r="F3" s="1827"/>
      <c r="G3" s="1828"/>
      <c r="H3" s="1844"/>
      <c r="I3" s="387"/>
      <c r="J3" s="1829" t="s">
        <v>1029</v>
      </c>
      <c r="K3" s="1830"/>
      <c r="L3" s="1831"/>
      <c r="M3" s="1829" t="s">
        <v>1030</v>
      </c>
      <c r="N3" s="1830"/>
      <c r="O3" s="1831"/>
      <c r="P3" s="1826"/>
      <c r="Q3" s="1827"/>
      <c r="R3" s="1828"/>
      <c r="S3" s="1826"/>
      <c r="T3" s="1827"/>
      <c r="U3" s="1828"/>
    </row>
    <row r="4" spans="1:21" ht="12" customHeight="1">
      <c r="A4" s="272">
        <v>1</v>
      </c>
      <c r="B4" s="1860" t="s">
        <v>1084</v>
      </c>
      <c r="C4" s="1861"/>
      <c r="D4" s="1861"/>
      <c r="E4" s="1861"/>
      <c r="F4" s="1861"/>
      <c r="G4" s="1861"/>
      <c r="H4" s="391" t="s">
        <v>289</v>
      </c>
      <c r="I4" s="161"/>
      <c r="J4" s="1879">
        <f>'SUVAHA VYPOCET'!R68</f>
        <v>31053.090000000018</v>
      </c>
      <c r="K4" s="1880"/>
      <c r="L4" s="1880"/>
      <c r="M4" s="1880">
        <f>'SUVAHA VYPOCET'!AG68</f>
        <v>30455.579999999991</v>
      </c>
      <c r="N4" s="1880"/>
      <c r="O4" s="1880"/>
      <c r="P4" s="1881">
        <f>SUM(J4-M4)</f>
        <v>597.5100000000275</v>
      </c>
      <c r="Q4" s="1881"/>
      <c r="R4" s="1881"/>
      <c r="S4" s="1874">
        <f>SUM(J4/M4)</f>
        <v>1.0196190648807222</v>
      </c>
      <c r="T4" s="1874"/>
      <c r="U4" s="1875"/>
    </row>
    <row r="5" spans="1:21" ht="12" customHeight="1">
      <c r="A5" s="272">
        <v>2</v>
      </c>
      <c r="B5" s="1860" t="s">
        <v>751</v>
      </c>
      <c r="C5" s="1861"/>
      <c r="D5" s="1861"/>
      <c r="E5" s="1861"/>
      <c r="F5" s="1861"/>
      <c r="G5" s="1861"/>
      <c r="H5" s="389" t="s">
        <v>290</v>
      </c>
      <c r="I5" s="394"/>
      <c r="J5" s="1876">
        <f>'SUVAHA VYPOCET'!R69</f>
        <v>28640</v>
      </c>
      <c r="K5" s="1877"/>
      <c r="L5" s="1877"/>
      <c r="M5" s="1877">
        <f>'SUVAHA VYPOCET'!AG69</f>
        <v>28640</v>
      </c>
      <c r="N5" s="1877"/>
      <c r="O5" s="1877"/>
      <c r="P5" s="1874">
        <f t="shared" ref="P5:P30" si="0">SUM(J5-M5)</f>
        <v>0</v>
      </c>
      <c r="Q5" s="1874"/>
      <c r="R5" s="1874"/>
      <c r="S5" s="1874">
        <f>SUM(J5/M5)</f>
        <v>1</v>
      </c>
      <c r="T5" s="1874"/>
      <c r="U5" s="1875"/>
    </row>
    <row r="6" spans="1:21" ht="12" customHeight="1">
      <c r="A6" s="272">
        <v>3</v>
      </c>
      <c r="B6" s="1878" t="s">
        <v>1085</v>
      </c>
      <c r="C6" s="1871"/>
      <c r="D6" s="1871"/>
      <c r="E6" s="1871"/>
      <c r="F6" s="1871"/>
      <c r="G6" s="1871"/>
      <c r="H6" s="389" t="s">
        <v>290</v>
      </c>
      <c r="I6" s="394"/>
      <c r="J6" s="1872">
        <f>'SUVAHA VYPOCET'!R70</f>
        <v>6640</v>
      </c>
      <c r="K6" s="1873"/>
      <c r="L6" s="1873"/>
      <c r="M6" s="1873">
        <f>'SUVAHA VYPOCET'!AG70</f>
        <v>6640</v>
      </c>
      <c r="N6" s="1873"/>
      <c r="O6" s="1873"/>
      <c r="P6" s="1868">
        <f t="shared" si="0"/>
        <v>0</v>
      </c>
      <c r="Q6" s="1868"/>
      <c r="R6" s="1868"/>
      <c r="S6" s="1868">
        <f t="shared" ref="S6:S62" si="1">SUM(J6/M6)</f>
        <v>1</v>
      </c>
      <c r="T6" s="1868"/>
      <c r="U6" s="1869"/>
    </row>
    <row r="7" spans="1:21" ht="12" customHeight="1">
      <c r="A7" s="272">
        <v>4</v>
      </c>
      <c r="B7" s="1870" t="s">
        <v>1086</v>
      </c>
      <c r="C7" s="1871"/>
      <c r="D7" s="1871"/>
      <c r="E7" s="1871"/>
      <c r="F7" s="1871"/>
      <c r="G7" s="1871"/>
      <c r="H7" s="389" t="s">
        <v>486</v>
      </c>
      <c r="I7" s="394"/>
      <c r="J7" s="1872">
        <f>'SUVAHA VYPOCET'!R71</f>
        <v>0</v>
      </c>
      <c r="K7" s="1873"/>
      <c r="L7" s="1873"/>
      <c r="M7" s="1873">
        <f>'SUVAHA VYPOCET'!AG71</f>
        <v>0</v>
      </c>
      <c r="N7" s="1873"/>
      <c r="O7" s="1873"/>
      <c r="P7" s="1868">
        <f t="shared" si="0"/>
        <v>0</v>
      </c>
      <c r="Q7" s="1868"/>
      <c r="R7" s="1868"/>
      <c r="S7" s="1868" t="e">
        <f t="shared" si="1"/>
        <v>#DIV/0!</v>
      </c>
      <c r="T7" s="1868"/>
      <c r="U7" s="1869"/>
    </row>
    <row r="8" spans="1:21" ht="12" customHeight="1">
      <c r="A8" s="272">
        <v>5</v>
      </c>
      <c r="B8" s="1870" t="s">
        <v>1087</v>
      </c>
      <c r="C8" s="1871"/>
      <c r="D8" s="1871"/>
      <c r="E8" s="1871"/>
      <c r="F8" s="1871"/>
      <c r="G8" s="1871"/>
      <c r="H8" s="389" t="s">
        <v>292</v>
      </c>
      <c r="I8" s="394"/>
      <c r="J8" s="1872">
        <f>'SUVAHA VYPOCET'!R72</f>
        <v>0</v>
      </c>
      <c r="K8" s="1873"/>
      <c r="L8" s="1873"/>
      <c r="M8" s="1873">
        <f>'SUVAHA VYPOCET'!AG72</f>
        <v>0</v>
      </c>
      <c r="N8" s="1873"/>
      <c r="O8" s="1873"/>
      <c r="P8" s="1868">
        <f t="shared" si="0"/>
        <v>0</v>
      </c>
      <c r="Q8" s="1868"/>
      <c r="R8" s="1868"/>
      <c r="S8" s="1868" t="e">
        <f t="shared" si="1"/>
        <v>#DIV/0!</v>
      </c>
      <c r="T8" s="1868"/>
      <c r="U8" s="1869"/>
    </row>
    <row r="9" spans="1:21" ht="12" customHeight="1">
      <c r="A9" s="272">
        <v>6</v>
      </c>
      <c r="B9" s="1870" t="s">
        <v>1088</v>
      </c>
      <c r="C9" s="1871"/>
      <c r="D9" s="1871"/>
      <c r="E9" s="1871"/>
      <c r="F9" s="1871"/>
      <c r="G9" s="1871"/>
      <c r="H9" s="389" t="s">
        <v>294</v>
      </c>
      <c r="I9" s="394"/>
      <c r="J9" s="1872">
        <f>'SUVAHA VYPOCET'!R73</f>
        <v>22000</v>
      </c>
      <c r="K9" s="1873"/>
      <c r="L9" s="1873"/>
      <c r="M9" s="1873">
        <f>'SUVAHA VYPOCET'!AG73</f>
        <v>22000</v>
      </c>
      <c r="N9" s="1873"/>
      <c r="O9" s="1873"/>
      <c r="P9" s="1868">
        <f t="shared" si="0"/>
        <v>0</v>
      </c>
      <c r="Q9" s="1868"/>
      <c r="R9" s="1868"/>
      <c r="S9" s="1868">
        <f t="shared" si="1"/>
        <v>1</v>
      </c>
      <c r="T9" s="1868"/>
      <c r="U9" s="1869"/>
    </row>
    <row r="10" spans="1:21" ht="12" customHeight="1">
      <c r="A10" s="272">
        <v>6</v>
      </c>
      <c r="B10" s="1882" t="s">
        <v>1089</v>
      </c>
      <c r="C10" s="1861"/>
      <c r="D10" s="1861"/>
      <c r="E10" s="1861"/>
      <c r="F10" s="1861"/>
      <c r="G10" s="1861"/>
      <c r="H10" s="395" t="s">
        <v>296</v>
      </c>
      <c r="I10" s="396"/>
      <c r="J10" s="1876">
        <f>'SUVAHA VYPOCET'!R74</f>
        <v>331.94</v>
      </c>
      <c r="K10" s="1877"/>
      <c r="L10" s="1877"/>
      <c r="M10" s="1877">
        <f>'SUVAHA VYPOCET'!AG74</f>
        <v>331.94</v>
      </c>
      <c r="N10" s="1877"/>
      <c r="O10" s="1877"/>
      <c r="P10" s="1874">
        <f t="shared" si="0"/>
        <v>0</v>
      </c>
      <c r="Q10" s="1874"/>
      <c r="R10" s="1874"/>
      <c r="S10" s="1874">
        <f t="shared" si="1"/>
        <v>1</v>
      </c>
      <c r="T10" s="1874"/>
      <c r="U10" s="1875"/>
    </row>
    <row r="11" spans="1:21" ht="12" customHeight="1">
      <c r="A11" s="272">
        <v>7</v>
      </c>
      <c r="B11" s="1870" t="s">
        <v>293</v>
      </c>
      <c r="C11" s="1871"/>
      <c r="D11" s="1871"/>
      <c r="E11" s="1871"/>
      <c r="F11" s="1871"/>
      <c r="G11" s="1871"/>
      <c r="H11" s="389" t="s">
        <v>297</v>
      </c>
      <c r="I11" s="394"/>
      <c r="J11" s="1872">
        <f>'SUVAHA VYPOCET'!R75</f>
        <v>0</v>
      </c>
      <c r="K11" s="1873"/>
      <c r="L11" s="1873"/>
      <c r="M11" s="1873">
        <f>'SUVAHA VYPOCET'!AG75</f>
        <v>0</v>
      </c>
      <c r="N11" s="1873"/>
      <c r="O11" s="1873"/>
      <c r="P11" s="1868">
        <f t="shared" si="0"/>
        <v>0</v>
      </c>
      <c r="Q11" s="1868"/>
      <c r="R11" s="1868"/>
      <c r="S11" s="1868" t="e">
        <f t="shared" si="1"/>
        <v>#DIV/0!</v>
      </c>
      <c r="T11" s="1868"/>
      <c r="U11" s="1869"/>
    </row>
    <row r="12" spans="1:21" ht="12" customHeight="1">
      <c r="A12" s="272">
        <v>8</v>
      </c>
      <c r="B12" s="1870" t="s">
        <v>295</v>
      </c>
      <c r="C12" s="1871"/>
      <c r="D12" s="1871"/>
      <c r="E12" s="1871"/>
      <c r="F12" s="1871"/>
      <c r="G12" s="1871"/>
      <c r="H12" s="389" t="s">
        <v>298</v>
      </c>
      <c r="I12" s="394"/>
      <c r="J12" s="1872">
        <f>'SUVAHA VYPOCET'!R76</f>
        <v>0</v>
      </c>
      <c r="K12" s="1873"/>
      <c r="L12" s="1873"/>
      <c r="M12" s="1873">
        <f>'SUVAHA VYPOCET'!AG76</f>
        <v>0</v>
      </c>
      <c r="N12" s="1873"/>
      <c r="O12" s="1873"/>
      <c r="P12" s="1868">
        <f t="shared" si="0"/>
        <v>0</v>
      </c>
      <c r="Q12" s="1868"/>
      <c r="R12" s="1868"/>
      <c r="S12" s="1868" t="e">
        <f t="shared" si="1"/>
        <v>#DIV/0!</v>
      </c>
      <c r="T12" s="1868"/>
      <c r="U12" s="1869"/>
    </row>
    <row r="13" spans="1:21" ht="12" customHeight="1">
      <c r="A13" s="272">
        <v>9</v>
      </c>
      <c r="B13" s="1870" t="s">
        <v>1090</v>
      </c>
      <c r="C13" s="1871"/>
      <c r="D13" s="1871"/>
      <c r="E13" s="1871"/>
      <c r="F13" s="1871"/>
      <c r="G13" s="1871"/>
      <c r="H13" s="389" t="s">
        <v>299</v>
      </c>
      <c r="I13" s="394"/>
      <c r="J13" s="1872">
        <f>'SUVAHA VYPOCET'!R77</f>
        <v>331.94</v>
      </c>
      <c r="K13" s="1873"/>
      <c r="L13" s="1873"/>
      <c r="M13" s="1873">
        <f>'SUVAHA VYPOCET'!AG77</f>
        <v>331.94</v>
      </c>
      <c r="N13" s="1873"/>
      <c r="O13" s="1873"/>
      <c r="P13" s="1868">
        <f t="shared" si="0"/>
        <v>0</v>
      </c>
      <c r="Q13" s="1868"/>
      <c r="R13" s="1868"/>
      <c r="S13" s="1868">
        <f t="shared" si="1"/>
        <v>1</v>
      </c>
      <c r="T13" s="1868"/>
      <c r="U13" s="1869"/>
    </row>
    <row r="14" spans="1:21" ht="12" customHeight="1">
      <c r="A14" s="272">
        <v>10</v>
      </c>
      <c r="B14" s="1870" t="s">
        <v>1091</v>
      </c>
      <c r="C14" s="1871"/>
      <c r="D14" s="1871"/>
      <c r="E14" s="1871"/>
      <c r="F14" s="1871"/>
      <c r="G14" s="1871"/>
      <c r="H14" s="389" t="s">
        <v>300</v>
      </c>
      <c r="I14" s="394"/>
      <c r="J14" s="1872">
        <f>'SUVAHA VYPOCET'!R78</f>
        <v>0</v>
      </c>
      <c r="K14" s="1873"/>
      <c r="L14" s="1873"/>
      <c r="M14" s="1873">
        <f>'SUVAHA VYPOCET'!AG78</f>
        <v>0</v>
      </c>
      <c r="N14" s="1873"/>
      <c r="O14" s="1873"/>
      <c r="P14" s="1868">
        <f t="shared" si="0"/>
        <v>0</v>
      </c>
      <c r="Q14" s="1868"/>
      <c r="R14" s="1868"/>
      <c r="S14" s="1868" t="e">
        <f t="shared" si="1"/>
        <v>#DIV/0!</v>
      </c>
      <c r="T14" s="1868"/>
      <c r="U14" s="1869"/>
    </row>
    <row r="15" spans="1:21" ht="12" customHeight="1">
      <c r="A15" s="272">
        <v>11</v>
      </c>
      <c r="B15" s="1870" t="s">
        <v>1092</v>
      </c>
      <c r="C15" s="1871"/>
      <c r="D15" s="1871"/>
      <c r="E15" s="1871"/>
      <c r="F15" s="1871"/>
      <c r="G15" s="1871"/>
      <c r="H15" s="389" t="s">
        <v>498</v>
      </c>
      <c r="I15" s="394"/>
      <c r="J15" s="1872">
        <f>'SUVAHA VYPOCET'!R79</f>
        <v>0</v>
      </c>
      <c r="K15" s="1873"/>
      <c r="L15" s="1873"/>
      <c r="M15" s="1873">
        <f>'SUVAHA VYPOCET'!AG79</f>
        <v>0</v>
      </c>
      <c r="N15" s="1873"/>
      <c r="O15" s="1873"/>
      <c r="P15" s="1868">
        <f t="shared" si="0"/>
        <v>0</v>
      </c>
      <c r="Q15" s="1868"/>
      <c r="R15" s="1868"/>
      <c r="S15" s="1868" t="e">
        <f t="shared" si="1"/>
        <v>#DIV/0!</v>
      </c>
      <c r="T15" s="1868"/>
      <c r="U15" s="1869"/>
    </row>
    <row r="16" spans="1:21" ht="12" customHeight="1">
      <c r="A16" s="272">
        <v>12</v>
      </c>
      <c r="B16" s="1870" t="s">
        <v>1093</v>
      </c>
      <c r="C16" s="1871"/>
      <c r="D16" s="1871"/>
      <c r="E16" s="1871"/>
      <c r="F16" s="1871"/>
      <c r="G16" s="1871"/>
      <c r="H16" s="389" t="s">
        <v>301</v>
      </c>
      <c r="I16" s="394"/>
      <c r="J16" s="1872">
        <f>'SUVAHA VYPOCET'!R80</f>
        <v>0</v>
      </c>
      <c r="K16" s="1873"/>
      <c r="L16" s="1873"/>
      <c r="M16" s="1873">
        <f>'SUVAHA VYPOCET'!AG80</f>
        <v>0</v>
      </c>
      <c r="N16" s="1873"/>
      <c r="O16" s="1873"/>
      <c r="P16" s="1868">
        <f t="shared" si="0"/>
        <v>0</v>
      </c>
      <c r="Q16" s="1868"/>
      <c r="R16" s="1868"/>
      <c r="S16" s="1868" t="e">
        <f t="shared" si="1"/>
        <v>#DIV/0!</v>
      </c>
      <c r="T16" s="1868"/>
      <c r="U16" s="1869"/>
    </row>
    <row r="17" spans="1:21" ht="12" customHeight="1">
      <c r="A17" s="272">
        <f>SUM(A16+1)</f>
        <v>13</v>
      </c>
      <c r="B17" s="1860" t="s">
        <v>1094</v>
      </c>
      <c r="C17" s="1861"/>
      <c r="D17" s="1861"/>
      <c r="E17" s="1861"/>
      <c r="F17" s="1861"/>
      <c r="G17" s="1861"/>
      <c r="H17" s="389" t="s">
        <v>302</v>
      </c>
      <c r="I17" s="394"/>
      <c r="J17" s="1876">
        <f>'SUVAHA VYPOCET'!R81</f>
        <v>251.08</v>
      </c>
      <c r="K17" s="1877"/>
      <c r="L17" s="1877"/>
      <c r="M17" s="1877">
        <f>'SUVAHA VYPOCET'!AG81</f>
        <v>251.08</v>
      </c>
      <c r="N17" s="1877"/>
      <c r="O17" s="1877"/>
      <c r="P17" s="1874">
        <f t="shared" si="0"/>
        <v>0</v>
      </c>
      <c r="Q17" s="1874"/>
      <c r="R17" s="1874"/>
      <c r="S17" s="1874">
        <f t="shared" si="1"/>
        <v>1</v>
      </c>
      <c r="T17" s="1874"/>
      <c r="U17" s="1875"/>
    </row>
    <row r="18" spans="1:21" ht="12" customHeight="1">
      <c r="A18" s="272">
        <f t="shared" ref="A18:A62" si="2">SUM(A17+1)</f>
        <v>14</v>
      </c>
      <c r="B18" s="1870" t="s">
        <v>1095</v>
      </c>
      <c r="C18" s="1871"/>
      <c r="D18" s="1871"/>
      <c r="E18" s="1871"/>
      <c r="F18" s="1871"/>
      <c r="G18" s="1871"/>
      <c r="H18" s="389" t="s">
        <v>304</v>
      </c>
      <c r="I18" s="394"/>
      <c r="J18" s="1872">
        <f>'SUVAHA VYPOCET'!R82</f>
        <v>251.08</v>
      </c>
      <c r="K18" s="1873"/>
      <c r="L18" s="1873"/>
      <c r="M18" s="1873">
        <f>'SUVAHA VYPOCET'!AG82</f>
        <v>251.08</v>
      </c>
      <c r="N18" s="1873"/>
      <c r="O18" s="1873"/>
      <c r="P18" s="1868">
        <f t="shared" si="0"/>
        <v>0</v>
      </c>
      <c r="Q18" s="1868"/>
      <c r="R18" s="1868"/>
      <c r="S18" s="1868">
        <f t="shared" si="1"/>
        <v>1</v>
      </c>
      <c r="T18" s="1868"/>
      <c r="U18" s="1869"/>
    </row>
    <row r="19" spans="1:21" ht="12" customHeight="1">
      <c r="A19" s="272">
        <f t="shared" si="2"/>
        <v>15</v>
      </c>
      <c r="B19" s="1870" t="s">
        <v>1096</v>
      </c>
      <c r="C19" s="1871"/>
      <c r="D19" s="1871"/>
      <c r="E19" s="1871"/>
      <c r="F19" s="1871"/>
      <c r="G19" s="1871"/>
      <c r="H19" s="389" t="s">
        <v>305</v>
      </c>
      <c r="I19" s="394"/>
      <c r="J19" s="1872">
        <f>'SUVAHA VYPOCET'!R83</f>
        <v>0</v>
      </c>
      <c r="K19" s="1873"/>
      <c r="L19" s="1873"/>
      <c r="M19" s="1873">
        <f>'SUVAHA VYPOCET'!AG83</f>
        <v>0</v>
      </c>
      <c r="N19" s="1873"/>
      <c r="O19" s="1873"/>
      <c r="P19" s="1868">
        <f t="shared" si="0"/>
        <v>0</v>
      </c>
      <c r="Q19" s="1868"/>
      <c r="R19" s="1868"/>
      <c r="S19" s="1868" t="e">
        <f t="shared" si="1"/>
        <v>#DIV/0!</v>
      </c>
      <c r="T19" s="1868"/>
      <c r="U19" s="1869"/>
    </row>
    <row r="20" spans="1:21" ht="12" customHeight="1">
      <c r="A20" s="272">
        <f t="shared" si="2"/>
        <v>16</v>
      </c>
      <c r="B20" s="1870" t="s">
        <v>303</v>
      </c>
      <c r="C20" s="1871"/>
      <c r="D20" s="1871"/>
      <c r="E20" s="1871"/>
      <c r="F20" s="1871"/>
      <c r="G20" s="1871"/>
      <c r="H20" s="389" t="s">
        <v>508</v>
      </c>
      <c r="I20" s="394"/>
      <c r="J20" s="1872">
        <f>'SUVAHA VYPOCET'!R84</f>
        <v>0</v>
      </c>
      <c r="K20" s="1873"/>
      <c r="L20" s="1873"/>
      <c r="M20" s="1873">
        <f>'SUVAHA VYPOCET'!AG84</f>
        <v>0</v>
      </c>
      <c r="N20" s="1873"/>
      <c r="O20" s="1873"/>
      <c r="P20" s="1868">
        <f t="shared" si="0"/>
        <v>0</v>
      </c>
      <c r="Q20" s="1868"/>
      <c r="R20" s="1868"/>
      <c r="S20" s="1868" t="e">
        <f t="shared" si="1"/>
        <v>#DIV/0!</v>
      </c>
      <c r="T20" s="1868"/>
      <c r="U20" s="1869"/>
    </row>
    <row r="21" spans="1:21" ht="12" customHeight="1">
      <c r="A21" s="272">
        <f t="shared" si="2"/>
        <v>17</v>
      </c>
      <c r="B21" s="1860" t="s">
        <v>1097</v>
      </c>
      <c r="C21" s="1861"/>
      <c r="D21" s="1861"/>
      <c r="E21" s="1861"/>
      <c r="F21" s="1861"/>
      <c r="G21" s="1861"/>
      <c r="H21" s="389" t="s">
        <v>510</v>
      </c>
      <c r="I21" s="394"/>
      <c r="J21" s="1876">
        <f>'SUVAHA VYPOCET'!R85</f>
        <v>1232.5599999999995</v>
      </c>
      <c r="K21" s="1877"/>
      <c r="L21" s="1877"/>
      <c r="M21" s="1877">
        <f>'SUVAHA VYPOCET'!AG85</f>
        <v>-925.00000000000023</v>
      </c>
      <c r="N21" s="1877"/>
      <c r="O21" s="1877"/>
      <c r="P21" s="1874">
        <f t="shared" si="0"/>
        <v>2157.5599999999995</v>
      </c>
      <c r="Q21" s="1874"/>
      <c r="R21" s="1874"/>
      <c r="S21" s="1874">
        <f t="shared" si="1"/>
        <v>-1.3324972972972964</v>
      </c>
      <c r="T21" s="1874"/>
      <c r="U21" s="1875"/>
    </row>
    <row r="22" spans="1:21" ht="12" customHeight="1">
      <c r="A22" s="272">
        <f t="shared" si="2"/>
        <v>18</v>
      </c>
      <c r="B22" s="1870" t="s">
        <v>1098</v>
      </c>
      <c r="C22" s="1871"/>
      <c r="D22" s="1871"/>
      <c r="E22" s="1871"/>
      <c r="F22" s="1871"/>
      <c r="G22" s="1871"/>
      <c r="H22" s="389" t="s">
        <v>306</v>
      </c>
      <c r="I22" s="394"/>
      <c r="J22" s="1872">
        <f>'SUVAHA VYPOCET'!R86</f>
        <v>4055.8599999999997</v>
      </c>
      <c r="K22" s="1873"/>
      <c r="L22" s="1873"/>
      <c r="M22" s="1873">
        <f>'SUVAHA VYPOCET'!AG86</f>
        <v>1898.3</v>
      </c>
      <c r="N22" s="1873"/>
      <c r="O22" s="1873"/>
      <c r="P22" s="1868">
        <f t="shared" si="0"/>
        <v>2157.5599999999995</v>
      </c>
      <c r="Q22" s="1868"/>
      <c r="R22" s="1868"/>
      <c r="S22" s="1868">
        <f t="shared" si="1"/>
        <v>2.1365748301111518</v>
      </c>
      <c r="T22" s="1868"/>
      <c r="U22" s="1869"/>
    </row>
    <row r="23" spans="1:21" ht="12" customHeight="1">
      <c r="A23" s="272">
        <f t="shared" si="2"/>
        <v>19</v>
      </c>
      <c r="B23" s="1870" t="s">
        <v>1099</v>
      </c>
      <c r="C23" s="1871"/>
      <c r="D23" s="1871"/>
      <c r="E23" s="1871"/>
      <c r="F23" s="1871"/>
      <c r="G23" s="1871"/>
      <c r="H23" s="389" t="s">
        <v>307</v>
      </c>
      <c r="I23" s="394"/>
      <c r="J23" s="1872">
        <f>'SUVAHA VYPOCET'!R87</f>
        <v>-2823.3</v>
      </c>
      <c r="K23" s="1873"/>
      <c r="L23" s="1873"/>
      <c r="M23" s="1873">
        <f>'SUVAHA VYPOCET'!AG87</f>
        <v>-2823.3</v>
      </c>
      <c r="N23" s="1873"/>
      <c r="O23" s="1873"/>
      <c r="P23" s="1868">
        <f t="shared" si="0"/>
        <v>0</v>
      </c>
      <c r="Q23" s="1868"/>
      <c r="R23" s="1868"/>
      <c r="S23" s="1868">
        <f t="shared" si="1"/>
        <v>1</v>
      </c>
      <c r="T23" s="1868"/>
      <c r="U23" s="1869"/>
    </row>
    <row r="24" spans="1:21" ht="12" customHeight="1">
      <c r="A24" s="272">
        <f t="shared" si="2"/>
        <v>20</v>
      </c>
      <c r="B24" s="1860" t="s">
        <v>1100</v>
      </c>
      <c r="C24" s="1861"/>
      <c r="D24" s="1861"/>
      <c r="E24" s="1861"/>
      <c r="F24" s="1861"/>
      <c r="G24" s="1861"/>
      <c r="H24" s="389" t="s">
        <v>308</v>
      </c>
      <c r="I24" s="394"/>
      <c r="J24" s="1876">
        <f>'SUVAHA VYPOCET'!R88</f>
        <v>597.51000000001659</v>
      </c>
      <c r="K24" s="1877"/>
      <c r="L24" s="1877"/>
      <c r="M24" s="1877">
        <f>'SUVAHA VYPOCET'!AG88</f>
        <v>2157.5599999999904</v>
      </c>
      <c r="N24" s="1877"/>
      <c r="O24" s="1877"/>
      <c r="P24" s="1874">
        <f t="shared" si="0"/>
        <v>-1560.0499999999738</v>
      </c>
      <c r="Q24" s="1874"/>
      <c r="R24" s="1874"/>
      <c r="S24" s="1874">
        <f t="shared" si="1"/>
        <v>0.27693783718646026</v>
      </c>
      <c r="T24" s="1874"/>
      <c r="U24" s="1875"/>
    </row>
    <row r="25" spans="1:21" ht="12" customHeight="1">
      <c r="A25" s="272">
        <f t="shared" si="2"/>
        <v>21</v>
      </c>
      <c r="B25" s="1882" t="s">
        <v>640</v>
      </c>
      <c r="C25" s="1861"/>
      <c r="D25" s="1861"/>
      <c r="E25" s="1861"/>
      <c r="F25" s="1861"/>
      <c r="G25" s="1861"/>
      <c r="H25" s="389" t="s">
        <v>516</v>
      </c>
      <c r="I25" s="394"/>
      <c r="J25" s="1876">
        <f>'SUVAHA VYPOCET'!R89</f>
        <v>32409.809999999998</v>
      </c>
      <c r="K25" s="1877"/>
      <c r="L25" s="1877"/>
      <c r="M25" s="1877">
        <f>'SUVAHA VYPOCET'!AG89</f>
        <v>37729.329999999994</v>
      </c>
      <c r="N25" s="1877"/>
      <c r="O25" s="1877"/>
      <c r="P25" s="1874">
        <f t="shared" si="0"/>
        <v>-5319.5199999999968</v>
      </c>
      <c r="Q25" s="1874"/>
      <c r="R25" s="1874"/>
      <c r="S25" s="1874">
        <f t="shared" si="1"/>
        <v>0.85900836298974836</v>
      </c>
      <c r="T25" s="1874"/>
      <c r="U25" s="1875"/>
    </row>
    <row r="26" spans="1:21" ht="12" customHeight="1">
      <c r="A26" s="272">
        <f t="shared" si="2"/>
        <v>22</v>
      </c>
      <c r="B26" s="1882" t="s">
        <v>786</v>
      </c>
      <c r="C26" s="1861"/>
      <c r="D26" s="1861"/>
      <c r="E26" s="1861"/>
      <c r="F26" s="1861"/>
      <c r="G26" s="1861"/>
      <c r="H26" s="389" t="s">
        <v>309</v>
      </c>
      <c r="I26" s="394"/>
      <c r="J26" s="1876">
        <f>'SUVAHA VYPOCET'!R90</f>
        <v>0</v>
      </c>
      <c r="K26" s="1877"/>
      <c r="L26" s="1877"/>
      <c r="M26" s="1877">
        <f>'SUVAHA VYPOCET'!AG90</f>
        <v>0</v>
      </c>
      <c r="N26" s="1877"/>
      <c r="O26" s="1877"/>
      <c r="P26" s="1874">
        <f t="shared" si="0"/>
        <v>0</v>
      </c>
      <c r="Q26" s="1874"/>
      <c r="R26" s="1874"/>
      <c r="S26" s="1874" t="e">
        <f t="shared" si="1"/>
        <v>#DIV/0!</v>
      </c>
      <c r="T26" s="1874"/>
      <c r="U26" s="1875"/>
    </row>
    <row r="27" spans="1:21" ht="12" customHeight="1">
      <c r="A27" s="272">
        <f t="shared" si="2"/>
        <v>23</v>
      </c>
      <c r="B27" s="1870" t="s">
        <v>1101</v>
      </c>
      <c r="C27" s="1871"/>
      <c r="D27" s="1871"/>
      <c r="E27" s="1871"/>
      <c r="F27" s="1871"/>
      <c r="G27" s="1871"/>
      <c r="H27" s="389" t="s">
        <v>310</v>
      </c>
      <c r="I27" s="394"/>
      <c r="J27" s="1872">
        <f>'SUVAHA VYPOCET'!R91</f>
        <v>0</v>
      </c>
      <c r="K27" s="1873"/>
      <c r="L27" s="1873"/>
      <c r="M27" s="1873">
        <f>'SUVAHA VYPOCET'!AG91</f>
        <v>0</v>
      </c>
      <c r="N27" s="1873"/>
      <c r="O27" s="1873"/>
      <c r="P27" s="1868">
        <f t="shared" si="0"/>
        <v>0</v>
      </c>
      <c r="Q27" s="1868"/>
      <c r="R27" s="1868"/>
      <c r="S27" s="1868" t="e">
        <f t="shared" si="1"/>
        <v>#DIV/0!</v>
      </c>
      <c r="T27" s="1868"/>
      <c r="U27" s="1869"/>
    </row>
    <row r="28" spans="1:21" ht="12" customHeight="1">
      <c r="A28" s="272">
        <f t="shared" si="2"/>
        <v>24</v>
      </c>
      <c r="B28" s="1870" t="s">
        <v>1102</v>
      </c>
      <c r="C28" s="1871"/>
      <c r="D28" s="1871"/>
      <c r="E28" s="1871"/>
      <c r="F28" s="1871"/>
      <c r="G28" s="1871"/>
      <c r="H28" s="389" t="s">
        <v>311</v>
      </c>
      <c r="I28" s="394"/>
      <c r="J28" s="1872">
        <f>'SUVAHA VYPOCET'!R92</f>
        <v>0</v>
      </c>
      <c r="K28" s="1873"/>
      <c r="L28" s="1873"/>
      <c r="M28" s="1873">
        <f>'SUVAHA VYPOCET'!AG92</f>
        <v>0</v>
      </c>
      <c r="N28" s="1873"/>
      <c r="O28" s="1873"/>
      <c r="P28" s="1868">
        <f t="shared" si="0"/>
        <v>0</v>
      </c>
      <c r="Q28" s="1868"/>
      <c r="R28" s="1868"/>
      <c r="S28" s="1868" t="e">
        <f t="shared" si="1"/>
        <v>#DIV/0!</v>
      </c>
      <c r="T28" s="1868"/>
      <c r="U28" s="1869"/>
    </row>
    <row r="29" spans="1:21" ht="12" customHeight="1">
      <c r="A29" s="272">
        <f t="shared" si="2"/>
        <v>25</v>
      </c>
      <c r="B29" s="1870" t="s">
        <v>1103</v>
      </c>
      <c r="C29" s="1871"/>
      <c r="D29" s="1871"/>
      <c r="E29" s="1871"/>
      <c r="F29" s="1871"/>
      <c r="G29" s="1871"/>
      <c r="H29" s="389" t="s">
        <v>312</v>
      </c>
      <c r="I29" s="394"/>
      <c r="J29" s="1872">
        <f>'SUVAHA VYPOCET'!R93</f>
        <v>0</v>
      </c>
      <c r="K29" s="1873"/>
      <c r="L29" s="1873"/>
      <c r="M29" s="1873">
        <f>'SUVAHA VYPOCET'!AG93</f>
        <v>0</v>
      </c>
      <c r="N29" s="1873"/>
      <c r="O29" s="1873"/>
      <c r="P29" s="1868">
        <f t="shared" si="0"/>
        <v>0</v>
      </c>
      <c r="Q29" s="1868"/>
      <c r="R29" s="1868"/>
      <c r="S29" s="1868" t="e">
        <f t="shared" si="1"/>
        <v>#DIV/0!</v>
      </c>
      <c r="T29" s="1868"/>
      <c r="U29" s="1869"/>
    </row>
    <row r="30" spans="1:21" ht="12" customHeight="1">
      <c r="A30" s="272">
        <f t="shared" si="2"/>
        <v>26</v>
      </c>
      <c r="B30" s="1870" t="s">
        <v>1104</v>
      </c>
      <c r="C30" s="1871"/>
      <c r="D30" s="1871"/>
      <c r="E30" s="1871"/>
      <c r="F30" s="1871"/>
      <c r="G30" s="1871"/>
      <c r="H30" s="389" t="s">
        <v>313</v>
      </c>
      <c r="I30" s="394"/>
      <c r="J30" s="1872">
        <f>'SUVAHA VYPOCET'!R94</f>
        <v>0</v>
      </c>
      <c r="K30" s="1873"/>
      <c r="L30" s="1873"/>
      <c r="M30" s="1873">
        <f>'SUVAHA VYPOCET'!AG94</f>
        <v>0</v>
      </c>
      <c r="N30" s="1873"/>
      <c r="O30" s="1873"/>
      <c r="P30" s="1868">
        <f t="shared" si="0"/>
        <v>0</v>
      </c>
      <c r="Q30" s="1868"/>
      <c r="R30" s="1868"/>
      <c r="S30" s="1868" t="e">
        <f t="shared" si="1"/>
        <v>#DIV/0!</v>
      </c>
      <c r="T30" s="1868"/>
      <c r="U30" s="1869"/>
    </row>
    <row r="31" spans="1:21" ht="12" customHeight="1">
      <c r="A31" s="272">
        <v>27</v>
      </c>
      <c r="B31" s="1882" t="s">
        <v>797</v>
      </c>
      <c r="C31" s="1861"/>
      <c r="D31" s="1861"/>
      <c r="E31" s="1861"/>
      <c r="F31" s="1861"/>
      <c r="G31" s="1861"/>
      <c r="H31" s="389" t="s">
        <v>314</v>
      </c>
      <c r="I31" s="394"/>
      <c r="J31" s="1872">
        <f>'SUVAHA VYPOCET'!R95</f>
        <v>0</v>
      </c>
      <c r="K31" s="1873"/>
      <c r="L31" s="1873"/>
      <c r="M31" s="1873">
        <f>'SUVAHA VYPOCET'!AG95</f>
        <v>0</v>
      </c>
      <c r="N31" s="1873"/>
      <c r="O31" s="1873"/>
      <c r="P31" s="1868">
        <f>SUM(J31-M31)</f>
        <v>0</v>
      </c>
      <c r="Q31" s="1868"/>
      <c r="R31" s="1868"/>
      <c r="S31" s="1868" t="e">
        <f t="shared" si="1"/>
        <v>#DIV/0!</v>
      </c>
      <c r="T31" s="1868"/>
      <c r="U31" s="1869"/>
    </row>
    <row r="32" spans="1:21" ht="12" customHeight="1">
      <c r="A32" s="272">
        <f t="shared" si="2"/>
        <v>28</v>
      </c>
      <c r="B32" s="1878" t="s">
        <v>1105</v>
      </c>
      <c r="C32" s="1871"/>
      <c r="D32" s="1871"/>
      <c r="E32" s="1871"/>
      <c r="F32" s="1871"/>
      <c r="G32" s="1871"/>
      <c r="H32" s="389" t="s">
        <v>316</v>
      </c>
      <c r="I32" s="394"/>
      <c r="J32" s="1872">
        <f>'SUVAHA VYPOCET'!R96</f>
        <v>0</v>
      </c>
      <c r="K32" s="1873"/>
      <c r="L32" s="1873"/>
      <c r="M32" s="1873">
        <f>'SUVAHA VYPOCET'!AG96</f>
        <v>0</v>
      </c>
      <c r="N32" s="1873"/>
      <c r="O32" s="1873"/>
      <c r="P32" s="1868">
        <f t="shared" ref="P32:P62" si="3">SUM(J32-M32)</f>
        <v>0</v>
      </c>
      <c r="Q32" s="1868"/>
      <c r="R32" s="1868"/>
      <c r="S32" s="1868" t="e">
        <f t="shared" si="1"/>
        <v>#DIV/0!</v>
      </c>
      <c r="T32" s="1868"/>
      <c r="U32" s="1869"/>
    </row>
    <row r="33" spans="1:21" ht="12" customHeight="1">
      <c r="A33" s="272">
        <f t="shared" si="2"/>
        <v>29</v>
      </c>
      <c r="B33" s="1878" t="s">
        <v>1062</v>
      </c>
      <c r="C33" s="1871"/>
      <c r="D33" s="1871"/>
      <c r="E33" s="1871"/>
      <c r="F33" s="1871"/>
      <c r="G33" s="1871"/>
      <c r="H33" s="389" t="s">
        <v>317</v>
      </c>
      <c r="I33" s="394"/>
      <c r="J33" s="1872">
        <f>'SUVAHA VYPOCET'!R97</f>
        <v>0</v>
      </c>
      <c r="K33" s="1873"/>
      <c r="L33" s="1873"/>
      <c r="M33" s="1873">
        <f>'SUVAHA VYPOCET'!AG97</f>
        <v>0</v>
      </c>
      <c r="N33" s="1873"/>
      <c r="O33" s="1873"/>
      <c r="P33" s="1868">
        <f t="shared" si="3"/>
        <v>0</v>
      </c>
      <c r="Q33" s="1868"/>
      <c r="R33" s="1868"/>
      <c r="S33" s="1868" t="e">
        <f t="shared" si="1"/>
        <v>#DIV/0!</v>
      </c>
      <c r="T33" s="1868"/>
      <c r="U33" s="1869"/>
    </row>
    <row r="34" spans="1:21" ht="12" customHeight="1">
      <c r="A34" s="272">
        <f t="shared" si="2"/>
        <v>30</v>
      </c>
      <c r="B34" s="1878" t="s">
        <v>1106</v>
      </c>
      <c r="C34" s="1871"/>
      <c r="D34" s="1871"/>
      <c r="E34" s="1871"/>
      <c r="F34" s="1871"/>
      <c r="G34" s="1871"/>
      <c r="H34" s="389" t="s">
        <v>318</v>
      </c>
      <c r="I34" s="394"/>
      <c r="J34" s="1872">
        <f>'SUVAHA VYPOCET'!R98</f>
        <v>0</v>
      </c>
      <c r="K34" s="1873"/>
      <c r="L34" s="1873"/>
      <c r="M34" s="1873">
        <f>'SUVAHA VYPOCET'!AG98</f>
        <v>0</v>
      </c>
      <c r="N34" s="1873"/>
      <c r="O34" s="1873"/>
      <c r="P34" s="1868">
        <f t="shared" si="3"/>
        <v>0</v>
      </c>
      <c r="Q34" s="1868"/>
      <c r="R34" s="1868"/>
      <c r="S34" s="1868" t="e">
        <f t="shared" si="1"/>
        <v>#DIV/0!</v>
      </c>
      <c r="T34" s="1868"/>
      <c r="U34" s="1869"/>
    </row>
    <row r="35" spans="1:21" ht="12" customHeight="1">
      <c r="A35" s="272">
        <f t="shared" si="2"/>
        <v>31</v>
      </c>
      <c r="B35" s="1870" t="s">
        <v>1107</v>
      </c>
      <c r="C35" s="1871"/>
      <c r="D35" s="1871"/>
      <c r="E35" s="1871"/>
      <c r="F35" s="1871"/>
      <c r="G35" s="1871"/>
      <c r="H35" s="389" t="s">
        <v>319</v>
      </c>
      <c r="I35" s="394"/>
      <c r="J35" s="1872">
        <f>'SUVAHA VYPOCET'!R99</f>
        <v>0</v>
      </c>
      <c r="K35" s="1873"/>
      <c r="L35" s="1873"/>
      <c r="M35" s="1873">
        <f>'SUVAHA VYPOCET'!AG99</f>
        <v>0</v>
      </c>
      <c r="N35" s="1873"/>
      <c r="O35" s="1873"/>
      <c r="P35" s="1868">
        <f t="shared" si="3"/>
        <v>0</v>
      </c>
      <c r="Q35" s="1868"/>
      <c r="R35" s="1868"/>
      <c r="S35" s="1868" t="e">
        <f t="shared" si="1"/>
        <v>#DIV/0!</v>
      </c>
      <c r="T35" s="1868"/>
      <c r="U35" s="1869"/>
    </row>
    <row r="36" spans="1:21" ht="12" customHeight="1">
      <c r="A36" s="272">
        <f t="shared" si="2"/>
        <v>32</v>
      </c>
      <c r="B36" s="1870" t="s">
        <v>315</v>
      </c>
      <c r="C36" s="1871"/>
      <c r="D36" s="1871"/>
      <c r="E36" s="1871"/>
      <c r="F36" s="1871"/>
      <c r="G36" s="1871"/>
      <c r="H36" s="389" t="s">
        <v>320</v>
      </c>
      <c r="I36" s="394"/>
      <c r="J36" s="1872">
        <f>'SUVAHA VYPOCET'!R100</f>
        <v>0</v>
      </c>
      <c r="K36" s="1873"/>
      <c r="L36" s="1873"/>
      <c r="M36" s="1873">
        <f>'SUVAHA VYPOCET'!AG100</f>
        <v>0</v>
      </c>
      <c r="N36" s="1873"/>
      <c r="O36" s="1873"/>
      <c r="P36" s="1868">
        <f t="shared" si="3"/>
        <v>0</v>
      </c>
      <c r="Q36" s="1868"/>
      <c r="R36" s="1868"/>
      <c r="S36" s="1868" t="e">
        <f t="shared" si="1"/>
        <v>#DIV/0!</v>
      </c>
      <c r="T36" s="1868"/>
      <c r="U36" s="1869"/>
    </row>
    <row r="37" spans="1:21" ht="12" customHeight="1">
      <c r="A37" s="272">
        <f t="shared" si="2"/>
        <v>33</v>
      </c>
      <c r="B37" s="1878" t="s">
        <v>1108</v>
      </c>
      <c r="C37" s="1871"/>
      <c r="D37" s="1871"/>
      <c r="E37" s="1871"/>
      <c r="F37" s="1871"/>
      <c r="G37" s="1871"/>
      <c r="H37" s="389" t="s">
        <v>322</v>
      </c>
      <c r="I37" s="394"/>
      <c r="J37" s="1872">
        <f>'SUVAHA VYPOCET'!R101</f>
        <v>0</v>
      </c>
      <c r="K37" s="1873"/>
      <c r="L37" s="1873"/>
      <c r="M37" s="1873">
        <f>'SUVAHA VYPOCET'!AG101</f>
        <v>0</v>
      </c>
      <c r="N37" s="1873"/>
      <c r="O37" s="1873"/>
      <c r="P37" s="1868">
        <f t="shared" si="3"/>
        <v>0</v>
      </c>
      <c r="Q37" s="1868"/>
      <c r="R37" s="1868"/>
      <c r="S37" s="1868" t="e">
        <f t="shared" si="1"/>
        <v>#DIV/0!</v>
      </c>
      <c r="T37" s="1868"/>
      <c r="U37" s="1869"/>
    </row>
    <row r="38" spans="1:21" ht="12" customHeight="1">
      <c r="A38" s="272">
        <f t="shared" si="2"/>
        <v>34</v>
      </c>
      <c r="B38" s="1878" t="s">
        <v>1109</v>
      </c>
      <c r="C38" s="1871"/>
      <c r="D38" s="1871"/>
      <c r="E38" s="1871"/>
      <c r="F38" s="1871"/>
      <c r="G38" s="1871"/>
      <c r="H38" s="389" t="s">
        <v>324</v>
      </c>
      <c r="I38" s="394"/>
      <c r="J38" s="1872">
        <f>'SUVAHA VYPOCET'!R102</f>
        <v>0</v>
      </c>
      <c r="K38" s="1873"/>
      <c r="L38" s="1873"/>
      <c r="M38" s="1873">
        <f>'SUVAHA VYPOCET'!AG102</f>
        <v>0</v>
      </c>
      <c r="N38" s="1873"/>
      <c r="O38" s="1873"/>
      <c r="P38" s="1868">
        <f t="shared" si="3"/>
        <v>0</v>
      </c>
      <c r="Q38" s="1868"/>
      <c r="R38" s="1868"/>
      <c r="S38" s="1868" t="e">
        <f t="shared" si="1"/>
        <v>#DIV/0!</v>
      </c>
      <c r="T38" s="1868"/>
      <c r="U38" s="1869"/>
    </row>
    <row r="39" spans="1:21" ht="12" customHeight="1">
      <c r="A39" s="272">
        <f t="shared" si="2"/>
        <v>35</v>
      </c>
      <c r="B39" s="1878" t="s">
        <v>1110</v>
      </c>
      <c r="C39" s="1871"/>
      <c r="D39" s="1871"/>
      <c r="E39" s="1871"/>
      <c r="F39" s="1871"/>
      <c r="G39" s="1871"/>
      <c r="H39" s="389" t="s">
        <v>325</v>
      </c>
      <c r="I39" s="394"/>
      <c r="J39" s="1872">
        <f>'SUVAHA VYPOCET'!R103</f>
        <v>0</v>
      </c>
      <c r="K39" s="1873"/>
      <c r="L39" s="1873"/>
      <c r="M39" s="1873">
        <f>'SUVAHA VYPOCET'!AG103</f>
        <v>0</v>
      </c>
      <c r="N39" s="1873"/>
      <c r="O39" s="1873"/>
      <c r="P39" s="1868">
        <f t="shared" si="3"/>
        <v>0</v>
      </c>
      <c r="Q39" s="1868"/>
      <c r="R39" s="1868"/>
      <c r="S39" s="1868" t="e">
        <f t="shared" si="1"/>
        <v>#DIV/0!</v>
      </c>
      <c r="T39" s="1868"/>
      <c r="U39" s="1869"/>
    </row>
    <row r="40" spans="1:21" ht="12" customHeight="1">
      <c r="A40" s="272">
        <f t="shared" si="2"/>
        <v>36</v>
      </c>
      <c r="B40" s="1878" t="s">
        <v>1111</v>
      </c>
      <c r="C40" s="1871"/>
      <c r="D40" s="1871"/>
      <c r="E40" s="1871"/>
      <c r="F40" s="1871"/>
      <c r="G40" s="1871"/>
      <c r="H40" s="389" t="s">
        <v>326</v>
      </c>
      <c r="I40" s="394"/>
      <c r="J40" s="1872">
        <f>'SUVAHA VYPOCET'!R104</f>
        <v>0</v>
      </c>
      <c r="K40" s="1873"/>
      <c r="L40" s="1873"/>
      <c r="M40" s="1873">
        <f>'SUVAHA VYPOCET'!AG104</f>
        <v>0</v>
      </c>
      <c r="N40" s="1873"/>
      <c r="O40" s="1873"/>
      <c r="P40" s="1868">
        <f t="shared" si="3"/>
        <v>0</v>
      </c>
      <c r="Q40" s="1868"/>
      <c r="R40" s="1868"/>
      <c r="S40" s="1868" t="e">
        <f t="shared" si="1"/>
        <v>#DIV/0!</v>
      </c>
      <c r="T40" s="1868"/>
      <c r="U40" s="1869"/>
    </row>
    <row r="41" spans="1:21" ht="12" customHeight="1">
      <c r="A41" s="272">
        <f t="shared" si="2"/>
        <v>37</v>
      </c>
      <c r="B41" s="1870" t="s">
        <v>1112</v>
      </c>
      <c r="C41" s="1871"/>
      <c r="D41" s="1871"/>
      <c r="E41" s="1871"/>
      <c r="F41" s="1871"/>
      <c r="G41" s="1871"/>
      <c r="H41" s="389" t="s">
        <v>327</v>
      </c>
      <c r="I41" s="394"/>
      <c r="J41" s="1872">
        <f>'SUVAHA VYPOCET'!R105</f>
        <v>0</v>
      </c>
      <c r="K41" s="1873"/>
      <c r="L41" s="1873"/>
      <c r="M41" s="1873">
        <f>'SUVAHA VYPOCET'!AG105</f>
        <v>0</v>
      </c>
      <c r="N41" s="1873"/>
      <c r="O41" s="1873"/>
      <c r="P41" s="1868">
        <f t="shared" si="3"/>
        <v>0</v>
      </c>
      <c r="Q41" s="1868"/>
      <c r="R41" s="1868"/>
      <c r="S41" s="1868" t="e">
        <f t="shared" si="1"/>
        <v>#DIV/0!</v>
      </c>
      <c r="T41" s="1868"/>
      <c r="U41" s="1869"/>
    </row>
    <row r="42" spans="1:21" ht="12" customHeight="1">
      <c r="A42" s="272">
        <f t="shared" si="2"/>
        <v>38</v>
      </c>
      <c r="B42" s="1878" t="s">
        <v>1113</v>
      </c>
      <c r="C42" s="1871"/>
      <c r="D42" s="1871"/>
      <c r="E42" s="1871"/>
      <c r="F42" s="1871"/>
      <c r="G42" s="1871"/>
      <c r="H42" s="389" t="s">
        <v>328</v>
      </c>
      <c r="I42" s="394"/>
      <c r="J42" s="1872">
        <f>'SUVAHA VYPOCET'!R106</f>
        <v>0</v>
      </c>
      <c r="K42" s="1873"/>
      <c r="L42" s="1873"/>
      <c r="M42" s="1873">
        <f>'SUVAHA VYPOCET'!AG106</f>
        <v>0</v>
      </c>
      <c r="N42" s="1873"/>
      <c r="O42" s="1873"/>
      <c r="P42" s="1868">
        <f t="shared" si="3"/>
        <v>0</v>
      </c>
      <c r="Q42" s="1868"/>
      <c r="R42" s="1868"/>
      <c r="S42" s="1868" t="e">
        <f t="shared" si="1"/>
        <v>#DIV/0!</v>
      </c>
      <c r="T42" s="1868"/>
      <c r="U42" s="1869"/>
    </row>
    <row r="43" spans="1:21" ht="12" customHeight="1">
      <c r="A43" s="272">
        <f t="shared" si="2"/>
        <v>39</v>
      </c>
      <c r="B43" s="1882" t="s">
        <v>1114</v>
      </c>
      <c r="C43" s="1861"/>
      <c r="D43" s="1861"/>
      <c r="E43" s="1861"/>
      <c r="F43" s="1861"/>
      <c r="G43" s="1861"/>
      <c r="H43" s="389" t="s">
        <v>329</v>
      </c>
      <c r="I43" s="394"/>
      <c r="J43" s="1876">
        <f>'SUVAHA VYPOCET'!R107</f>
        <v>32409.809999999998</v>
      </c>
      <c r="K43" s="1877"/>
      <c r="L43" s="1877"/>
      <c r="M43" s="1877">
        <f>'SUVAHA VYPOCET'!AG107</f>
        <v>37729.329999999994</v>
      </c>
      <c r="N43" s="1877"/>
      <c r="O43" s="1877"/>
      <c r="P43" s="1874">
        <f t="shared" si="3"/>
        <v>-5319.5199999999968</v>
      </c>
      <c r="Q43" s="1874"/>
      <c r="R43" s="1874"/>
      <c r="S43" s="1874">
        <f t="shared" si="1"/>
        <v>0.85900836298974836</v>
      </c>
      <c r="T43" s="1874"/>
      <c r="U43" s="1875"/>
    </row>
    <row r="44" spans="1:21" ht="12" customHeight="1">
      <c r="A44" s="272">
        <f t="shared" si="2"/>
        <v>40</v>
      </c>
      <c r="B44" s="1870" t="s">
        <v>1115</v>
      </c>
      <c r="C44" s="1871"/>
      <c r="D44" s="1871"/>
      <c r="E44" s="1871"/>
      <c r="F44" s="1871"/>
      <c r="G44" s="1871"/>
      <c r="H44" s="389" t="s">
        <v>330</v>
      </c>
      <c r="I44" s="394"/>
      <c r="J44" s="1872">
        <f>'SUVAHA VYPOCET'!R108</f>
        <v>7485.67</v>
      </c>
      <c r="K44" s="1873"/>
      <c r="L44" s="1873"/>
      <c r="M44" s="1873">
        <f>'SUVAHA VYPOCET'!AG108</f>
        <v>10512.720000000001</v>
      </c>
      <c r="N44" s="1873"/>
      <c r="O44" s="1873"/>
      <c r="P44" s="1868">
        <f t="shared" si="3"/>
        <v>-3027.0500000000011</v>
      </c>
      <c r="Q44" s="1868"/>
      <c r="R44" s="1868"/>
      <c r="S44" s="1868">
        <f t="shared" si="1"/>
        <v>0.71205834455783079</v>
      </c>
      <c r="T44" s="1868"/>
      <c r="U44" s="1869"/>
    </row>
    <row r="45" spans="1:21" ht="12" customHeight="1">
      <c r="A45" s="272">
        <f t="shared" si="2"/>
        <v>41</v>
      </c>
      <c r="B45" s="1878" t="s">
        <v>1062</v>
      </c>
      <c r="C45" s="1871"/>
      <c r="D45" s="1871"/>
      <c r="E45" s="1871"/>
      <c r="F45" s="1871"/>
      <c r="G45" s="1871"/>
      <c r="H45" s="389" t="s">
        <v>331</v>
      </c>
      <c r="I45" s="394"/>
      <c r="J45" s="1872">
        <f>'SUVAHA VYPOCET'!R109</f>
        <v>0</v>
      </c>
      <c r="K45" s="1873"/>
      <c r="L45" s="1873"/>
      <c r="M45" s="1873">
        <f>'SUVAHA VYPOCET'!AG109</f>
        <v>0</v>
      </c>
      <c r="N45" s="1873"/>
      <c r="O45" s="1873"/>
      <c r="P45" s="1868">
        <f t="shared" si="3"/>
        <v>0</v>
      </c>
      <c r="Q45" s="1868"/>
      <c r="R45" s="1868"/>
      <c r="S45" s="1868" t="e">
        <f t="shared" si="1"/>
        <v>#DIV/0!</v>
      </c>
      <c r="T45" s="1868"/>
      <c r="U45" s="1869"/>
    </row>
    <row r="46" spans="1:21" ht="12" customHeight="1">
      <c r="A46" s="272">
        <f t="shared" si="2"/>
        <v>42</v>
      </c>
      <c r="B46" s="1878" t="s">
        <v>1116</v>
      </c>
      <c r="C46" s="1871"/>
      <c r="D46" s="1871"/>
      <c r="E46" s="1871"/>
      <c r="F46" s="1871"/>
      <c r="G46" s="1871"/>
      <c r="H46" s="389" t="s">
        <v>332</v>
      </c>
      <c r="I46" s="394"/>
      <c r="J46" s="1872">
        <f>'SUVAHA VYPOCET'!R110</f>
        <v>22.5</v>
      </c>
      <c r="K46" s="1873"/>
      <c r="L46" s="1873"/>
      <c r="M46" s="1873">
        <f>'SUVAHA VYPOCET'!AG110</f>
        <v>22.5</v>
      </c>
      <c r="N46" s="1873"/>
      <c r="O46" s="1873"/>
      <c r="P46" s="1868">
        <f t="shared" si="3"/>
        <v>0</v>
      </c>
      <c r="Q46" s="1868"/>
      <c r="R46" s="1868"/>
      <c r="S46" s="1868">
        <f t="shared" si="1"/>
        <v>1</v>
      </c>
      <c r="T46" s="1868"/>
      <c r="U46" s="1869"/>
    </row>
    <row r="47" spans="1:21" ht="12" customHeight="1">
      <c r="A47" s="272">
        <f t="shared" si="2"/>
        <v>43</v>
      </c>
      <c r="B47" s="1870" t="s">
        <v>1117</v>
      </c>
      <c r="C47" s="1871"/>
      <c r="D47" s="1871"/>
      <c r="E47" s="1871"/>
      <c r="F47" s="1871"/>
      <c r="G47" s="1871"/>
      <c r="H47" s="389" t="s">
        <v>333</v>
      </c>
      <c r="I47" s="394"/>
      <c r="J47" s="1872">
        <f>'SUVAHA VYPOCET'!R111</f>
        <v>0</v>
      </c>
      <c r="K47" s="1873"/>
      <c r="L47" s="1873"/>
      <c r="M47" s="1873">
        <f>'SUVAHA VYPOCET'!AG111</f>
        <v>0</v>
      </c>
      <c r="N47" s="1873"/>
      <c r="O47" s="1873"/>
      <c r="P47" s="1868">
        <f t="shared" si="3"/>
        <v>0</v>
      </c>
      <c r="Q47" s="1868"/>
      <c r="R47" s="1868"/>
      <c r="S47" s="1868" t="e">
        <f t="shared" si="1"/>
        <v>#DIV/0!</v>
      </c>
      <c r="T47" s="1868"/>
      <c r="U47" s="1869"/>
    </row>
    <row r="48" spans="1:21" ht="12" customHeight="1">
      <c r="A48" s="272">
        <f t="shared" si="2"/>
        <v>44</v>
      </c>
      <c r="B48" s="1870" t="s">
        <v>1118</v>
      </c>
      <c r="C48" s="1871"/>
      <c r="D48" s="1871"/>
      <c r="E48" s="1871"/>
      <c r="F48" s="1871"/>
      <c r="G48" s="1871"/>
      <c r="H48" s="389" t="s">
        <v>334</v>
      </c>
      <c r="I48" s="394"/>
      <c r="J48" s="1872">
        <f>'SUVAHA VYPOCET'!R112</f>
        <v>0</v>
      </c>
      <c r="K48" s="1873"/>
      <c r="L48" s="1873"/>
      <c r="M48" s="1873">
        <f>'SUVAHA VYPOCET'!AG112</f>
        <v>0</v>
      </c>
      <c r="N48" s="1873"/>
      <c r="O48" s="1873"/>
      <c r="P48" s="1868">
        <f t="shared" si="3"/>
        <v>0</v>
      </c>
      <c r="Q48" s="1868"/>
      <c r="R48" s="1868"/>
      <c r="S48" s="1868" t="e">
        <f t="shared" si="1"/>
        <v>#DIV/0!</v>
      </c>
      <c r="T48" s="1868"/>
      <c r="U48" s="1869"/>
    </row>
    <row r="49" spans="1:21" ht="12" customHeight="1">
      <c r="A49" s="272">
        <f t="shared" si="2"/>
        <v>45</v>
      </c>
      <c r="B49" s="1870" t="s">
        <v>1119</v>
      </c>
      <c r="C49" s="1871"/>
      <c r="D49" s="1871"/>
      <c r="E49" s="1871"/>
      <c r="F49" s="1871"/>
      <c r="G49" s="1871"/>
      <c r="H49" s="389" t="s">
        <v>335</v>
      </c>
      <c r="I49" s="394"/>
      <c r="J49" s="1872">
        <f>'SUVAHA VYPOCET'!R113</f>
        <v>19946.86</v>
      </c>
      <c r="K49" s="1873"/>
      <c r="L49" s="1873"/>
      <c r="M49" s="1873">
        <f>'SUVAHA VYPOCET'!AG113</f>
        <v>20001.03</v>
      </c>
      <c r="N49" s="1873"/>
      <c r="O49" s="1873"/>
      <c r="P49" s="1868">
        <f t="shared" si="3"/>
        <v>-54.169999999998254</v>
      </c>
      <c r="Q49" s="1868"/>
      <c r="R49" s="1868"/>
      <c r="S49" s="1868">
        <f t="shared" si="1"/>
        <v>0.99729163948056687</v>
      </c>
      <c r="T49" s="1868"/>
      <c r="U49" s="1869"/>
    </row>
    <row r="50" spans="1:21" ht="12" customHeight="1">
      <c r="A50" s="272">
        <f t="shared" si="2"/>
        <v>46</v>
      </c>
      <c r="B50" s="1870" t="s">
        <v>1120</v>
      </c>
      <c r="C50" s="1871"/>
      <c r="D50" s="1871"/>
      <c r="E50" s="1871"/>
      <c r="F50" s="1871"/>
      <c r="G50" s="1871"/>
      <c r="H50" s="389" t="s">
        <v>336</v>
      </c>
      <c r="I50" s="394"/>
      <c r="J50" s="1872">
        <f>'SUVAHA VYPOCET'!R114</f>
        <v>242.34000000000015</v>
      </c>
      <c r="K50" s="1873"/>
      <c r="L50" s="1873"/>
      <c r="M50" s="1873">
        <f>'SUVAHA VYPOCET'!AG114</f>
        <v>480.10000000000036</v>
      </c>
      <c r="N50" s="1873"/>
      <c r="O50" s="1873"/>
      <c r="P50" s="1868">
        <f t="shared" si="3"/>
        <v>-237.76000000000022</v>
      </c>
      <c r="Q50" s="1868"/>
      <c r="R50" s="1868"/>
      <c r="S50" s="1868">
        <f t="shared" si="1"/>
        <v>0.50476983961674649</v>
      </c>
      <c r="T50" s="1868"/>
      <c r="U50" s="1869"/>
    </row>
    <row r="51" spans="1:21" ht="12" customHeight="1">
      <c r="A51" s="272">
        <f t="shared" si="2"/>
        <v>47</v>
      </c>
      <c r="B51" s="1878" t="s">
        <v>1121</v>
      </c>
      <c r="C51" s="1871"/>
      <c r="D51" s="1871"/>
      <c r="E51" s="1871"/>
      <c r="F51" s="1871"/>
      <c r="G51" s="1871"/>
      <c r="H51" s="389" t="s">
        <v>337</v>
      </c>
      <c r="I51" s="394"/>
      <c r="J51" s="1872">
        <f>'SUVAHA VYPOCET'!R115</f>
        <v>45.879999999999882</v>
      </c>
      <c r="K51" s="1873"/>
      <c r="L51" s="1873"/>
      <c r="M51" s="1873">
        <f>'SUVAHA VYPOCET'!AG115</f>
        <v>162.17000000000007</v>
      </c>
      <c r="N51" s="1873"/>
      <c r="O51" s="1873"/>
      <c r="P51" s="1868">
        <f t="shared" si="3"/>
        <v>-116.29000000000019</v>
      </c>
      <c r="Q51" s="1868"/>
      <c r="R51" s="1868"/>
      <c r="S51" s="1868">
        <f t="shared" si="1"/>
        <v>0.28291299253869312</v>
      </c>
      <c r="T51" s="1868"/>
      <c r="U51" s="1869"/>
    </row>
    <row r="52" spans="1:21" ht="12" customHeight="1">
      <c r="A52" s="272">
        <f t="shared" si="2"/>
        <v>48</v>
      </c>
      <c r="B52" s="1878" t="s">
        <v>1122</v>
      </c>
      <c r="C52" s="1871"/>
      <c r="D52" s="1871"/>
      <c r="E52" s="1871"/>
      <c r="F52" s="1871"/>
      <c r="G52" s="1871"/>
      <c r="H52" s="389" t="s">
        <v>338</v>
      </c>
      <c r="I52" s="394"/>
      <c r="J52" s="1872">
        <f>'SUVAHA VYPOCET'!R116</f>
        <v>159.82000000000005</v>
      </c>
      <c r="K52" s="1873"/>
      <c r="L52" s="1873"/>
      <c r="M52" s="1873">
        <f>'SUVAHA VYPOCET'!AG116</f>
        <v>1950.5200000000002</v>
      </c>
      <c r="N52" s="1873"/>
      <c r="O52" s="1873"/>
      <c r="P52" s="1868">
        <f t="shared" si="3"/>
        <v>-1790.7000000000003</v>
      </c>
      <c r="Q52" s="1868"/>
      <c r="R52" s="1868"/>
      <c r="S52" s="1868">
        <f t="shared" si="1"/>
        <v>8.1937124459118604E-2</v>
      </c>
      <c r="T52" s="1868"/>
      <c r="U52" s="1869"/>
    </row>
    <row r="53" spans="1:21" ht="12" customHeight="1">
      <c r="A53" s="272">
        <f t="shared" si="2"/>
        <v>49</v>
      </c>
      <c r="B53" s="1878" t="s">
        <v>650</v>
      </c>
      <c r="C53" s="1871"/>
      <c r="D53" s="1871"/>
      <c r="E53" s="1871"/>
      <c r="F53" s="1871"/>
      <c r="G53" s="1871"/>
      <c r="H53" s="389" t="s">
        <v>339</v>
      </c>
      <c r="I53" s="394"/>
      <c r="J53" s="1872">
        <f>'SUVAHA VYPOCET'!R117</f>
        <v>4506.74</v>
      </c>
      <c r="K53" s="1873"/>
      <c r="L53" s="1873"/>
      <c r="M53" s="1873">
        <f>'SUVAHA VYPOCET'!AG117</f>
        <v>4600.29</v>
      </c>
      <c r="N53" s="1873"/>
      <c r="O53" s="1873"/>
      <c r="P53" s="1868">
        <f t="shared" si="3"/>
        <v>-93.550000000000182</v>
      </c>
      <c r="Q53" s="1868"/>
      <c r="R53" s="1868"/>
      <c r="S53" s="1868">
        <f t="shared" si="1"/>
        <v>0.97966432550991345</v>
      </c>
      <c r="T53" s="1868"/>
      <c r="U53" s="1869"/>
    </row>
    <row r="54" spans="1:21" ht="12" customHeight="1">
      <c r="A54" s="272">
        <f t="shared" si="2"/>
        <v>50</v>
      </c>
      <c r="B54" s="1882" t="s">
        <v>1123</v>
      </c>
      <c r="C54" s="1861"/>
      <c r="D54" s="1861"/>
      <c r="E54" s="1861"/>
      <c r="F54" s="1861"/>
      <c r="G54" s="1861"/>
      <c r="H54" s="389" t="s">
        <v>340</v>
      </c>
      <c r="I54" s="394"/>
      <c r="J54" s="1876">
        <f>'SUVAHA VYPOCET'!R118</f>
        <v>0</v>
      </c>
      <c r="K54" s="1877"/>
      <c r="L54" s="1877"/>
      <c r="M54" s="1877">
        <f>'SUVAHA VYPOCET'!AG118</f>
        <v>0</v>
      </c>
      <c r="N54" s="1877"/>
      <c r="O54" s="1877"/>
      <c r="P54" s="1874">
        <f t="shared" si="3"/>
        <v>0</v>
      </c>
      <c r="Q54" s="1874"/>
      <c r="R54" s="1874"/>
      <c r="S54" s="1874" t="e">
        <f t="shared" si="1"/>
        <v>#DIV/0!</v>
      </c>
      <c r="T54" s="1874"/>
      <c r="U54" s="1875"/>
    </row>
    <row r="55" spans="1:21" ht="12" customHeight="1">
      <c r="A55" s="272">
        <f t="shared" si="2"/>
        <v>51</v>
      </c>
      <c r="B55" s="1882" t="s">
        <v>794</v>
      </c>
      <c r="C55" s="1861"/>
      <c r="D55" s="1861"/>
      <c r="E55" s="1861"/>
      <c r="F55" s="1861"/>
      <c r="G55" s="1861"/>
      <c r="H55" s="389" t="s">
        <v>341</v>
      </c>
      <c r="I55" s="394"/>
      <c r="J55" s="1876">
        <f>'SUVAHA VYPOCET'!R119</f>
        <v>0</v>
      </c>
      <c r="K55" s="1877"/>
      <c r="L55" s="1877"/>
      <c r="M55" s="1877">
        <f>'SUVAHA VYPOCET'!AG119</f>
        <v>0</v>
      </c>
      <c r="N55" s="1877"/>
      <c r="O55" s="1877"/>
      <c r="P55" s="1874">
        <f t="shared" si="3"/>
        <v>0</v>
      </c>
      <c r="Q55" s="1874"/>
      <c r="R55" s="1874"/>
      <c r="S55" s="1874" t="e">
        <f t="shared" si="1"/>
        <v>#DIV/0!</v>
      </c>
      <c r="T55" s="1874"/>
      <c r="U55" s="1875"/>
    </row>
    <row r="56" spans="1:21" ht="12" customHeight="1">
      <c r="A56" s="272">
        <f t="shared" si="2"/>
        <v>52</v>
      </c>
      <c r="B56" s="1878" t="s">
        <v>1124</v>
      </c>
      <c r="C56" s="1871"/>
      <c r="D56" s="1871"/>
      <c r="E56" s="1871"/>
      <c r="F56" s="1871"/>
      <c r="G56" s="1871"/>
      <c r="H56" s="389" t="s">
        <v>867</v>
      </c>
      <c r="I56" s="394"/>
      <c r="J56" s="1872">
        <f>'SUVAHA VYPOCET'!R120</f>
        <v>0</v>
      </c>
      <c r="K56" s="1873"/>
      <c r="L56" s="1873"/>
      <c r="M56" s="1873">
        <f>'SUVAHA VYPOCET'!AG120</f>
        <v>0</v>
      </c>
      <c r="N56" s="1873"/>
      <c r="O56" s="1873"/>
      <c r="P56" s="1868">
        <f t="shared" si="3"/>
        <v>0</v>
      </c>
      <c r="Q56" s="1868"/>
      <c r="R56" s="1868"/>
      <c r="S56" s="1868" t="e">
        <f t="shared" si="1"/>
        <v>#DIV/0!</v>
      </c>
      <c r="T56" s="1868"/>
      <c r="U56" s="1869"/>
    </row>
    <row r="57" spans="1:21" ht="12" customHeight="1">
      <c r="A57" s="272">
        <f t="shared" si="2"/>
        <v>53</v>
      </c>
      <c r="B57" s="1878" t="s">
        <v>592</v>
      </c>
      <c r="C57" s="1871"/>
      <c r="D57" s="1871"/>
      <c r="E57" s="1871"/>
      <c r="F57" s="1871"/>
      <c r="G57" s="1871"/>
      <c r="H57" s="389" t="s">
        <v>868</v>
      </c>
      <c r="I57" s="394"/>
      <c r="J57" s="1872">
        <f>'SUVAHA VYPOCET'!R121</f>
        <v>0</v>
      </c>
      <c r="K57" s="1873"/>
      <c r="L57" s="1873"/>
      <c r="M57" s="1873">
        <f>'SUVAHA VYPOCET'!AG121</f>
        <v>0</v>
      </c>
      <c r="N57" s="1873"/>
      <c r="O57" s="1873"/>
      <c r="P57" s="1868">
        <f t="shared" si="3"/>
        <v>0</v>
      </c>
      <c r="Q57" s="1868"/>
      <c r="R57" s="1868"/>
      <c r="S57" s="1868" t="e">
        <f t="shared" si="1"/>
        <v>#DIV/0!</v>
      </c>
      <c r="T57" s="1868"/>
      <c r="U57" s="1869"/>
    </row>
    <row r="58" spans="1:21" ht="12" customHeight="1">
      <c r="A58" s="272">
        <f t="shared" si="2"/>
        <v>54</v>
      </c>
      <c r="B58" s="1860" t="s">
        <v>1082</v>
      </c>
      <c r="C58" s="1861"/>
      <c r="D58" s="1861"/>
      <c r="E58" s="1861"/>
      <c r="F58" s="1861"/>
      <c r="G58" s="1861"/>
      <c r="H58" s="389" t="s">
        <v>869</v>
      </c>
      <c r="I58" s="394"/>
      <c r="J58" s="1876">
        <f>'SUVAHA VYPOCET'!R122</f>
        <v>0</v>
      </c>
      <c r="K58" s="1877"/>
      <c r="L58" s="1877"/>
      <c r="M58" s="1877">
        <f>'SUVAHA VYPOCET'!AG122</f>
        <v>0</v>
      </c>
      <c r="N58" s="1877"/>
      <c r="O58" s="1877"/>
      <c r="P58" s="1874">
        <f t="shared" si="3"/>
        <v>0</v>
      </c>
      <c r="Q58" s="1874"/>
      <c r="R58" s="1874"/>
      <c r="S58" s="1874" t="e">
        <f t="shared" si="1"/>
        <v>#DIV/0!</v>
      </c>
      <c r="T58" s="1874"/>
      <c r="U58" s="1875"/>
    </row>
    <row r="59" spans="1:21" ht="12" customHeight="1">
      <c r="A59" s="272">
        <f t="shared" si="2"/>
        <v>55</v>
      </c>
      <c r="B59" s="1878" t="s">
        <v>1125</v>
      </c>
      <c r="C59" s="1871"/>
      <c r="D59" s="1871"/>
      <c r="E59" s="1871"/>
      <c r="F59" s="1871"/>
      <c r="G59" s="1871"/>
      <c r="H59" s="389" t="s">
        <v>870</v>
      </c>
      <c r="I59" s="394"/>
      <c r="J59" s="1872">
        <f>'SUVAHA VYPOCET'!R123</f>
        <v>0</v>
      </c>
      <c r="K59" s="1873"/>
      <c r="L59" s="1873"/>
      <c r="M59" s="1873">
        <f>'SUVAHA VYPOCET'!AG123</f>
        <v>0</v>
      </c>
      <c r="N59" s="1873"/>
      <c r="O59" s="1873"/>
      <c r="P59" s="1868">
        <f t="shared" si="3"/>
        <v>0</v>
      </c>
      <c r="Q59" s="1868"/>
      <c r="R59" s="1868"/>
      <c r="S59" s="1868" t="e">
        <f t="shared" si="1"/>
        <v>#DIV/0!</v>
      </c>
      <c r="T59" s="1868"/>
      <c r="U59" s="1869"/>
    </row>
    <row r="60" spans="1:21" ht="12" customHeight="1">
      <c r="A60" s="272">
        <f t="shared" si="2"/>
        <v>56</v>
      </c>
      <c r="B60" s="1878" t="s">
        <v>1126</v>
      </c>
      <c r="C60" s="1871"/>
      <c r="D60" s="1871"/>
      <c r="E60" s="1871"/>
      <c r="F60" s="1871"/>
      <c r="G60" s="1871"/>
      <c r="H60" s="389" t="s">
        <v>871</v>
      </c>
      <c r="I60" s="394"/>
      <c r="J60" s="1872">
        <f>'SUVAHA VYPOCET'!R124</f>
        <v>0</v>
      </c>
      <c r="K60" s="1873"/>
      <c r="L60" s="1873"/>
      <c r="M60" s="1873">
        <f>'SUVAHA VYPOCET'!AG124</f>
        <v>0</v>
      </c>
      <c r="N60" s="1873"/>
      <c r="O60" s="1873"/>
      <c r="P60" s="1868">
        <f t="shared" si="3"/>
        <v>0</v>
      </c>
      <c r="Q60" s="1868"/>
      <c r="R60" s="1868"/>
      <c r="S60" s="1868" t="e">
        <f t="shared" si="1"/>
        <v>#DIV/0!</v>
      </c>
      <c r="T60" s="1868"/>
      <c r="U60" s="1869"/>
    </row>
    <row r="61" spans="1:21" ht="12" customHeight="1">
      <c r="A61" s="272">
        <f t="shared" si="2"/>
        <v>57</v>
      </c>
      <c r="B61" s="1878" t="s">
        <v>1127</v>
      </c>
      <c r="C61" s="1871"/>
      <c r="D61" s="1871"/>
      <c r="E61" s="1871"/>
      <c r="F61" s="1871"/>
      <c r="G61" s="1871"/>
      <c r="H61" s="389" t="s">
        <v>872</v>
      </c>
      <c r="I61" s="394"/>
      <c r="J61" s="1872">
        <f>'SUVAHA VYPOCET'!R125</f>
        <v>0</v>
      </c>
      <c r="K61" s="1873"/>
      <c r="L61" s="1873"/>
      <c r="M61" s="1873">
        <f>'SUVAHA VYPOCET'!AG125</f>
        <v>0</v>
      </c>
      <c r="N61" s="1873"/>
      <c r="O61" s="1873"/>
      <c r="P61" s="1868">
        <f t="shared" si="3"/>
        <v>0</v>
      </c>
      <c r="Q61" s="1868"/>
      <c r="R61" s="1868"/>
      <c r="S61" s="1868" t="e">
        <f t="shared" si="1"/>
        <v>#DIV/0!</v>
      </c>
      <c r="T61" s="1868"/>
      <c r="U61" s="1869"/>
    </row>
    <row r="62" spans="1:21" ht="12" customHeight="1">
      <c r="A62" s="272">
        <f t="shared" si="2"/>
        <v>58</v>
      </c>
      <c r="B62" s="1878" t="s">
        <v>1128</v>
      </c>
      <c r="C62" s="1871"/>
      <c r="D62" s="1871"/>
      <c r="E62" s="1871"/>
      <c r="F62" s="1871"/>
      <c r="G62" s="1871"/>
      <c r="H62" s="389" t="s">
        <v>1129</v>
      </c>
      <c r="I62" s="397"/>
      <c r="J62" s="1884">
        <f>'SUVAHA VYPOCET'!R126</f>
        <v>0</v>
      </c>
      <c r="K62" s="1885"/>
      <c r="L62" s="1885"/>
      <c r="M62" s="1885">
        <f>'SUVAHA VYPOCET'!AG126</f>
        <v>0</v>
      </c>
      <c r="N62" s="1885"/>
      <c r="O62" s="1885"/>
      <c r="P62" s="1886">
        <f t="shared" si="3"/>
        <v>0</v>
      </c>
      <c r="Q62" s="1886"/>
      <c r="R62" s="1886"/>
      <c r="S62" s="1886" t="e">
        <f t="shared" si="1"/>
        <v>#DIV/0!</v>
      </c>
      <c r="T62" s="1886"/>
      <c r="U62" s="1887"/>
    </row>
    <row r="63" spans="1:21" ht="12" customHeight="1">
      <c r="I63" s="380"/>
    </row>
  </sheetData>
  <sheetProtection password="C096" sheet="1" objects="1" scenarios="1" selectLockedCells="1"/>
  <mergeCells count="304">
    <mergeCell ref="B62:G62"/>
    <mergeCell ref="J62:L62"/>
    <mergeCell ref="M62:O62"/>
    <mergeCell ref="P62:R62"/>
    <mergeCell ref="S62:U62"/>
    <mergeCell ref="S58:U58"/>
    <mergeCell ref="S60:U60"/>
    <mergeCell ref="B58:G58"/>
    <mergeCell ref="J58:L58"/>
    <mergeCell ref="M58:O58"/>
    <mergeCell ref="R1:U1"/>
    <mergeCell ref="B60:G60"/>
    <mergeCell ref="J60:L60"/>
    <mergeCell ref="M60:O60"/>
    <mergeCell ref="P60:R60"/>
    <mergeCell ref="B61:G61"/>
    <mergeCell ref="J61:L61"/>
    <mergeCell ref="M61:O61"/>
    <mergeCell ref="P61:R61"/>
    <mergeCell ref="S61:U61"/>
    <mergeCell ref="B59:G59"/>
    <mergeCell ref="J59:L59"/>
    <mergeCell ref="M59:O59"/>
    <mergeCell ref="P59:R59"/>
    <mergeCell ref="S59:U59"/>
    <mergeCell ref="P58:R58"/>
    <mergeCell ref="B56:G56"/>
    <mergeCell ref="J56:L56"/>
    <mergeCell ref="M56:O56"/>
    <mergeCell ref="P56:R56"/>
    <mergeCell ref="S56:U56"/>
    <mergeCell ref="B57:G57"/>
    <mergeCell ref="J57:L57"/>
    <mergeCell ref="M57:O57"/>
    <mergeCell ref="P57:R57"/>
    <mergeCell ref="S57:U57"/>
    <mergeCell ref="B54:G54"/>
    <mergeCell ref="J54:L54"/>
    <mergeCell ref="M54:O54"/>
    <mergeCell ref="P54:R54"/>
    <mergeCell ref="S54:U54"/>
    <mergeCell ref="B55:G55"/>
    <mergeCell ref="J55:L55"/>
    <mergeCell ref="M55:O55"/>
    <mergeCell ref="P55:R55"/>
    <mergeCell ref="S55:U55"/>
    <mergeCell ref="B52:G52"/>
    <mergeCell ref="J52:L52"/>
    <mergeCell ref="M52:O52"/>
    <mergeCell ref="P52:R52"/>
    <mergeCell ref="S52:U52"/>
    <mergeCell ref="B53:G53"/>
    <mergeCell ref="J53:L53"/>
    <mergeCell ref="M53:O53"/>
    <mergeCell ref="P53:R53"/>
    <mergeCell ref="S53:U53"/>
    <mergeCell ref="B50:G50"/>
    <mergeCell ref="J50:L50"/>
    <mergeCell ref="M50:O50"/>
    <mergeCell ref="P50:R50"/>
    <mergeCell ref="S50:U50"/>
    <mergeCell ref="B51:G51"/>
    <mergeCell ref="J51:L51"/>
    <mergeCell ref="M51:O51"/>
    <mergeCell ref="P51:R51"/>
    <mergeCell ref="S51:U51"/>
    <mergeCell ref="B48:G48"/>
    <mergeCell ref="J48:L48"/>
    <mergeCell ref="M48:O48"/>
    <mergeCell ref="P48:R48"/>
    <mergeCell ref="S48:U48"/>
    <mergeCell ref="B49:G49"/>
    <mergeCell ref="J49:L49"/>
    <mergeCell ref="M49:O49"/>
    <mergeCell ref="P49:R49"/>
    <mergeCell ref="S49:U49"/>
    <mergeCell ref="B46:G46"/>
    <mergeCell ref="J46:L46"/>
    <mergeCell ref="M46:O46"/>
    <mergeCell ref="P46:R46"/>
    <mergeCell ref="S46:U46"/>
    <mergeCell ref="B47:G47"/>
    <mergeCell ref="J47:L47"/>
    <mergeCell ref="M47:O47"/>
    <mergeCell ref="P47:R47"/>
    <mergeCell ref="S47:U47"/>
    <mergeCell ref="B44:G44"/>
    <mergeCell ref="J44:L44"/>
    <mergeCell ref="M44:O44"/>
    <mergeCell ref="P44:R44"/>
    <mergeCell ref="S44:U44"/>
    <mergeCell ref="B45:G45"/>
    <mergeCell ref="J45:L45"/>
    <mergeCell ref="M45:O45"/>
    <mergeCell ref="P45:R45"/>
    <mergeCell ref="S45:U45"/>
    <mergeCell ref="B42:G42"/>
    <mergeCell ref="J42:L42"/>
    <mergeCell ref="M42:O42"/>
    <mergeCell ref="P42:R42"/>
    <mergeCell ref="S42:U42"/>
    <mergeCell ref="B43:G43"/>
    <mergeCell ref="J43:L43"/>
    <mergeCell ref="M43:O43"/>
    <mergeCell ref="P43:R43"/>
    <mergeCell ref="S43:U43"/>
    <mergeCell ref="B40:G40"/>
    <mergeCell ref="J40:L40"/>
    <mergeCell ref="M40:O40"/>
    <mergeCell ref="P40:R40"/>
    <mergeCell ref="S40:U40"/>
    <mergeCell ref="B41:G41"/>
    <mergeCell ref="J41:L41"/>
    <mergeCell ref="M41:O41"/>
    <mergeCell ref="P41:R41"/>
    <mergeCell ref="S41:U41"/>
    <mergeCell ref="B38:G38"/>
    <mergeCell ref="J38:L38"/>
    <mergeCell ref="M38:O38"/>
    <mergeCell ref="P38:R38"/>
    <mergeCell ref="S38:U38"/>
    <mergeCell ref="B39:G39"/>
    <mergeCell ref="J39:L39"/>
    <mergeCell ref="M39:O39"/>
    <mergeCell ref="P39:R39"/>
    <mergeCell ref="S39:U39"/>
    <mergeCell ref="B36:G36"/>
    <mergeCell ref="J36:L36"/>
    <mergeCell ref="M36:O36"/>
    <mergeCell ref="P36:R36"/>
    <mergeCell ref="S36:U36"/>
    <mergeCell ref="B37:G37"/>
    <mergeCell ref="J37:L37"/>
    <mergeCell ref="M37:O37"/>
    <mergeCell ref="P37:R37"/>
    <mergeCell ref="S37:U37"/>
    <mergeCell ref="B34:G34"/>
    <mergeCell ref="J34:L34"/>
    <mergeCell ref="M34:O34"/>
    <mergeCell ref="P34:R34"/>
    <mergeCell ref="S34:U34"/>
    <mergeCell ref="B35:G35"/>
    <mergeCell ref="J35:L35"/>
    <mergeCell ref="M35:O35"/>
    <mergeCell ref="P35:R35"/>
    <mergeCell ref="S35:U35"/>
    <mergeCell ref="B32:G32"/>
    <mergeCell ref="J32:L32"/>
    <mergeCell ref="M32:O32"/>
    <mergeCell ref="P32:R32"/>
    <mergeCell ref="S32:U32"/>
    <mergeCell ref="B33:G33"/>
    <mergeCell ref="J33:L33"/>
    <mergeCell ref="M33:O33"/>
    <mergeCell ref="P33:R33"/>
    <mergeCell ref="S33:U33"/>
    <mergeCell ref="B30:G30"/>
    <mergeCell ref="J30:L30"/>
    <mergeCell ref="M30:O30"/>
    <mergeCell ref="P30:R30"/>
    <mergeCell ref="S30:U30"/>
    <mergeCell ref="B31:G31"/>
    <mergeCell ref="J31:L31"/>
    <mergeCell ref="M31:O31"/>
    <mergeCell ref="P31:R31"/>
    <mergeCell ref="S31:U31"/>
    <mergeCell ref="B28:G28"/>
    <mergeCell ref="J28:L28"/>
    <mergeCell ref="M28:O28"/>
    <mergeCell ref="P28:R28"/>
    <mergeCell ref="S28:U28"/>
    <mergeCell ref="B29:G29"/>
    <mergeCell ref="J29:L29"/>
    <mergeCell ref="M29:O29"/>
    <mergeCell ref="P29:R29"/>
    <mergeCell ref="S29:U29"/>
    <mergeCell ref="B26:G26"/>
    <mergeCell ref="J26:L26"/>
    <mergeCell ref="M26:O26"/>
    <mergeCell ref="P26:R26"/>
    <mergeCell ref="S26:U26"/>
    <mergeCell ref="B27:G27"/>
    <mergeCell ref="J27:L27"/>
    <mergeCell ref="M27:O27"/>
    <mergeCell ref="P27:R27"/>
    <mergeCell ref="S27:U27"/>
    <mergeCell ref="B24:G24"/>
    <mergeCell ref="J24:L24"/>
    <mergeCell ref="M24:O24"/>
    <mergeCell ref="P24:R24"/>
    <mergeCell ref="S24:U24"/>
    <mergeCell ref="B25:G25"/>
    <mergeCell ref="J25:L25"/>
    <mergeCell ref="M25:O25"/>
    <mergeCell ref="P25:R25"/>
    <mergeCell ref="S25:U25"/>
    <mergeCell ref="B22:G22"/>
    <mergeCell ref="J22:L22"/>
    <mergeCell ref="M22:O22"/>
    <mergeCell ref="P22:R22"/>
    <mergeCell ref="S22:U22"/>
    <mergeCell ref="B23:G23"/>
    <mergeCell ref="J23:L23"/>
    <mergeCell ref="M23:O23"/>
    <mergeCell ref="P23:R23"/>
    <mergeCell ref="S23:U23"/>
    <mergeCell ref="B20:G20"/>
    <mergeCell ref="J20:L20"/>
    <mergeCell ref="M20:O20"/>
    <mergeCell ref="P20:R20"/>
    <mergeCell ref="S20:U20"/>
    <mergeCell ref="B21:G21"/>
    <mergeCell ref="J21:L21"/>
    <mergeCell ref="M21:O21"/>
    <mergeCell ref="P21:R21"/>
    <mergeCell ref="S21:U21"/>
    <mergeCell ref="B18:G18"/>
    <mergeCell ref="J18:L18"/>
    <mergeCell ref="M18:O18"/>
    <mergeCell ref="P18:R18"/>
    <mergeCell ref="S18:U18"/>
    <mergeCell ref="B19:G19"/>
    <mergeCell ref="J19:L19"/>
    <mergeCell ref="M19:O19"/>
    <mergeCell ref="P19:R19"/>
    <mergeCell ref="S19:U19"/>
    <mergeCell ref="B16:G16"/>
    <mergeCell ref="J16:L16"/>
    <mergeCell ref="M16:O16"/>
    <mergeCell ref="P16:R16"/>
    <mergeCell ref="S16:U16"/>
    <mergeCell ref="B17:G17"/>
    <mergeCell ref="J17:L17"/>
    <mergeCell ref="M17:O17"/>
    <mergeCell ref="P17:R17"/>
    <mergeCell ref="S17:U17"/>
    <mergeCell ref="B14:G14"/>
    <mergeCell ref="J14:L14"/>
    <mergeCell ref="M14:O14"/>
    <mergeCell ref="P14:R14"/>
    <mergeCell ref="S14:U14"/>
    <mergeCell ref="B15:G15"/>
    <mergeCell ref="J15:L15"/>
    <mergeCell ref="M15:O15"/>
    <mergeCell ref="P15:R15"/>
    <mergeCell ref="S15:U15"/>
    <mergeCell ref="B12:G12"/>
    <mergeCell ref="J12:L12"/>
    <mergeCell ref="M12:O12"/>
    <mergeCell ref="P12:R12"/>
    <mergeCell ref="S12:U12"/>
    <mergeCell ref="B13:G13"/>
    <mergeCell ref="J13:L13"/>
    <mergeCell ref="M13:O13"/>
    <mergeCell ref="P13:R13"/>
    <mergeCell ref="S13:U13"/>
    <mergeCell ref="B11:G11"/>
    <mergeCell ref="J11:L11"/>
    <mergeCell ref="M11:O11"/>
    <mergeCell ref="P11:R11"/>
    <mergeCell ref="S11:U11"/>
    <mergeCell ref="B8:G8"/>
    <mergeCell ref="J8:L8"/>
    <mergeCell ref="M8:O8"/>
    <mergeCell ref="P8:R8"/>
    <mergeCell ref="B9:G9"/>
    <mergeCell ref="B10:G10"/>
    <mergeCell ref="J10:L10"/>
    <mergeCell ref="M10:O10"/>
    <mergeCell ref="P10:R10"/>
    <mergeCell ref="S10:U10"/>
    <mergeCell ref="J9:L9"/>
    <mergeCell ref="M9:O9"/>
    <mergeCell ref="P9:R9"/>
    <mergeCell ref="S9:U9"/>
    <mergeCell ref="S8:U8"/>
    <mergeCell ref="A2:A3"/>
    <mergeCell ref="B2:G3"/>
    <mergeCell ref="H2:H3"/>
    <mergeCell ref="J2:O2"/>
    <mergeCell ref="P2:R3"/>
    <mergeCell ref="B4:G4"/>
    <mergeCell ref="J4:L4"/>
    <mergeCell ref="M4:O4"/>
    <mergeCell ref="P4:R4"/>
    <mergeCell ref="S6:U6"/>
    <mergeCell ref="P7:R7"/>
    <mergeCell ref="S7:U7"/>
    <mergeCell ref="B7:G7"/>
    <mergeCell ref="J7:L7"/>
    <mergeCell ref="M7:O7"/>
    <mergeCell ref="S2:U3"/>
    <mergeCell ref="J3:L3"/>
    <mergeCell ref="M3:O3"/>
    <mergeCell ref="J6:L6"/>
    <mergeCell ref="M6:O6"/>
    <mergeCell ref="P6:R6"/>
    <mergeCell ref="S5:U5"/>
    <mergeCell ref="S4:U4"/>
    <mergeCell ref="B5:G5"/>
    <mergeCell ref="J5:L5"/>
    <mergeCell ref="M5:O5"/>
    <mergeCell ref="P5:R5"/>
    <mergeCell ref="B6:G6"/>
  </mergeCells>
  <pageMargins left="0.75" right="0.83" top="0.71" bottom="1" header="0.4921259845" footer="0.4921259845"/>
  <pageSetup paperSize="9" scale="97" orientation="portrait" horizontalDpi="4294967293" verticalDpi="300" r:id="rId1"/>
  <headerFooter alignWithMargins="0">
    <oddFooter xml:space="preserve">&amp;L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5"/>
  <dimension ref="A1:AK61"/>
  <sheetViews>
    <sheetView showGridLines="0" zoomScale="130" zoomScaleNormal="130" zoomScaleSheetLayoutView="130" workbookViewId="0">
      <selection activeCell="J48" sqref="J48:L48"/>
    </sheetView>
  </sheetViews>
  <sheetFormatPr defaultRowHeight="11.25"/>
  <cols>
    <col min="1" max="1" width="3.7109375" style="114" bestFit="1" customWidth="1"/>
    <col min="2" max="6" width="5.28515625" style="114" customWidth="1"/>
    <col min="7" max="7" width="17.140625" style="114" customWidth="1"/>
    <col min="8" max="8" width="6.140625" style="165" customWidth="1"/>
    <col min="9" max="9" width="0.140625" style="114" hidden="1" customWidth="1"/>
    <col min="10" max="10" width="7.140625" style="114" customWidth="1"/>
    <col min="11" max="12" width="3.28515625" style="114" customWidth="1"/>
    <col min="13" max="13" width="6.85546875" style="114" customWidth="1"/>
    <col min="14" max="18" width="3.28515625" style="114" customWidth="1"/>
    <col min="19" max="20" width="2.7109375" style="114" customWidth="1"/>
    <col min="21" max="21" width="1.85546875" style="114" customWidth="1"/>
    <col min="22" max="22" width="0.7109375" style="114" customWidth="1"/>
    <col min="23" max="28" width="4" style="398" hidden="1" customWidth="1"/>
    <col min="29" max="34" width="4" style="114" hidden="1" customWidth="1"/>
    <col min="35" max="37" width="9.140625" style="114" hidden="1" customWidth="1"/>
    <col min="38" max="16384" width="9.140625" style="114"/>
  </cols>
  <sheetData>
    <row r="1" spans="1:32" ht="12.75" customHeight="1">
      <c r="A1" s="1891" t="s">
        <v>1130</v>
      </c>
      <c r="B1" s="1891"/>
      <c r="C1" s="1891"/>
      <c r="D1" s="1891"/>
      <c r="E1" s="1891"/>
      <c r="F1" s="1891"/>
      <c r="G1" s="1891"/>
      <c r="H1" s="1891"/>
      <c r="I1" s="1891"/>
      <c r="J1" s="1891"/>
      <c r="K1" s="1891"/>
      <c r="L1" s="1891"/>
      <c r="M1" s="1891"/>
      <c r="N1" s="1891"/>
      <c r="O1" s="1891"/>
      <c r="Q1" s="1888">
        <f>'o fy'!$B$24</f>
        <v>0</v>
      </c>
      <c r="R1" s="1888"/>
      <c r="S1" s="1888"/>
      <c r="T1" s="1888"/>
      <c r="U1" s="1888"/>
    </row>
    <row r="2" spans="1:32" ht="0.75" customHeight="1">
      <c r="A2" s="379"/>
      <c r="B2" s="379"/>
      <c r="C2" s="379"/>
      <c r="D2" s="379"/>
      <c r="E2" s="379"/>
      <c r="F2" s="379"/>
      <c r="G2" s="379"/>
      <c r="H2" s="393"/>
      <c r="I2" s="379"/>
      <c r="J2" s="379"/>
      <c r="K2" s="379"/>
      <c r="L2" s="379"/>
      <c r="M2" s="379"/>
      <c r="N2" s="379"/>
      <c r="O2" s="379"/>
    </row>
    <row r="3" spans="1:32" ht="16.5" customHeight="1">
      <c r="A3" s="1841" t="s">
        <v>1023</v>
      </c>
      <c r="B3" s="1823" t="s">
        <v>1024</v>
      </c>
      <c r="C3" s="1824"/>
      <c r="D3" s="1824"/>
      <c r="E3" s="1824"/>
      <c r="F3" s="1824"/>
      <c r="G3" s="1825"/>
      <c r="H3" s="1843" t="s">
        <v>1131</v>
      </c>
      <c r="I3" s="399"/>
      <c r="J3" s="1829" t="s">
        <v>1026</v>
      </c>
      <c r="K3" s="1830"/>
      <c r="L3" s="1830"/>
      <c r="M3" s="1830"/>
      <c r="N3" s="1830"/>
      <c r="O3" s="1831"/>
      <c r="P3" s="1823" t="s">
        <v>1027</v>
      </c>
      <c r="Q3" s="1824"/>
      <c r="R3" s="1825"/>
      <c r="S3" s="1823" t="s">
        <v>1028</v>
      </c>
      <c r="T3" s="1824"/>
      <c r="U3" s="1825"/>
    </row>
    <row r="4" spans="1:32" ht="17.25" customHeight="1">
      <c r="A4" s="1842"/>
      <c r="B4" s="1826"/>
      <c r="C4" s="1827"/>
      <c r="D4" s="1827"/>
      <c r="E4" s="1827"/>
      <c r="F4" s="1827"/>
      <c r="G4" s="1828"/>
      <c r="H4" s="1844"/>
      <c r="I4" s="400"/>
      <c r="J4" s="1829" t="s">
        <v>1029</v>
      </c>
      <c r="K4" s="1830"/>
      <c r="L4" s="1831"/>
      <c r="M4" s="1829" t="s">
        <v>1030</v>
      </c>
      <c r="N4" s="1830"/>
      <c r="O4" s="1831"/>
      <c r="P4" s="1826"/>
      <c r="Q4" s="1827"/>
      <c r="R4" s="1828"/>
      <c r="S4" s="1826"/>
      <c r="T4" s="1827"/>
      <c r="U4" s="1828"/>
    </row>
    <row r="5" spans="1:32" ht="12.95" customHeight="1">
      <c r="A5" s="388">
        <v>1</v>
      </c>
      <c r="B5" s="1892" t="s">
        <v>1132</v>
      </c>
      <c r="C5" s="1893"/>
      <c r="D5" s="1893"/>
      <c r="E5" s="1893"/>
      <c r="F5" s="1893"/>
      <c r="G5" s="1893"/>
      <c r="H5" s="391" t="s">
        <v>406</v>
      </c>
      <c r="I5" s="401"/>
      <c r="J5" s="1894">
        <f>SUM(W5:X5)*-1</f>
        <v>504.5</v>
      </c>
      <c r="K5" s="1895"/>
      <c r="L5" s="1895"/>
      <c r="M5" s="1895">
        <f>SUM(AC5:AD5)*-1</f>
        <v>1264.2</v>
      </c>
      <c r="N5" s="1895"/>
      <c r="O5" s="1895"/>
      <c r="P5" s="1896">
        <f>SUM(J5-M5)</f>
        <v>-759.7</v>
      </c>
      <c r="Q5" s="1896"/>
      <c r="R5" s="1896"/>
      <c r="S5" s="1896">
        <f>SUM(J5/M5)</f>
        <v>0.39906660338554023</v>
      </c>
      <c r="T5" s="1896"/>
      <c r="U5" s="1897"/>
      <c r="W5" s="402">
        <f>'HL KNIHA VYPOC'!$G$354</f>
        <v>-504.5</v>
      </c>
      <c r="X5" s="403">
        <f>'HL KNIHA VYPOC'!$G$356</f>
        <v>0</v>
      </c>
      <c r="AC5" s="267">
        <f>'HL KNIHA VYPOC'!$K$354</f>
        <v>-1264.2</v>
      </c>
      <c r="AD5" s="267">
        <f>'HL KNIHA VYPOC'!$K$356</f>
        <v>0</v>
      </c>
    </row>
    <row r="6" spans="1:32" ht="12.95" customHeight="1">
      <c r="A6" s="388">
        <f t="shared" ref="A6:A23" si="0">SUM(A5+1)</f>
        <v>2</v>
      </c>
      <c r="B6" s="1870" t="s">
        <v>1133</v>
      </c>
      <c r="C6" s="1848"/>
      <c r="D6" s="1848"/>
      <c r="E6" s="1848"/>
      <c r="F6" s="1848"/>
      <c r="G6" s="1848"/>
      <c r="H6" s="391" t="s">
        <v>458</v>
      </c>
      <c r="I6" s="401"/>
      <c r="J6" s="1872">
        <f>SUM(W6:Y6)*-1</f>
        <v>19298.36</v>
      </c>
      <c r="K6" s="1873"/>
      <c r="L6" s="1873"/>
      <c r="M6" s="1873">
        <f>SUM(AC6:AE6)*-1</f>
        <v>31571.32</v>
      </c>
      <c r="N6" s="1873"/>
      <c r="O6" s="1873"/>
      <c r="P6" s="1868">
        <f t="shared" ref="P6:P23" si="1">SUM(J6-M6)</f>
        <v>-12272.96</v>
      </c>
      <c r="Q6" s="1868"/>
      <c r="R6" s="1868"/>
      <c r="S6" s="1868">
        <f>SUM(J6/M6)</f>
        <v>0.61126237357196345</v>
      </c>
      <c r="T6" s="1868"/>
      <c r="U6" s="1869"/>
      <c r="W6" s="266">
        <f>'HL KNIHA VYPOC'!G352</f>
        <v>-4886</v>
      </c>
      <c r="X6" s="403">
        <f>'HL KNIHA VYPOC'!G353</f>
        <v>-14412.359999999999</v>
      </c>
      <c r="Y6" s="404">
        <f>'HL KNIHA VYPOC'!$G$355</f>
        <v>0</v>
      </c>
      <c r="AC6" s="267">
        <f>'HL KNIHA VYPOC'!$K$352</f>
        <v>-5843.5</v>
      </c>
      <c r="AD6" s="267">
        <f>'HL KNIHA VYPOC'!$K$353</f>
        <v>-25727.82</v>
      </c>
      <c r="AE6" s="405">
        <f>'HL KNIHA VYPOC'!$K$355</f>
        <v>0</v>
      </c>
    </row>
    <row r="7" spans="1:32" ht="12.95" customHeight="1">
      <c r="A7" s="388">
        <f t="shared" si="0"/>
        <v>3</v>
      </c>
      <c r="B7" s="1870" t="s">
        <v>1134</v>
      </c>
      <c r="C7" s="1848"/>
      <c r="D7" s="1848"/>
      <c r="E7" s="1848"/>
      <c r="F7" s="1848"/>
      <c r="G7" s="1848"/>
      <c r="H7" s="391" t="s">
        <v>468</v>
      </c>
      <c r="I7" s="401"/>
      <c r="J7" s="1872">
        <f>SUM(W7)*-1</f>
        <v>0</v>
      </c>
      <c r="K7" s="1873"/>
      <c r="L7" s="1873"/>
      <c r="M7" s="1873">
        <f>SUM(AC7*-1)</f>
        <v>0</v>
      </c>
      <c r="N7" s="1873"/>
      <c r="O7" s="1873"/>
      <c r="P7" s="1868">
        <f t="shared" si="1"/>
        <v>0</v>
      </c>
      <c r="Q7" s="1868"/>
      <c r="R7" s="1868"/>
      <c r="S7" s="1868" t="e">
        <f t="shared" ref="S7:S23" si="2">SUM(J7/M7)</f>
        <v>#DIV/0!</v>
      </c>
      <c r="T7" s="1868"/>
      <c r="U7" s="1869"/>
      <c r="W7" s="403">
        <f>'HL KNIHA VYPOC'!$G$357</f>
        <v>0</v>
      </c>
      <c r="AC7" s="267">
        <f>'HL KNIHA VYPOC'!$K$357</f>
        <v>0</v>
      </c>
    </row>
    <row r="8" spans="1:32" s="216" customFormat="1" ht="12.95" customHeight="1">
      <c r="A8" s="406">
        <f t="shared" si="0"/>
        <v>4</v>
      </c>
      <c r="B8" s="1870" t="s">
        <v>1135</v>
      </c>
      <c r="C8" s="1848"/>
      <c r="D8" s="1848"/>
      <c r="E8" s="1848"/>
      <c r="F8" s="1848"/>
      <c r="G8" s="1848"/>
      <c r="H8" s="391" t="s">
        <v>484</v>
      </c>
      <c r="I8" s="407"/>
      <c r="J8" s="1889">
        <f>SUM(W8*-1)</f>
        <v>0</v>
      </c>
      <c r="K8" s="1890"/>
      <c r="L8" s="1890"/>
      <c r="M8" s="1890">
        <f>SUM(AC8*-1)</f>
        <v>0</v>
      </c>
      <c r="N8" s="1890"/>
      <c r="O8" s="1890"/>
      <c r="P8" s="1868">
        <f t="shared" si="1"/>
        <v>0</v>
      </c>
      <c r="Q8" s="1868"/>
      <c r="R8" s="1868"/>
      <c r="S8" s="1868" t="e">
        <f t="shared" si="2"/>
        <v>#DIV/0!</v>
      </c>
      <c r="T8" s="1868"/>
      <c r="U8" s="1869"/>
      <c r="W8" s="404">
        <f>'HL KNIHA VYPOC'!$G$364</f>
        <v>0</v>
      </c>
      <c r="X8" s="408"/>
      <c r="Y8" s="408"/>
      <c r="Z8" s="408"/>
      <c r="AA8" s="408"/>
      <c r="AB8" s="408"/>
      <c r="AC8" s="405">
        <f>'HL KNIHA VYPOC'!$K$364</f>
        <v>0</v>
      </c>
    </row>
    <row r="9" spans="1:32" ht="12.95" customHeight="1">
      <c r="A9" s="388">
        <f t="shared" si="0"/>
        <v>5</v>
      </c>
      <c r="B9" s="1870" t="s">
        <v>1136</v>
      </c>
      <c r="C9" s="1848"/>
      <c r="D9" s="1848"/>
      <c r="E9" s="1848"/>
      <c r="F9" s="1848"/>
      <c r="G9" s="1848"/>
      <c r="H9" s="391" t="s">
        <v>565</v>
      </c>
      <c r="I9" s="401"/>
      <c r="J9" s="1872">
        <f>SUM(W9:X9)*-1</f>
        <v>0</v>
      </c>
      <c r="K9" s="1873"/>
      <c r="L9" s="1873"/>
      <c r="M9" s="1873">
        <f>SUM(AC9:AD9)*-1</f>
        <v>0</v>
      </c>
      <c r="N9" s="1873"/>
      <c r="O9" s="1873"/>
      <c r="P9" s="1868">
        <f t="shared" si="1"/>
        <v>0</v>
      </c>
      <c r="Q9" s="1868"/>
      <c r="R9" s="1868"/>
      <c r="S9" s="1868" t="e">
        <f t="shared" si="2"/>
        <v>#DIV/0!</v>
      </c>
      <c r="T9" s="1868"/>
      <c r="U9" s="1869"/>
      <c r="W9" s="403">
        <f>'HL KNIHA VYPOC'!G373</f>
        <v>0</v>
      </c>
      <c r="X9" s="403">
        <f>'HL KNIHA VYPOC'!G374</f>
        <v>0</v>
      </c>
      <c r="AC9" s="267">
        <f>'HL KNIHA VYPOC'!K373</f>
        <v>0</v>
      </c>
      <c r="AD9" s="267">
        <f>'HL KNIHA VYPOC'!K374</f>
        <v>0</v>
      </c>
    </row>
    <row r="10" spans="1:32" ht="12.95" customHeight="1">
      <c r="A10" s="388">
        <f t="shared" si="0"/>
        <v>6</v>
      </c>
      <c r="B10" s="1870" t="s">
        <v>1137</v>
      </c>
      <c r="C10" s="1848"/>
      <c r="D10" s="1848"/>
      <c r="E10" s="1848"/>
      <c r="F10" s="1848"/>
      <c r="G10" s="1848"/>
      <c r="H10" s="391" t="s">
        <v>386</v>
      </c>
      <c r="I10" s="401"/>
      <c r="J10" s="1872">
        <f>SUM(W10:AB10)*-1</f>
        <v>99.1</v>
      </c>
      <c r="K10" s="1873"/>
      <c r="L10" s="1873"/>
      <c r="M10" s="1873">
        <f>SUM(AC10:AF10)*-1</f>
        <v>170.6</v>
      </c>
      <c r="N10" s="1873"/>
      <c r="O10" s="1873"/>
      <c r="P10" s="1868">
        <f t="shared" si="1"/>
        <v>-71.5</v>
      </c>
      <c r="Q10" s="1868"/>
      <c r="R10" s="1868"/>
      <c r="S10" s="1868">
        <f t="shared" si="2"/>
        <v>0.5808909730363423</v>
      </c>
      <c r="T10" s="1868"/>
      <c r="U10" s="1869"/>
      <c r="W10" s="403">
        <f>'HL KNIHA VYPOC'!G375</f>
        <v>0</v>
      </c>
      <c r="X10" s="403">
        <f>'HL KNIHA VYPOC'!G376</f>
        <v>0</v>
      </c>
      <c r="Y10" s="403">
        <f>'HL KNIHA VYPOC'!G377</f>
        <v>0</v>
      </c>
      <c r="Z10" s="403">
        <f>'HL KNIHA VYPOC'!G378</f>
        <v>-99.1</v>
      </c>
      <c r="AA10" s="403">
        <f>'HL KNIHA VYPOC'!G383</f>
        <v>0</v>
      </c>
      <c r="AB10" s="403">
        <f>'HL KNIHA VYPOC'!G384</f>
        <v>0</v>
      </c>
      <c r="AC10" s="267">
        <f>'HL KNIHA VYPOC'!K375</f>
        <v>0</v>
      </c>
      <c r="AD10" s="267">
        <f>'HL KNIHA VYPOC'!K376</f>
        <v>0</v>
      </c>
      <c r="AE10" s="267">
        <f>'HL KNIHA VYPOC'!K377</f>
        <v>0</v>
      </c>
      <c r="AF10" s="267">
        <f>'HL KNIHA VYPOC'!K378</f>
        <v>-170.6</v>
      </c>
    </row>
    <row r="11" spans="1:32" ht="12.95" customHeight="1">
      <c r="A11" s="388">
        <f t="shared" si="0"/>
        <v>7</v>
      </c>
      <c r="B11" s="1870" t="s">
        <v>1138</v>
      </c>
      <c r="C11" s="1848"/>
      <c r="D11" s="1848"/>
      <c r="E11" s="1848"/>
      <c r="F11" s="1848"/>
      <c r="G11" s="1848"/>
      <c r="H11" s="391" t="s">
        <v>597</v>
      </c>
      <c r="I11" s="401"/>
      <c r="J11" s="1872">
        <f>SUM(W11)*-1</f>
        <v>0</v>
      </c>
      <c r="K11" s="1873"/>
      <c r="L11" s="1873"/>
      <c r="M11" s="1873">
        <f>SUM(AC11*-1)</f>
        <v>0</v>
      </c>
      <c r="N11" s="1873"/>
      <c r="O11" s="1873"/>
      <c r="P11" s="1868">
        <f t="shared" si="1"/>
        <v>0</v>
      </c>
      <c r="Q11" s="1868"/>
      <c r="R11" s="1868"/>
      <c r="S11" s="1868" t="e">
        <f t="shared" si="2"/>
        <v>#DIV/0!</v>
      </c>
      <c r="T11" s="1868"/>
      <c r="U11" s="1869"/>
      <c r="W11" s="403">
        <f>'HL KNIHA VYPOC'!$G$412</f>
        <v>0</v>
      </c>
      <c r="AC11" s="267">
        <f>'HL KNIHA VYPOC'!$K$412</f>
        <v>0</v>
      </c>
    </row>
    <row r="12" spans="1:32" ht="12.95" customHeight="1">
      <c r="A12" s="388"/>
      <c r="B12" s="1882" t="s">
        <v>1139</v>
      </c>
      <c r="C12" s="1859"/>
      <c r="D12" s="1859"/>
      <c r="E12" s="1859"/>
      <c r="F12" s="1859"/>
      <c r="G12" s="1859"/>
      <c r="H12" s="391" t="s">
        <v>1140</v>
      </c>
      <c r="I12" s="401"/>
      <c r="J12" s="1876">
        <f>SUM(J5:L11)</f>
        <v>19901.96</v>
      </c>
      <c r="K12" s="1877"/>
      <c r="L12" s="1877"/>
      <c r="M12" s="1877">
        <f>SUM(M5:O11)</f>
        <v>33006.119999999995</v>
      </c>
      <c r="N12" s="1877"/>
      <c r="O12" s="1877"/>
      <c r="P12" s="1874">
        <f t="shared" si="1"/>
        <v>-13104.159999999996</v>
      </c>
      <c r="Q12" s="1874"/>
      <c r="R12" s="1874"/>
      <c r="S12" s="1874">
        <f t="shared" si="2"/>
        <v>0.60297787198252939</v>
      </c>
      <c r="T12" s="1874"/>
      <c r="U12" s="1875"/>
    </row>
    <row r="13" spans="1:32" ht="12.95" customHeight="1">
      <c r="A13" s="388">
        <v>8</v>
      </c>
      <c r="B13" s="1870" t="s">
        <v>1141</v>
      </c>
      <c r="C13" s="1848"/>
      <c r="D13" s="1848"/>
      <c r="E13" s="1848"/>
      <c r="F13" s="1848"/>
      <c r="G13" s="1848"/>
      <c r="H13" s="391" t="s">
        <v>397</v>
      </c>
      <c r="I13" s="401"/>
      <c r="J13" s="1872">
        <f>SUM(W13)*-1</f>
        <v>0</v>
      </c>
      <c r="K13" s="1873"/>
      <c r="L13" s="1873"/>
      <c r="M13" s="1873">
        <f>SUM(AC13*-1)</f>
        <v>0</v>
      </c>
      <c r="N13" s="1873"/>
      <c r="O13" s="1873"/>
      <c r="P13" s="1868">
        <f t="shared" si="1"/>
        <v>0</v>
      </c>
      <c r="Q13" s="1868"/>
      <c r="R13" s="1868"/>
      <c r="S13" s="1868" t="e">
        <f t="shared" si="2"/>
        <v>#DIV/0!</v>
      </c>
      <c r="T13" s="1868"/>
      <c r="U13" s="1869"/>
      <c r="W13" s="403">
        <f>'HL KNIHA VYPOC'!$G$390</f>
        <v>0</v>
      </c>
      <c r="AC13" s="267">
        <f>'HL KNIHA VYPOC'!$K$390</f>
        <v>0</v>
      </c>
    </row>
    <row r="14" spans="1:32" ht="12.95" customHeight="1">
      <c r="A14" s="388">
        <f t="shared" si="0"/>
        <v>9</v>
      </c>
      <c r="B14" s="1870" t="s">
        <v>167</v>
      </c>
      <c r="C14" s="1848"/>
      <c r="D14" s="1848"/>
      <c r="E14" s="1848"/>
      <c r="F14" s="1848"/>
      <c r="G14" s="1848"/>
      <c r="H14" s="391" t="s">
        <v>622</v>
      </c>
      <c r="I14" s="401"/>
      <c r="J14" s="1872">
        <f>SUM(W13*-1)</f>
        <v>0</v>
      </c>
      <c r="K14" s="1873"/>
      <c r="L14" s="1873"/>
      <c r="M14" s="1873">
        <f>SUM(AC14*-1)</f>
        <v>0</v>
      </c>
      <c r="N14" s="1873"/>
      <c r="O14" s="1873"/>
      <c r="P14" s="1868">
        <f t="shared" si="1"/>
        <v>0</v>
      </c>
      <c r="Q14" s="1868"/>
      <c r="R14" s="1868"/>
      <c r="S14" s="1868" t="e">
        <f t="shared" si="2"/>
        <v>#DIV/0!</v>
      </c>
      <c r="T14" s="1868"/>
      <c r="U14" s="1869"/>
      <c r="W14" s="403">
        <f>'HL KNIHA VYPOC'!$G$394</f>
        <v>0</v>
      </c>
      <c r="AC14" s="267">
        <f>'HL KNIHA VYPOC'!$K$394</f>
        <v>0</v>
      </c>
    </row>
    <row r="15" spans="1:32" ht="12.95" customHeight="1">
      <c r="A15" s="388">
        <f t="shared" si="0"/>
        <v>10</v>
      </c>
      <c r="B15" s="1870" t="s">
        <v>1142</v>
      </c>
      <c r="C15" s="1848"/>
      <c r="D15" s="1848"/>
      <c r="E15" s="1848"/>
      <c r="F15" s="1848"/>
      <c r="G15" s="1848"/>
      <c r="H15" s="391" t="s">
        <v>390</v>
      </c>
      <c r="I15" s="401"/>
      <c r="J15" s="1872">
        <f>SUM(W15*-1)</f>
        <v>0</v>
      </c>
      <c r="K15" s="1873"/>
      <c r="L15" s="1873"/>
      <c r="M15" s="1873">
        <f>SUM(AC15*-1)</f>
        <v>0</v>
      </c>
      <c r="N15" s="1873"/>
      <c r="O15" s="1873"/>
      <c r="P15" s="1868">
        <f t="shared" si="1"/>
        <v>0</v>
      </c>
      <c r="Q15" s="1868"/>
      <c r="R15" s="1868"/>
      <c r="S15" s="1868" t="e">
        <f t="shared" si="2"/>
        <v>#DIV/0!</v>
      </c>
      <c r="T15" s="1868"/>
      <c r="U15" s="1869"/>
      <c r="W15" s="403">
        <f>'HL KNIHA VYPOC'!$G$396</f>
        <v>0</v>
      </c>
      <c r="AC15" s="267">
        <f>'HL KNIHA VYPOC'!$K$395</f>
        <v>0</v>
      </c>
    </row>
    <row r="16" spans="1:32" ht="25.5" customHeight="1">
      <c r="A16" s="388">
        <f t="shared" si="0"/>
        <v>11</v>
      </c>
      <c r="B16" s="1870" t="s">
        <v>1953</v>
      </c>
      <c r="C16" s="1848"/>
      <c r="D16" s="1848"/>
      <c r="E16" s="1848"/>
      <c r="F16" s="1848"/>
      <c r="G16" s="1848"/>
      <c r="H16" s="391">
        <v>35</v>
      </c>
      <c r="I16" s="401"/>
      <c r="J16" s="1872">
        <f>SUM(W16:X16)*-1</f>
        <v>0</v>
      </c>
      <c r="K16" s="1873"/>
      <c r="L16" s="1873"/>
      <c r="M16" s="1873">
        <f>SUM(AC16:AD16)*-1</f>
        <v>0</v>
      </c>
      <c r="N16" s="1873"/>
      <c r="O16" s="1873"/>
      <c r="P16" s="1868">
        <f t="shared" si="1"/>
        <v>0</v>
      </c>
      <c r="Q16" s="1868"/>
      <c r="R16" s="1868"/>
      <c r="S16" s="1868" t="e">
        <f t="shared" si="2"/>
        <v>#DIV/0!</v>
      </c>
      <c r="T16" s="1868"/>
      <c r="U16" s="1869"/>
      <c r="W16" s="403">
        <f>'HL KNIHA VYPOC'!$G$393</f>
        <v>0</v>
      </c>
      <c r="X16" s="403">
        <f>'HL KNIHA VYPOC'!$G$396</f>
        <v>0</v>
      </c>
      <c r="AC16" s="267">
        <f>'HL KNIHA VYPOC'!$K$393</f>
        <v>0</v>
      </c>
      <c r="AD16" s="267">
        <f>'HL KNIHA VYPOC'!$K$396</f>
        <v>0</v>
      </c>
    </row>
    <row r="17" spans="1:32" ht="12.95" customHeight="1">
      <c r="A17" s="388">
        <f t="shared" si="0"/>
        <v>12</v>
      </c>
      <c r="B17" s="1870" t="s">
        <v>1143</v>
      </c>
      <c r="C17" s="1848"/>
      <c r="D17" s="1848"/>
      <c r="E17" s="1848"/>
      <c r="F17" s="1848"/>
      <c r="G17" s="1848"/>
      <c r="H17" s="391">
        <v>38</v>
      </c>
      <c r="I17" s="401"/>
      <c r="J17" s="1872">
        <f>SUM(W17*-1)</f>
        <v>2.0000000000000004E-2</v>
      </c>
      <c r="K17" s="1873"/>
      <c r="L17" s="1873"/>
      <c r="M17" s="1873">
        <f>SUM(AC17)*-1</f>
        <v>0.03</v>
      </c>
      <c r="N17" s="1873"/>
      <c r="O17" s="1873"/>
      <c r="P17" s="1868">
        <f t="shared" si="1"/>
        <v>-9.999999999999995E-3</v>
      </c>
      <c r="Q17" s="1868"/>
      <c r="R17" s="1868"/>
      <c r="S17" s="1868">
        <f t="shared" si="2"/>
        <v>0.66666666666666685</v>
      </c>
      <c r="T17" s="1868"/>
      <c r="U17" s="1869"/>
      <c r="W17" s="403">
        <f>'HL KNIHA VYPOC'!$G$391</f>
        <v>-2.0000000000000004E-2</v>
      </c>
      <c r="AC17" s="267">
        <f>'HL KNIHA VYPOC'!$K$391</f>
        <v>-0.03</v>
      </c>
    </row>
    <row r="18" spans="1:32" ht="12.95" customHeight="1">
      <c r="A18" s="388">
        <f t="shared" si="0"/>
        <v>13</v>
      </c>
      <c r="B18" s="1848" t="s">
        <v>1144</v>
      </c>
      <c r="C18" s="1848"/>
      <c r="D18" s="1848"/>
      <c r="E18" s="1848"/>
      <c r="F18" s="1848"/>
      <c r="G18" s="1848"/>
      <c r="H18" s="391">
        <v>40</v>
      </c>
      <c r="I18" s="401"/>
      <c r="J18" s="1872">
        <f>SUM(W18*-1)</f>
        <v>0</v>
      </c>
      <c r="K18" s="1873"/>
      <c r="L18" s="1873"/>
      <c r="M18" s="1873">
        <f>SUM(AC18)*-1</f>
        <v>0</v>
      </c>
      <c r="N18" s="1873"/>
      <c r="O18" s="1873"/>
      <c r="P18" s="1868">
        <f t="shared" si="1"/>
        <v>0</v>
      </c>
      <c r="Q18" s="1868"/>
      <c r="R18" s="1868"/>
      <c r="S18" s="1868" t="e">
        <f t="shared" si="2"/>
        <v>#DIV/0!</v>
      </c>
      <c r="T18" s="1868"/>
      <c r="U18" s="1869"/>
      <c r="W18" s="403">
        <f>'HL KNIHA VYPOC'!$G$392</f>
        <v>0</v>
      </c>
      <c r="AC18" s="267">
        <f>'HL KNIHA VYPOC'!$K$392</f>
        <v>0</v>
      </c>
    </row>
    <row r="19" spans="1:32" ht="12.95" customHeight="1">
      <c r="A19" s="388">
        <f t="shared" si="0"/>
        <v>14</v>
      </c>
      <c r="B19" s="1848" t="s">
        <v>1145</v>
      </c>
      <c r="C19" s="1848"/>
      <c r="D19" s="1848"/>
      <c r="E19" s="1848"/>
      <c r="F19" s="1848"/>
      <c r="G19" s="1848"/>
      <c r="H19" s="391">
        <v>42</v>
      </c>
      <c r="I19" s="401"/>
      <c r="J19" s="1872">
        <f>SUM(W19)*-1</f>
        <v>0</v>
      </c>
      <c r="K19" s="1873"/>
      <c r="L19" s="1873"/>
      <c r="M19" s="1873">
        <f>SUM(AC19)*-1</f>
        <v>0</v>
      </c>
      <c r="N19" s="1873"/>
      <c r="O19" s="1873"/>
      <c r="P19" s="1868">
        <f t="shared" si="1"/>
        <v>0</v>
      </c>
      <c r="Q19" s="1868"/>
      <c r="R19" s="1868"/>
      <c r="S19" s="1868" t="e">
        <f t="shared" si="2"/>
        <v>#DIV/0!</v>
      </c>
      <c r="T19" s="1868"/>
      <c r="U19" s="1869"/>
      <c r="W19" s="266">
        <f>'HL KNIHA VYPOC'!$G$397</f>
        <v>0</v>
      </c>
      <c r="AC19" s="267">
        <f>'HL KNIHA VYPOC'!$K$397</f>
        <v>0</v>
      </c>
    </row>
    <row r="20" spans="1:32" ht="12.95" customHeight="1">
      <c r="A20" s="388">
        <f t="shared" si="0"/>
        <v>15</v>
      </c>
      <c r="B20" s="1848" t="s">
        <v>1146</v>
      </c>
      <c r="C20" s="1848"/>
      <c r="D20" s="1848"/>
      <c r="E20" s="1848"/>
      <c r="F20" s="1848"/>
      <c r="G20" s="1848"/>
      <c r="H20" s="391">
        <v>44</v>
      </c>
      <c r="I20" s="401"/>
      <c r="J20" s="1872">
        <f>SUM(W20*-1)</f>
        <v>0</v>
      </c>
      <c r="K20" s="1873"/>
      <c r="L20" s="1873"/>
      <c r="M20" s="1873">
        <f>SUM(AC20)*-1</f>
        <v>0</v>
      </c>
      <c r="N20" s="1873"/>
      <c r="O20" s="1873"/>
      <c r="P20" s="1868">
        <f t="shared" si="1"/>
        <v>0</v>
      </c>
      <c r="Q20" s="1868"/>
      <c r="R20" s="1868"/>
      <c r="S20" s="1868" t="e">
        <f t="shared" si="2"/>
        <v>#DIV/0!</v>
      </c>
      <c r="T20" s="1868"/>
      <c r="U20" s="1869"/>
      <c r="W20" s="403">
        <f>'HL KNIHA VYPOC'!$G$413</f>
        <v>0</v>
      </c>
      <c r="AC20" s="267">
        <f>'HL KNIHA VYPOC'!$K$413</f>
        <v>0</v>
      </c>
    </row>
    <row r="21" spans="1:32" ht="12.95" customHeight="1">
      <c r="A21" s="388">
        <f t="shared" si="0"/>
        <v>16</v>
      </c>
      <c r="B21" s="1859" t="s">
        <v>1147</v>
      </c>
      <c r="C21" s="1859"/>
      <c r="D21" s="1859"/>
      <c r="E21" s="1859"/>
      <c r="F21" s="1859"/>
      <c r="G21" s="1859"/>
      <c r="H21" s="391" t="s">
        <v>1148</v>
      </c>
      <c r="I21" s="401"/>
      <c r="J21" s="1876">
        <f>SUM(J13:L20)</f>
        <v>2.0000000000000004E-2</v>
      </c>
      <c r="K21" s="1877"/>
      <c r="L21" s="1877"/>
      <c r="M21" s="1877">
        <f>SUM(M13:O20)</f>
        <v>0.03</v>
      </c>
      <c r="N21" s="1877"/>
      <c r="O21" s="1877"/>
      <c r="P21" s="1874">
        <f t="shared" si="1"/>
        <v>-9.999999999999995E-3</v>
      </c>
      <c r="Q21" s="1874"/>
      <c r="R21" s="1874"/>
      <c r="S21" s="1874">
        <f t="shared" si="2"/>
        <v>0.66666666666666685</v>
      </c>
      <c r="T21" s="1874"/>
      <c r="U21" s="1875"/>
    </row>
    <row r="22" spans="1:32" ht="12.95" customHeight="1">
      <c r="A22" s="388">
        <f t="shared" si="0"/>
        <v>17</v>
      </c>
      <c r="B22" s="1848" t="s">
        <v>1149</v>
      </c>
      <c r="C22" s="1848"/>
      <c r="D22" s="1848"/>
      <c r="E22" s="1848"/>
      <c r="F22" s="1848"/>
      <c r="G22" s="1848"/>
      <c r="H22" s="391" t="s">
        <v>845</v>
      </c>
      <c r="I22" s="401"/>
      <c r="J22" s="1905">
        <f>SUM(W22*-1)</f>
        <v>879.88</v>
      </c>
      <c r="K22" s="1906"/>
      <c r="L22" s="1906"/>
      <c r="M22" s="1906">
        <f>SUM(AC22:AH22)</f>
        <v>0</v>
      </c>
      <c r="N22" s="1906"/>
      <c r="O22" s="1906"/>
      <c r="P22" s="1898">
        <f t="shared" si="1"/>
        <v>879.88</v>
      </c>
      <c r="Q22" s="1898"/>
      <c r="R22" s="1898"/>
      <c r="S22" s="1898" t="e">
        <f t="shared" si="2"/>
        <v>#DIV/0!</v>
      </c>
      <c r="T22" s="1898"/>
      <c r="U22" s="1899"/>
      <c r="W22" s="403">
        <f>'HL KNIHA VYPOC'!$G$403</f>
        <v>-879.88</v>
      </c>
      <c r="AC22" s="267">
        <f>'HL KNIHA VYPOC'!$K$403</f>
        <v>0</v>
      </c>
    </row>
    <row r="23" spans="1:32" ht="12.95" customHeight="1">
      <c r="A23" s="388">
        <f t="shared" si="0"/>
        <v>18</v>
      </c>
      <c r="B23" s="1859" t="s">
        <v>1150</v>
      </c>
      <c r="C23" s="1859"/>
      <c r="D23" s="1859"/>
      <c r="E23" s="1859"/>
      <c r="F23" s="1859"/>
      <c r="G23" s="1859"/>
      <c r="H23" s="391"/>
      <c r="I23" s="409"/>
      <c r="J23" s="1900">
        <f>SUM(J12+J21+J22)</f>
        <v>20781.86</v>
      </c>
      <c r="K23" s="1901"/>
      <c r="L23" s="1901"/>
      <c r="M23" s="1901">
        <f>SUM(M12+M21+M22)</f>
        <v>33006.149999999994</v>
      </c>
      <c r="N23" s="1901"/>
      <c r="O23" s="1901"/>
      <c r="P23" s="1902">
        <f t="shared" si="1"/>
        <v>-12224.289999999994</v>
      </c>
      <c r="Q23" s="1902"/>
      <c r="R23" s="1902"/>
      <c r="S23" s="1902">
        <f t="shared" si="2"/>
        <v>0.629635992080264</v>
      </c>
      <c r="T23" s="1902"/>
      <c r="U23" s="1903"/>
    </row>
    <row r="24" spans="1:32" ht="12.75" customHeight="1">
      <c r="A24" s="193" t="s">
        <v>972</v>
      </c>
      <c r="B24" s="410"/>
      <c r="C24" s="411"/>
      <c r="D24" s="411"/>
      <c r="E24" s="411"/>
      <c r="F24" s="411"/>
      <c r="G24" s="411"/>
      <c r="H24" s="412"/>
      <c r="I24" s="136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</row>
    <row r="25" spans="1:32" ht="45" customHeight="1">
      <c r="A25" s="1904"/>
      <c r="B25" s="1904"/>
      <c r="C25" s="1904"/>
      <c r="D25" s="1904"/>
      <c r="E25" s="1904"/>
      <c r="F25" s="1904"/>
      <c r="G25" s="1904"/>
      <c r="H25" s="1904"/>
      <c r="I25" s="1904"/>
      <c r="J25" s="1904"/>
      <c r="K25" s="1904"/>
      <c r="L25" s="1904"/>
      <c r="M25" s="1904"/>
      <c r="N25" s="1904"/>
      <c r="O25" s="1904"/>
      <c r="P25" s="1904"/>
      <c r="Q25" s="1904"/>
      <c r="R25" s="1904"/>
      <c r="S25" s="1904"/>
      <c r="T25" s="1904"/>
      <c r="U25" s="1904"/>
    </row>
    <row r="26" spans="1:32" hidden="1"/>
    <row r="27" spans="1:32">
      <c r="A27" s="1891" t="s">
        <v>1151</v>
      </c>
      <c r="B27" s="1891"/>
      <c r="C27" s="1891"/>
      <c r="D27" s="1891"/>
      <c r="E27" s="1891"/>
      <c r="F27" s="1891"/>
      <c r="G27" s="1891"/>
      <c r="H27" s="1891"/>
      <c r="I27" s="1891"/>
      <c r="J27" s="1891"/>
      <c r="K27" s="1891"/>
      <c r="L27" s="1891"/>
      <c r="M27" s="1891"/>
      <c r="N27" s="1891"/>
      <c r="O27" s="1891"/>
    </row>
    <row r="28" spans="1:32" hidden="1"/>
    <row r="29" spans="1:32">
      <c r="A29" s="1841" t="s">
        <v>1023</v>
      </c>
      <c r="B29" s="1823" t="s">
        <v>1024</v>
      </c>
      <c r="C29" s="1824"/>
      <c r="D29" s="1824"/>
      <c r="E29" s="1824"/>
      <c r="F29" s="1824"/>
      <c r="G29" s="1825"/>
      <c r="H29" s="1843" t="s">
        <v>1131</v>
      </c>
      <c r="I29" s="399"/>
      <c r="J29" s="1829" t="s">
        <v>1026</v>
      </c>
      <c r="K29" s="1830"/>
      <c r="L29" s="1830"/>
      <c r="M29" s="1830"/>
      <c r="N29" s="1830"/>
      <c r="O29" s="1831"/>
      <c r="P29" s="1823" t="s">
        <v>1027</v>
      </c>
      <c r="Q29" s="1824"/>
      <c r="R29" s="1825"/>
      <c r="S29" s="1823" t="s">
        <v>1028</v>
      </c>
      <c r="T29" s="1824"/>
      <c r="U29" s="1825"/>
    </row>
    <row r="30" spans="1:32">
      <c r="A30" s="1842"/>
      <c r="B30" s="1826"/>
      <c r="C30" s="1827"/>
      <c r="D30" s="1827"/>
      <c r="E30" s="1827"/>
      <c r="F30" s="1827"/>
      <c r="G30" s="1828"/>
      <c r="H30" s="1844"/>
      <c r="I30" s="400"/>
      <c r="J30" s="1829" t="s">
        <v>1029</v>
      </c>
      <c r="K30" s="1830"/>
      <c r="L30" s="1831"/>
      <c r="M30" s="1829" t="s">
        <v>1030</v>
      </c>
      <c r="N30" s="1830"/>
      <c r="O30" s="1831"/>
      <c r="P30" s="1826"/>
      <c r="Q30" s="1827"/>
      <c r="R30" s="1828"/>
      <c r="S30" s="1826"/>
      <c r="T30" s="1827"/>
      <c r="U30" s="1828"/>
    </row>
    <row r="31" spans="1:32" ht="12.95" customHeight="1">
      <c r="A31" s="388">
        <v>1</v>
      </c>
      <c r="B31" s="1892" t="s">
        <v>1152</v>
      </c>
      <c r="C31" s="1893"/>
      <c r="D31" s="1893"/>
      <c r="E31" s="1893"/>
      <c r="F31" s="1893"/>
      <c r="G31" s="1893"/>
      <c r="H31" s="389" t="s">
        <v>424</v>
      </c>
      <c r="I31" s="390"/>
      <c r="J31" s="1894">
        <f t="shared" ref="J31:J41" si="3">SUM(V31:X31)</f>
        <v>0</v>
      </c>
      <c r="K31" s="1895"/>
      <c r="L31" s="1895"/>
      <c r="M31" s="1895">
        <f>SUM(AC31:AE31)</f>
        <v>538.73</v>
      </c>
      <c r="N31" s="1895"/>
      <c r="O31" s="1895"/>
      <c r="P31" s="1896">
        <f>SUM(J31-M31)</f>
        <v>-538.73</v>
      </c>
      <c r="Q31" s="1896"/>
      <c r="R31" s="1896"/>
      <c r="S31" s="1868">
        <f>SUM(J31/M31)</f>
        <v>0</v>
      </c>
      <c r="T31" s="1868"/>
      <c r="U31" s="1869"/>
      <c r="V31" s="267">
        <f>'HL KNIHA VYPOC'!G268</f>
        <v>0</v>
      </c>
      <c r="W31" s="267">
        <f>'ANAL UCTY'!$I$8</f>
        <v>0</v>
      </c>
      <c r="X31" s="267">
        <f>'HL KNIHA VYPOC'!G270</f>
        <v>0</v>
      </c>
      <c r="AC31" s="267">
        <f>'HL KNIHA VYPOC'!K268</f>
        <v>538.73</v>
      </c>
      <c r="AD31" s="267">
        <f>'ANAL UCTY'!$J$8</f>
        <v>0</v>
      </c>
      <c r="AE31" s="267">
        <f>'HL KNIHA VYPOC'!K270</f>
        <v>0</v>
      </c>
    </row>
    <row r="32" spans="1:32" ht="12.95" customHeight="1">
      <c r="A32" s="388">
        <f t="shared" ref="A32:A56" si="4">SUM(A31+1)</f>
        <v>2</v>
      </c>
      <c r="B32" s="1870" t="s">
        <v>1153</v>
      </c>
      <c r="C32" s="1848"/>
      <c r="D32" s="1848"/>
      <c r="E32" s="1848"/>
      <c r="F32" s="1848"/>
      <c r="G32" s="1848"/>
      <c r="H32" s="389" t="s">
        <v>394</v>
      </c>
      <c r="I32" s="390"/>
      <c r="J32" s="1872">
        <f t="shared" si="3"/>
        <v>6039.67</v>
      </c>
      <c r="K32" s="1873"/>
      <c r="L32" s="1873"/>
      <c r="M32" s="1873">
        <f t="shared" ref="M32:M41" si="5">SUM(AC32:AF32)</f>
        <v>14031.85</v>
      </c>
      <c r="N32" s="1873"/>
      <c r="O32" s="1873"/>
      <c r="P32" s="1868">
        <f t="shared" ref="P32:P59" si="6">SUM(J32-M32)</f>
        <v>-7992.18</v>
      </c>
      <c r="Q32" s="1868"/>
      <c r="R32" s="1868"/>
      <c r="S32" s="1868">
        <f>SUM(J32/M32)</f>
        <v>0.43042578134743459</v>
      </c>
      <c r="T32" s="1868"/>
      <c r="U32" s="1869"/>
      <c r="V32" s="267">
        <f>'HL KNIHA VYPOC'!$G$265</f>
        <v>5867.29</v>
      </c>
      <c r="W32" s="267">
        <f>'HL KNIHA VYPOC'!$G$266</f>
        <v>172.38000000000002</v>
      </c>
      <c r="X32" s="267">
        <f>'HL KNIHA VYPOC'!$G$267</f>
        <v>0</v>
      </c>
      <c r="Y32" s="403">
        <f>'ANAL UCTY'!$I$9</f>
        <v>0</v>
      </c>
      <c r="AC32" s="267">
        <f>'HL KNIHA VYPOC'!$K$265</f>
        <v>14031.85</v>
      </c>
      <c r="AD32" s="267">
        <f>'HL KNIHA VYPOC'!$K$266</f>
        <v>0</v>
      </c>
      <c r="AE32" s="267">
        <f>'HL KNIHA VYPOC'!$K$267</f>
        <v>0</v>
      </c>
      <c r="AF32" s="403">
        <f>'ANAL UCTY'!$J$9</f>
        <v>0</v>
      </c>
    </row>
    <row r="33" spans="1:34" ht="12.95" customHeight="1">
      <c r="A33" s="388">
        <f t="shared" si="4"/>
        <v>3</v>
      </c>
      <c r="B33" s="1870" t="s">
        <v>1154</v>
      </c>
      <c r="C33" s="1848"/>
      <c r="D33" s="1848"/>
      <c r="E33" s="1848"/>
      <c r="F33" s="1848"/>
      <c r="G33" s="1848"/>
      <c r="H33" s="389" t="s">
        <v>198</v>
      </c>
      <c r="I33" s="390"/>
      <c r="J33" s="1872">
        <f t="shared" si="3"/>
        <v>9251.880000000001</v>
      </c>
      <c r="K33" s="1873"/>
      <c r="L33" s="1873"/>
      <c r="M33" s="1873">
        <f t="shared" si="5"/>
        <v>7365.63</v>
      </c>
      <c r="N33" s="1873"/>
      <c r="O33" s="1873"/>
      <c r="P33" s="1868">
        <f t="shared" si="6"/>
        <v>1886.2500000000009</v>
      </c>
      <c r="Q33" s="1868"/>
      <c r="R33" s="1868"/>
      <c r="S33" s="1868">
        <f>SUM(J33/M33)</f>
        <v>1.2560880739325762</v>
      </c>
      <c r="T33" s="1868"/>
      <c r="U33" s="1869"/>
      <c r="V33" s="267">
        <f>'HL KNIHA VYPOC'!$G$271</f>
        <v>9251.880000000001</v>
      </c>
      <c r="AC33" s="267">
        <f>'HL KNIHA VYPOC'!$K$271</f>
        <v>7365.63</v>
      </c>
    </row>
    <row r="34" spans="1:34" ht="12.95" customHeight="1">
      <c r="A34" s="388">
        <f t="shared" si="4"/>
        <v>4</v>
      </c>
      <c r="B34" s="1870" t="s">
        <v>1155</v>
      </c>
      <c r="C34" s="1848"/>
      <c r="D34" s="1848"/>
      <c r="E34" s="1848"/>
      <c r="F34" s="1848"/>
      <c r="G34" s="1848"/>
      <c r="H34" s="389" t="s">
        <v>557</v>
      </c>
      <c r="I34" s="390"/>
      <c r="J34" s="1872">
        <f t="shared" si="3"/>
        <v>2935.82</v>
      </c>
      <c r="K34" s="1873"/>
      <c r="L34" s="1873"/>
      <c r="M34" s="1873">
        <f t="shared" si="5"/>
        <v>5799.3</v>
      </c>
      <c r="N34" s="1873"/>
      <c r="O34" s="1873"/>
      <c r="P34" s="1868">
        <f t="shared" si="6"/>
        <v>-2863.48</v>
      </c>
      <c r="Q34" s="1868"/>
      <c r="R34" s="1868"/>
      <c r="S34" s="1868">
        <f t="shared" ref="S34:S59" si="7">SUM(J34/M34)</f>
        <v>0.50623695963305915</v>
      </c>
      <c r="T34" s="1868"/>
      <c r="U34" s="1869"/>
      <c r="V34" s="267">
        <f>'HL KNIHA VYPOC'!$G$280</f>
        <v>2935.82</v>
      </c>
      <c r="W34" s="267">
        <f>'HL KNIHA VYPOC'!$G$281</f>
        <v>0</v>
      </c>
      <c r="AC34" s="267">
        <f>'HL KNIHA VYPOC'!K280</f>
        <v>5799.3</v>
      </c>
      <c r="AD34" s="267">
        <f>'HL KNIHA VYPOC'!K281</f>
        <v>0</v>
      </c>
    </row>
    <row r="35" spans="1:34" ht="12.95" customHeight="1">
      <c r="A35" s="388">
        <f t="shared" si="4"/>
        <v>5</v>
      </c>
      <c r="B35" s="1848" t="s">
        <v>1156</v>
      </c>
      <c r="C35" s="1848"/>
      <c r="D35" s="1848"/>
      <c r="E35" s="1848"/>
      <c r="F35" s="1848"/>
      <c r="G35" s="1848"/>
      <c r="H35" s="389" t="s">
        <v>199</v>
      </c>
      <c r="I35" s="390"/>
      <c r="J35" s="1872">
        <f t="shared" si="3"/>
        <v>0</v>
      </c>
      <c r="K35" s="1873"/>
      <c r="L35" s="1873"/>
      <c r="M35" s="1873">
        <f t="shared" si="5"/>
        <v>0</v>
      </c>
      <c r="N35" s="1873"/>
      <c r="O35" s="1873"/>
      <c r="P35" s="1868">
        <f t="shared" si="6"/>
        <v>0</v>
      </c>
      <c r="Q35" s="1868"/>
      <c r="R35" s="1868"/>
      <c r="S35" s="1868" t="e">
        <f t="shared" si="7"/>
        <v>#DIV/0!</v>
      </c>
      <c r="T35" s="1868"/>
      <c r="U35" s="1869"/>
      <c r="V35" s="267">
        <f>'HL KNIHA VYPOC'!$G$282</f>
        <v>0</v>
      </c>
      <c r="AC35" s="267">
        <f>'HL KNIHA VYPOC'!$K$282</f>
        <v>0</v>
      </c>
    </row>
    <row r="36" spans="1:34" ht="12.95" customHeight="1">
      <c r="A36" s="388">
        <f t="shared" si="4"/>
        <v>6</v>
      </c>
      <c r="B36" s="1848" t="s">
        <v>1157</v>
      </c>
      <c r="C36" s="1848"/>
      <c r="D36" s="1848"/>
      <c r="E36" s="1848"/>
      <c r="F36" s="1848"/>
      <c r="G36" s="1848"/>
      <c r="H36" s="389" t="s">
        <v>395</v>
      </c>
      <c r="I36" s="390"/>
      <c r="J36" s="1872">
        <f t="shared" si="3"/>
        <v>1033</v>
      </c>
      <c r="K36" s="1873"/>
      <c r="L36" s="1873"/>
      <c r="M36" s="1873">
        <f t="shared" si="5"/>
        <v>1404.72</v>
      </c>
      <c r="N36" s="1873"/>
      <c r="O36" s="1873"/>
      <c r="P36" s="1868">
        <f t="shared" si="6"/>
        <v>-371.72</v>
      </c>
      <c r="Q36" s="1868"/>
      <c r="R36" s="1868"/>
      <c r="S36" s="1868">
        <f t="shared" si="7"/>
        <v>0.73537786889914003</v>
      </c>
      <c r="T36" s="1868"/>
      <c r="U36" s="1869"/>
      <c r="V36" s="267">
        <f>'HL KNIHA VYPOC'!G283</f>
        <v>1033</v>
      </c>
      <c r="W36" s="267">
        <f>'HL KNIHA VYPOC'!G284</f>
        <v>0</v>
      </c>
      <c r="X36" s="267">
        <f>'HL KNIHA VYPOC'!G285</f>
        <v>0</v>
      </c>
      <c r="AC36" s="267">
        <f>'HL KNIHA VYPOC'!K283</f>
        <v>1404.72</v>
      </c>
      <c r="AD36" s="267">
        <f>'HL KNIHA VYPOC'!K284</f>
        <v>0</v>
      </c>
      <c r="AE36" s="267">
        <f>'HL KNIHA VYPOC'!K285</f>
        <v>0</v>
      </c>
    </row>
    <row r="37" spans="1:34" ht="12.95" customHeight="1">
      <c r="A37" s="388">
        <f t="shared" si="4"/>
        <v>7</v>
      </c>
      <c r="B37" s="1848" t="s">
        <v>1158</v>
      </c>
      <c r="C37" s="1848"/>
      <c r="D37" s="1848"/>
      <c r="E37" s="1848"/>
      <c r="F37" s="1848"/>
      <c r="G37" s="1848"/>
      <c r="H37" s="389" t="s">
        <v>200</v>
      </c>
      <c r="I37" s="390"/>
      <c r="J37" s="1872">
        <f t="shared" si="3"/>
        <v>0</v>
      </c>
      <c r="K37" s="1873"/>
      <c r="L37" s="1873"/>
      <c r="M37" s="1873">
        <f t="shared" si="5"/>
        <v>0</v>
      </c>
      <c r="N37" s="1873"/>
      <c r="O37" s="1873"/>
      <c r="P37" s="1868">
        <f t="shared" si="6"/>
        <v>0</v>
      </c>
      <c r="Q37" s="1868"/>
      <c r="R37" s="1868"/>
      <c r="S37" s="1868" t="e">
        <f t="shared" si="7"/>
        <v>#DIV/0!</v>
      </c>
      <c r="T37" s="1868"/>
      <c r="U37" s="1869"/>
      <c r="V37" s="267">
        <f>'HL KNIHA VYPOC'!G286</f>
        <v>0</v>
      </c>
      <c r="W37" s="267">
        <f>'HL KNIHA VYPOC'!G287</f>
        <v>0</v>
      </c>
      <c r="AC37" s="267">
        <f>'HL KNIHA VYPOC'!K286</f>
        <v>0</v>
      </c>
      <c r="AD37" s="267">
        <f>'HL KNIHA VYPOC'!K287</f>
        <v>0</v>
      </c>
    </row>
    <row r="38" spans="1:34" ht="12.95" customHeight="1">
      <c r="A38" s="388">
        <f t="shared" si="4"/>
        <v>8</v>
      </c>
      <c r="B38" s="1848" t="s">
        <v>1159</v>
      </c>
      <c r="C38" s="1848"/>
      <c r="D38" s="1848"/>
      <c r="E38" s="1848"/>
      <c r="F38" s="1848"/>
      <c r="G38" s="1848"/>
      <c r="H38" s="389" t="s">
        <v>201</v>
      </c>
      <c r="I38" s="390"/>
      <c r="J38" s="1872">
        <f t="shared" si="3"/>
        <v>0</v>
      </c>
      <c r="K38" s="1873"/>
      <c r="L38" s="1873"/>
      <c r="M38" s="1873">
        <f t="shared" si="5"/>
        <v>0</v>
      </c>
      <c r="N38" s="1873"/>
      <c r="O38" s="1873"/>
      <c r="P38" s="1868">
        <f t="shared" si="6"/>
        <v>0</v>
      </c>
      <c r="Q38" s="1868"/>
      <c r="R38" s="1868"/>
      <c r="S38" s="1868" t="e">
        <f t="shared" si="7"/>
        <v>#DIV/0!</v>
      </c>
      <c r="T38" s="1868"/>
      <c r="U38" s="1869"/>
      <c r="V38" s="267">
        <f>'HL KNIHA VYPOC'!$G$289</f>
        <v>0</v>
      </c>
      <c r="AC38" s="267">
        <f>'HL KNIHA VYPOC'!$K$289</f>
        <v>0</v>
      </c>
    </row>
    <row r="39" spans="1:34" ht="12.95" customHeight="1">
      <c r="A39" s="388">
        <f t="shared" si="4"/>
        <v>9</v>
      </c>
      <c r="B39" s="1848" t="s">
        <v>1160</v>
      </c>
      <c r="C39" s="1848"/>
      <c r="D39" s="1848"/>
      <c r="E39" s="1848"/>
      <c r="F39" s="1848"/>
      <c r="G39" s="1848"/>
      <c r="H39" s="389" t="s">
        <v>202</v>
      </c>
      <c r="I39" s="390"/>
      <c r="J39" s="1872">
        <f t="shared" si="3"/>
        <v>568.87</v>
      </c>
      <c r="K39" s="1873"/>
      <c r="L39" s="1873"/>
      <c r="M39" s="1873">
        <f t="shared" si="5"/>
        <v>1140.22</v>
      </c>
      <c r="N39" s="1873"/>
      <c r="O39" s="1873"/>
      <c r="P39" s="1868">
        <f t="shared" si="6"/>
        <v>-571.35</v>
      </c>
      <c r="Q39" s="1868"/>
      <c r="R39" s="1868"/>
      <c r="S39" s="1868">
        <f t="shared" si="7"/>
        <v>0.49891249057199488</v>
      </c>
      <c r="T39" s="1868"/>
      <c r="U39" s="1869"/>
      <c r="V39" s="267">
        <f>'HL KNIHA VYPOC'!$G$307</f>
        <v>568.87</v>
      </c>
      <c r="W39" s="267">
        <f>'HL KNIHA VYPOC'!$G$309</f>
        <v>0</v>
      </c>
      <c r="AC39" s="267">
        <f>'HL KNIHA VYPOC'!$K$307</f>
        <v>1140.22</v>
      </c>
      <c r="AD39" s="267">
        <f>'HL KNIHA VYPOC'!$K$309</f>
        <v>0</v>
      </c>
    </row>
    <row r="40" spans="1:34" ht="12.95" customHeight="1">
      <c r="A40" s="388">
        <f t="shared" si="4"/>
        <v>10</v>
      </c>
      <c r="B40" s="1848" t="s">
        <v>1161</v>
      </c>
      <c r="C40" s="1848"/>
      <c r="D40" s="1848"/>
      <c r="E40" s="1848"/>
      <c r="F40" s="1848"/>
      <c r="G40" s="1848"/>
      <c r="H40" s="389" t="s">
        <v>203</v>
      </c>
      <c r="I40" s="390"/>
      <c r="J40" s="1872">
        <f t="shared" si="3"/>
        <v>0</v>
      </c>
      <c r="K40" s="1873"/>
      <c r="L40" s="1873"/>
      <c r="M40" s="1873">
        <f t="shared" si="5"/>
        <v>0</v>
      </c>
      <c r="N40" s="1873"/>
      <c r="O40" s="1873"/>
      <c r="P40" s="1868">
        <f t="shared" si="6"/>
        <v>0</v>
      </c>
      <c r="Q40" s="1868"/>
      <c r="R40" s="1868"/>
      <c r="S40" s="1868" t="e">
        <f t="shared" si="7"/>
        <v>#DIV/0!</v>
      </c>
      <c r="T40" s="1868"/>
      <c r="U40" s="1869"/>
      <c r="V40" s="267">
        <f>'HL KNIHA VYPOC'!G297</f>
        <v>0</v>
      </c>
      <c r="W40" s="267">
        <f>'HL KNIHA VYPOC'!G298</f>
        <v>0</v>
      </c>
      <c r="AC40" s="267">
        <f>'HL KNIHA VYPOC'!K297</f>
        <v>0</v>
      </c>
      <c r="AD40" s="267">
        <f>'HL KNIHA VYPOC'!K298</f>
        <v>0</v>
      </c>
    </row>
    <row r="41" spans="1:34" ht="12.95" customHeight="1">
      <c r="A41" s="388">
        <f t="shared" si="4"/>
        <v>11</v>
      </c>
      <c r="B41" s="1848" t="s">
        <v>1162</v>
      </c>
      <c r="C41" s="1848"/>
      <c r="D41" s="1848"/>
      <c r="E41" s="1848"/>
      <c r="F41" s="1848"/>
      <c r="G41" s="1848"/>
      <c r="H41" s="389" t="s">
        <v>580</v>
      </c>
      <c r="I41" s="390"/>
      <c r="J41" s="1872">
        <f t="shared" si="3"/>
        <v>0</v>
      </c>
      <c r="K41" s="1873"/>
      <c r="L41" s="1873"/>
      <c r="M41" s="1873">
        <f t="shared" si="5"/>
        <v>0</v>
      </c>
      <c r="N41" s="1873"/>
      <c r="O41" s="1873"/>
      <c r="P41" s="1868">
        <f t="shared" si="6"/>
        <v>0</v>
      </c>
      <c r="Q41" s="1868"/>
      <c r="R41" s="1868"/>
      <c r="S41" s="1868" t="e">
        <f t="shared" si="7"/>
        <v>#DIV/0!</v>
      </c>
      <c r="T41" s="1868"/>
      <c r="U41" s="1869"/>
      <c r="V41" s="267">
        <f>'HL KNIHA VYPOC'!$G$303</f>
        <v>0</v>
      </c>
      <c r="AC41" s="267">
        <f>'HL KNIHA VYPOC'!$K$303</f>
        <v>0</v>
      </c>
    </row>
    <row r="42" spans="1:34" ht="12.95" customHeight="1">
      <c r="A42" s="388">
        <f t="shared" si="4"/>
        <v>12</v>
      </c>
      <c r="B42" s="1848" t="s">
        <v>1163</v>
      </c>
      <c r="C42" s="1848"/>
      <c r="D42" s="1848"/>
      <c r="E42" s="1848"/>
      <c r="F42" s="1848"/>
      <c r="G42" s="1848"/>
      <c r="H42" s="389" t="s">
        <v>387</v>
      </c>
      <c r="I42" s="390"/>
      <c r="J42" s="1872">
        <f>SUM(V42:AA42)</f>
        <v>5.1599999999999993</v>
      </c>
      <c r="K42" s="1873"/>
      <c r="L42" s="1873"/>
      <c r="M42" s="1873">
        <f>SUM(AC42:AH42)</f>
        <v>4.3</v>
      </c>
      <c r="N42" s="1873"/>
      <c r="O42" s="1873"/>
      <c r="P42" s="1868">
        <f t="shared" si="6"/>
        <v>0.85999999999999943</v>
      </c>
      <c r="Q42" s="1868"/>
      <c r="R42" s="1868"/>
      <c r="S42" s="1868">
        <f t="shared" si="7"/>
        <v>1.2</v>
      </c>
      <c r="T42" s="1868"/>
      <c r="U42" s="1869"/>
      <c r="V42" s="267">
        <f>'HL KNIHA VYPOC'!G299</f>
        <v>0</v>
      </c>
      <c r="W42" s="267">
        <f>'HL KNIHA VYPOC'!G300</f>
        <v>0</v>
      </c>
      <c r="X42" s="267">
        <f>'HL KNIHA VYPOC'!G301</f>
        <v>5.1499999999999995</v>
      </c>
      <c r="Y42" s="267">
        <f>'HL KNIHA VYPOC'!G302</f>
        <v>0</v>
      </c>
      <c r="Z42" s="267">
        <f>'HL KNIHA VYPOC'!G304</f>
        <v>1.0000000000000002E-2</v>
      </c>
      <c r="AA42" s="267">
        <f>'HL KNIHA VYPOC'!G305</f>
        <v>0</v>
      </c>
      <c r="AC42" s="267">
        <f>'HL KNIHA VYPOC'!K299</f>
        <v>0</v>
      </c>
      <c r="AD42" s="267">
        <f>'HL KNIHA VYPOC'!K300</f>
        <v>0</v>
      </c>
      <c r="AE42" s="267">
        <f>'HL KNIHA VYPOC'!K301</f>
        <v>4.3</v>
      </c>
      <c r="AF42" s="267">
        <f>'HL KNIHA VYPOC'!K302</f>
        <v>0</v>
      </c>
      <c r="AG42" s="267">
        <f>'HL KNIHA VYPOC'!K304</f>
        <v>0</v>
      </c>
      <c r="AH42" s="267">
        <f>'HL KNIHA VYPOC'!K305</f>
        <v>0</v>
      </c>
    </row>
    <row r="43" spans="1:34" ht="12.95" customHeight="1">
      <c r="A43" s="388">
        <f t="shared" si="4"/>
        <v>13</v>
      </c>
      <c r="B43" s="1848" t="s">
        <v>1164</v>
      </c>
      <c r="C43" s="1848"/>
      <c r="D43" s="1848"/>
      <c r="E43" s="1848"/>
      <c r="F43" s="1848"/>
      <c r="G43" s="1848"/>
      <c r="H43" s="389" t="s">
        <v>603</v>
      </c>
      <c r="I43" s="390"/>
      <c r="J43" s="1872">
        <f>SUM(V43:AA43)</f>
        <v>0</v>
      </c>
      <c r="K43" s="1873"/>
      <c r="L43" s="1873"/>
      <c r="M43" s="1873">
        <f>SUM(AC43:AH43)</f>
        <v>0</v>
      </c>
      <c r="N43" s="1873"/>
      <c r="O43" s="1873"/>
      <c r="P43" s="1868">
        <f t="shared" si="6"/>
        <v>0</v>
      </c>
      <c r="Q43" s="1868"/>
      <c r="R43" s="1868"/>
      <c r="S43" s="1868" t="e">
        <f t="shared" si="7"/>
        <v>#DIV/0!</v>
      </c>
      <c r="T43" s="1868"/>
      <c r="U43" s="1869"/>
      <c r="V43" s="267">
        <f>'HL KNIHA VYPOC'!$G$346</f>
        <v>0</v>
      </c>
      <c r="AC43" s="267">
        <f>'HL KNIHA VYPOC'!$K$346</f>
        <v>0</v>
      </c>
    </row>
    <row r="44" spans="1:34" ht="12.95" customHeight="1">
      <c r="A44" s="388"/>
      <c r="B44" s="1859" t="s">
        <v>1165</v>
      </c>
      <c r="C44" s="1859"/>
      <c r="D44" s="1859"/>
      <c r="E44" s="1859"/>
      <c r="F44" s="1859"/>
      <c r="G44" s="1859"/>
      <c r="H44" s="389" t="s">
        <v>1140</v>
      </c>
      <c r="I44" s="390"/>
      <c r="J44" s="1876">
        <f>SUM(J31:L43)</f>
        <v>19834.400000000001</v>
      </c>
      <c r="K44" s="1877"/>
      <c r="L44" s="1877"/>
      <c r="M44" s="1877">
        <f>SUM(M31:O43)</f>
        <v>30284.75</v>
      </c>
      <c r="N44" s="1877"/>
      <c r="O44" s="1877"/>
      <c r="P44" s="1874">
        <f t="shared" si="6"/>
        <v>-10450.349999999999</v>
      </c>
      <c r="Q44" s="1874"/>
      <c r="R44" s="1874"/>
      <c r="S44" s="1874">
        <f t="shared" si="7"/>
        <v>0.65493028669544906</v>
      </c>
      <c r="T44" s="1874"/>
      <c r="U44" s="1875"/>
    </row>
    <row r="45" spans="1:34" ht="12.95" customHeight="1">
      <c r="A45" s="388">
        <v>14</v>
      </c>
      <c r="B45" s="1848" t="s">
        <v>1166</v>
      </c>
      <c r="C45" s="1848"/>
      <c r="D45" s="1848"/>
      <c r="E45" s="1848"/>
      <c r="F45" s="1848"/>
      <c r="G45" s="1848"/>
      <c r="H45" s="389" t="s">
        <v>204</v>
      </c>
      <c r="I45" s="390"/>
      <c r="J45" s="1872">
        <f t="shared" ref="J45:J52" si="8">SUM(V45:AA45)</f>
        <v>0</v>
      </c>
      <c r="K45" s="1873"/>
      <c r="L45" s="1873"/>
      <c r="M45" s="1873">
        <f t="shared" ref="M45:M52" si="9">SUM(AC45:AH45)</f>
        <v>0</v>
      </c>
      <c r="N45" s="1873"/>
      <c r="O45" s="1873"/>
      <c r="P45" s="1868">
        <f t="shared" si="6"/>
        <v>0</v>
      </c>
      <c r="Q45" s="1868"/>
      <c r="R45" s="1868"/>
      <c r="S45" s="1868" t="e">
        <f t="shared" si="7"/>
        <v>#DIV/0!</v>
      </c>
      <c r="T45" s="1868"/>
      <c r="U45" s="1869"/>
      <c r="V45" s="267">
        <f>'HL KNIHA VYPOC'!$G$317</f>
        <v>0</v>
      </c>
      <c r="AC45" s="267">
        <f>'HL KNIHA VYPOC'!$K$317</f>
        <v>0</v>
      </c>
    </row>
    <row r="46" spans="1:34" ht="12.95" customHeight="1">
      <c r="A46" s="388">
        <f t="shared" si="4"/>
        <v>15</v>
      </c>
      <c r="B46" s="1848" t="s">
        <v>1167</v>
      </c>
      <c r="C46" s="1848"/>
      <c r="D46" s="1848"/>
      <c r="E46" s="1848"/>
      <c r="F46" s="1848"/>
      <c r="G46" s="1848"/>
      <c r="H46" s="389" t="s">
        <v>399</v>
      </c>
      <c r="I46" s="390"/>
      <c r="J46" s="1872">
        <f t="shared" si="8"/>
        <v>0</v>
      </c>
      <c r="K46" s="1873"/>
      <c r="L46" s="1873"/>
      <c r="M46" s="1873">
        <f t="shared" si="9"/>
        <v>0</v>
      </c>
      <c r="N46" s="1873"/>
      <c r="O46" s="1873"/>
      <c r="P46" s="1868">
        <f t="shared" si="6"/>
        <v>0</v>
      </c>
      <c r="Q46" s="1868"/>
      <c r="R46" s="1868"/>
      <c r="S46" s="1868" t="e">
        <f t="shared" si="7"/>
        <v>#DIV/0!</v>
      </c>
      <c r="T46" s="1868"/>
      <c r="U46" s="1869"/>
      <c r="V46" s="267">
        <f>'HL KNIHA VYPOC'!$G$322</f>
        <v>0</v>
      </c>
      <c r="AC46" s="267">
        <f>'HL KNIHA VYPOC'!$K$322</f>
        <v>0</v>
      </c>
    </row>
    <row r="47" spans="1:34" ht="12.95" customHeight="1">
      <c r="A47" s="388">
        <f t="shared" si="4"/>
        <v>16</v>
      </c>
      <c r="B47" s="1848" t="s">
        <v>1168</v>
      </c>
      <c r="C47" s="1848"/>
      <c r="D47" s="1848"/>
      <c r="E47" s="1848"/>
      <c r="F47" s="1848"/>
      <c r="G47" s="1848"/>
      <c r="H47" s="389" t="s">
        <v>396</v>
      </c>
      <c r="I47" s="390"/>
      <c r="J47" s="1872">
        <f t="shared" si="8"/>
        <v>0</v>
      </c>
      <c r="K47" s="1873"/>
      <c r="L47" s="1873"/>
      <c r="M47" s="1873">
        <f t="shared" si="9"/>
        <v>0</v>
      </c>
      <c r="N47" s="1873"/>
      <c r="O47" s="1873"/>
      <c r="P47" s="1868">
        <f t="shared" si="6"/>
        <v>0</v>
      </c>
      <c r="Q47" s="1868"/>
      <c r="R47" s="1868"/>
      <c r="S47" s="1868" t="e">
        <f t="shared" si="7"/>
        <v>#DIV/0!</v>
      </c>
      <c r="T47" s="1868"/>
      <c r="U47" s="1869"/>
      <c r="V47" s="58">
        <f>'HL KNIHA VYPOC'!$G$320</f>
        <v>0</v>
      </c>
      <c r="W47" s="58">
        <f>'HL KNIHA VYPOC'!$G$323</f>
        <v>0</v>
      </c>
      <c r="AC47" s="267">
        <f>'HL KNIHA VYPOC'!$K$320</f>
        <v>0</v>
      </c>
      <c r="AD47" s="267">
        <f>'HL KNIHA VYPOC'!$K$323</f>
        <v>0</v>
      </c>
    </row>
    <row r="48" spans="1:34" ht="12.95" customHeight="1">
      <c r="A48" s="388">
        <f t="shared" si="4"/>
        <v>17</v>
      </c>
      <c r="B48" s="1848" t="s">
        <v>1169</v>
      </c>
      <c r="C48" s="1848"/>
      <c r="D48" s="1848"/>
      <c r="E48" s="1848"/>
      <c r="F48" s="1848"/>
      <c r="G48" s="1848"/>
      <c r="H48" s="389" t="s">
        <v>384</v>
      </c>
      <c r="I48" s="390"/>
      <c r="J48" s="1872">
        <f t="shared" si="8"/>
        <v>0</v>
      </c>
      <c r="K48" s="1873"/>
      <c r="L48" s="1873"/>
      <c r="M48" s="1873">
        <f t="shared" si="9"/>
        <v>0</v>
      </c>
      <c r="N48" s="1873"/>
      <c r="O48" s="1873"/>
      <c r="P48" s="1868">
        <f t="shared" si="6"/>
        <v>0</v>
      </c>
      <c r="Q48" s="1868"/>
      <c r="R48" s="1868"/>
      <c r="S48" s="1868" t="e">
        <f t="shared" si="7"/>
        <v>#DIV/0!</v>
      </c>
      <c r="T48" s="1868"/>
      <c r="U48" s="1869"/>
      <c r="V48" s="267">
        <f>'HL KNIHA VYPOC'!$G$321</f>
        <v>0</v>
      </c>
      <c r="AC48" s="267">
        <f>'HL KNIHA VYPOC'!$K$321</f>
        <v>0</v>
      </c>
    </row>
    <row r="49" spans="1:31" ht="12.95" customHeight="1">
      <c r="A49" s="388">
        <f t="shared" si="4"/>
        <v>18</v>
      </c>
      <c r="B49" s="1848" t="s">
        <v>1170</v>
      </c>
      <c r="C49" s="1848"/>
      <c r="D49" s="1848"/>
      <c r="E49" s="1848"/>
      <c r="F49" s="1848"/>
      <c r="G49" s="1848"/>
      <c r="H49" s="389" t="s">
        <v>739</v>
      </c>
      <c r="I49" s="390"/>
      <c r="J49" s="1872">
        <f t="shared" si="8"/>
        <v>0</v>
      </c>
      <c r="K49" s="1873"/>
      <c r="L49" s="1873"/>
      <c r="M49" s="1873">
        <f t="shared" si="9"/>
        <v>0</v>
      </c>
      <c r="N49" s="1873"/>
      <c r="O49" s="1873"/>
      <c r="P49" s="1868">
        <f t="shared" si="6"/>
        <v>0</v>
      </c>
      <c r="Q49" s="1868"/>
      <c r="R49" s="1868"/>
      <c r="S49" s="1868" t="e">
        <f t="shared" si="7"/>
        <v>#DIV/0!</v>
      </c>
      <c r="T49" s="1868"/>
      <c r="U49" s="1869"/>
      <c r="V49" s="267">
        <f>'HL KNIHA VYPOC'!G318</f>
        <v>0</v>
      </c>
      <c r="AC49" s="267">
        <f>'HL KNIHA VYPOC'!K318</f>
        <v>0</v>
      </c>
    </row>
    <row r="50" spans="1:31" ht="12.95" customHeight="1">
      <c r="A50" s="388">
        <f t="shared" si="4"/>
        <v>19</v>
      </c>
      <c r="B50" s="1848" t="s">
        <v>1171</v>
      </c>
      <c r="C50" s="1848"/>
      <c r="D50" s="1848"/>
      <c r="E50" s="1848"/>
      <c r="F50" s="1848"/>
      <c r="G50" s="1848"/>
      <c r="H50" s="389" t="s">
        <v>748</v>
      </c>
      <c r="I50" s="390"/>
      <c r="J50" s="1872">
        <f t="shared" si="8"/>
        <v>0</v>
      </c>
      <c r="K50" s="1873"/>
      <c r="L50" s="1873"/>
      <c r="M50" s="1873">
        <f t="shared" si="9"/>
        <v>0</v>
      </c>
      <c r="N50" s="1873"/>
      <c r="O50" s="1873"/>
      <c r="P50" s="1868">
        <f t="shared" si="6"/>
        <v>0</v>
      </c>
      <c r="Q50" s="1868"/>
      <c r="R50" s="1868"/>
      <c r="S50" s="1868" t="e">
        <f t="shared" si="7"/>
        <v>#DIV/0!</v>
      </c>
      <c r="T50" s="1868"/>
      <c r="U50" s="1869"/>
      <c r="V50" s="267">
        <f>'HL KNIHA VYPOC'!G319</f>
        <v>0</v>
      </c>
      <c r="AC50" s="267">
        <f>'HL KNIHA VYPOC'!K319</f>
        <v>0</v>
      </c>
    </row>
    <row r="51" spans="1:31" ht="12.95" customHeight="1">
      <c r="A51" s="388">
        <f t="shared" si="4"/>
        <v>20</v>
      </c>
      <c r="B51" s="1848" t="s">
        <v>1172</v>
      </c>
      <c r="C51" s="1848"/>
      <c r="D51" s="1848"/>
      <c r="E51" s="1848"/>
      <c r="F51" s="1848"/>
      <c r="G51" s="1848"/>
      <c r="H51" s="389" t="s">
        <v>393</v>
      </c>
      <c r="I51" s="390"/>
      <c r="J51" s="1872">
        <f t="shared" si="8"/>
        <v>349.95</v>
      </c>
      <c r="K51" s="1873"/>
      <c r="L51" s="1873"/>
      <c r="M51" s="1873">
        <f t="shared" si="9"/>
        <v>563.84</v>
      </c>
      <c r="N51" s="1873"/>
      <c r="O51" s="1873"/>
      <c r="P51" s="1868">
        <f t="shared" si="6"/>
        <v>-213.89000000000004</v>
      </c>
      <c r="Q51" s="1868"/>
      <c r="R51" s="1868"/>
      <c r="S51" s="1868">
        <f t="shared" si="7"/>
        <v>0.62065479568671955</v>
      </c>
      <c r="T51" s="1868"/>
      <c r="U51" s="1869"/>
      <c r="V51" s="267">
        <f>'HL KNIHA VYPOC'!G324</f>
        <v>349.95</v>
      </c>
      <c r="W51" s="267">
        <f>'HL KNIHA VYPOC'!G325</f>
        <v>0</v>
      </c>
      <c r="AC51" s="267">
        <f>'HL KNIHA VYPOC'!K324</f>
        <v>563.84</v>
      </c>
      <c r="AD51" s="267">
        <f>'HL KNIHA VYPOC'!K325</f>
        <v>0</v>
      </c>
    </row>
    <row r="52" spans="1:31" ht="12.95" customHeight="1">
      <c r="A52" s="388">
        <f t="shared" si="4"/>
        <v>21</v>
      </c>
      <c r="B52" s="1848" t="s">
        <v>1173</v>
      </c>
      <c r="C52" s="1848"/>
      <c r="D52" s="1848"/>
      <c r="E52" s="1848"/>
      <c r="F52" s="1848"/>
      <c r="G52" s="1848"/>
      <c r="H52" s="389" t="s">
        <v>388</v>
      </c>
      <c r="I52" s="390"/>
      <c r="J52" s="1872">
        <f t="shared" si="8"/>
        <v>0</v>
      </c>
      <c r="K52" s="1873"/>
      <c r="L52" s="1873"/>
      <c r="M52" s="1873">
        <f t="shared" si="9"/>
        <v>0</v>
      </c>
      <c r="N52" s="1873"/>
      <c r="O52" s="1873"/>
      <c r="P52" s="1868">
        <f t="shared" si="6"/>
        <v>0</v>
      </c>
      <c r="Q52" s="1868"/>
      <c r="R52" s="1868"/>
      <c r="S52" s="1868" t="e">
        <f t="shared" si="7"/>
        <v>#DIV/0!</v>
      </c>
      <c r="T52" s="1868"/>
      <c r="U52" s="1869"/>
      <c r="V52" s="267">
        <f>'HL KNIHA VYPOC'!$G$347</f>
        <v>0</v>
      </c>
      <c r="AC52" s="267">
        <f>'HL KNIHA VYPOC'!$K$347</f>
        <v>0</v>
      </c>
    </row>
    <row r="53" spans="1:31" ht="12.95" customHeight="1">
      <c r="A53" s="388">
        <f t="shared" si="4"/>
        <v>22</v>
      </c>
      <c r="B53" s="1859" t="s">
        <v>1174</v>
      </c>
      <c r="C53" s="1859"/>
      <c r="D53" s="1859"/>
      <c r="E53" s="1859"/>
      <c r="F53" s="1859"/>
      <c r="G53" s="1859"/>
      <c r="H53" s="389" t="s">
        <v>1148</v>
      </c>
      <c r="I53" s="390"/>
      <c r="J53" s="1876">
        <f>SUM(J45:L52)</f>
        <v>349.95</v>
      </c>
      <c r="K53" s="1877"/>
      <c r="L53" s="1877"/>
      <c r="M53" s="1877">
        <f>SUM(M45:O52)</f>
        <v>563.84</v>
      </c>
      <c r="N53" s="1877"/>
      <c r="O53" s="1877"/>
      <c r="P53" s="1874">
        <f t="shared" si="6"/>
        <v>-213.89000000000004</v>
      </c>
      <c r="Q53" s="1874"/>
      <c r="R53" s="1874"/>
      <c r="S53" s="1874">
        <f t="shared" si="7"/>
        <v>0.62065479568671955</v>
      </c>
      <c r="T53" s="1874"/>
      <c r="U53" s="1875"/>
    </row>
    <row r="54" spans="1:31" ht="12.95" customHeight="1">
      <c r="A54" s="388"/>
      <c r="B54" s="1848" t="s">
        <v>1175</v>
      </c>
      <c r="C54" s="1848"/>
      <c r="D54" s="1848"/>
      <c r="E54" s="1848"/>
      <c r="F54" s="1848"/>
      <c r="G54" s="1848"/>
      <c r="H54" s="389" t="s">
        <v>864</v>
      </c>
      <c r="I54" s="390"/>
      <c r="J54" s="1872">
        <f>SUM(V54:AA54)</f>
        <v>0</v>
      </c>
      <c r="K54" s="1873"/>
      <c r="L54" s="1873"/>
      <c r="M54" s="1873">
        <f>SUM(AC54:AH54)</f>
        <v>0</v>
      </c>
      <c r="N54" s="1873"/>
      <c r="O54" s="1873"/>
      <c r="P54" s="1868">
        <f t="shared" si="6"/>
        <v>0</v>
      </c>
      <c r="Q54" s="1868"/>
      <c r="R54" s="1868"/>
      <c r="S54" s="1868" t="e">
        <f t="shared" si="7"/>
        <v>#DIV/0!</v>
      </c>
      <c r="T54" s="1868"/>
      <c r="U54" s="1869"/>
      <c r="V54" s="267">
        <f>'HL KNIHA VYPOC'!$G$331</f>
        <v>0</v>
      </c>
      <c r="AC54" s="267">
        <f>'HL KNIHA VYPOC'!$K$331</f>
        <v>0</v>
      </c>
    </row>
    <row r="55" spans="1:31" ht="12.95" customHeight="1">
      <c r="A55" s="388">
        <f>SUM(A53+1)</f>
        <v>23</v>
      </c>
      <c r="B55" s="1848" t="s">
        <v>1176</v>
      </c>
      <c r="C55" s="1848"/>
      <c r="D55" s="1848"/>
      <c r="E55" s="1848"/>
      <c r="F55" s="1848"/>
      <c r="G55" s="1848"/>
      <c r="H55" s="389" t="s">
        <v>814</v>
      </c>
      <c r="I55" s="390"/>
      <c r="J55" s="1872">
        <f>SUM(V55:AA55)</f>
        <v>0</v>
      </c>
      <c r="K55" s="1873"/>
      <c r="L55" s="1873"/>
      <c r="M55" s="1873">
        <f>SUM(AC55:AH55)</f>
        <v>0</v>
      </c>
      <c r="N55" s="1873"/>
      <c r="O55" s="1873"/>
      <c r="P55" s="1868">
        <f t="shared" si="6"/>
        <v>0</v>
      </c>
      <c r="Q55" s="1868"/>
      <c r="R55" s="1868"/>
      <c r="S55" s="1868" t="e">
        <f t="shared" si="7"/>
        <v>#DIV/0!</v>
      </c>
      <c r="T55" s="1868"/>
      <c r="U55" s="1869"/>
      <c r="V55" s="267">
        <f>'HL KNIHA VYPOC'!G340</f>
        <v>0</v>
      </c>
      <c r="W55" s="267">
        <f>'HL KNIHA VYPOC'!G341</f>
        <v>0</v>
      </c>
      <c r="X55" s="267">
        <f>'HL KNIHA VYPOC'!$G$344</f>
        <v>0</v>
      </c>
      <c r="AC55" s="267">
        <f>'HL KNIHA VYPOC'!K340</f>
        <v>0</v>
      </c>
      <c r="AD55" s="267">
        <f>'HL KNIHA VYPOC'!K341</f>
        <v>0</v>
      </c>
      <c r="AE55" s="267">
        <f>'HL KNIHA VYPOC'!$K$344</f>
        <v>0</v>
      </c>
    </row>
    <row r="56" spans="1:31" ht="12.95" customHeight="1">
      <c r="A56" s="388">
        <f t="shared" si="4"/>
        <v>24</v>
      </c>
      <c r="B56" s="1848" t="s">
        <v>1177</v>
      </c>
      <c r="C56" s="1848"/>
      <c r="D56" s="1848"/>
      <c r="E56" s="1848"/>
      <c r="F56" s="1848"/>
      <c r="G56" s="1848"/>
      <c r="H56" s="389" t="s">
        <v>26</v>
      </c>
      <c r="I56" s="390"/>
      <c r="J56" s="1872">
        <f>SUM(V56:AA56)</f>
        <v>0</v>
      </c>
      <c r="K56" s="1873"/>
      <c r="L56" s="1873"/>
      <c r="M56" s="1873">
        <f>SUM(AC56:AH56)</f>
        <v>0</v>
      </c>
      <c r="N56" s="1873"/>
      <c r="O56" s="1873"/>
      <c r="P56" s="1868">
        <f t="shared" si="6"/>
        <v>0</v>
      </c>
      <c r="Q56" s="1868"/>
      <c r="R56" s="1868"/>
      <c r="S56" s="1868" t="e">
        <f t="shared" si="7"/>
        <v>#DIV/0!</v>
      </c>
      <c r="T56" s="1868"/>
      <c r="U56" s="1869"/>
      <c r="V56" s="267">
        <f>'HL KNIHA VYPOC'!G342</f>
        <v>0</v>
      </c>
      <c r="W56" s="267">
        <f>'HL KNIHA VYPOC'!G343</f>
        <v>0</v>
      </c>
      <c r="AC56" s="267">
        <f>'HL KNIHA VYPOC'!K342</f>
        <v>0</v>
      </c>
      <c r="AD56" s="267">
        <f>'HL KNIHA VYPOC'!K343</f>
        <v>0</v>
      </c>
    </row>
    <row r="57" spans="1:31" ht="12.95" customHeight="1">
      <c r="A57" s="388"/>
      <c r="B57" s="1859" t="s">
        <v>1178</v>
      </c>
      <c r="C57" s="1859"/>
      <c r="D57" s="1859"/>
      <c r="E57" s="1859"/>
      <c r="F57" s="1859"/>
      <c r="G57" s="1859"/>
      <c r="H57" s="389" t="s">
        <v>1179</v>
      </c>
      <c r="I57" s="390"/>
      <c r="J57" s="1876">
        <f>SUM(J54:L56)</f>
        <v>0</v>
      </c>
      <c r="K57" s="1877"/>
      <c r="L57" s="1877"/>
      <c r="M57" s="1877">
        <f>SUM(M54:O56)</f>
        <v>0</v>
      </c>
      <c r="N57" s="1877"/>
      <c r="O57" s="1877"/>
      <c r="P57" s="1874">
        <f t="shared" si="6"/>
        <v>0</v>
      </c>
      <c r="Q57" s="1874"/>
      <c r="R57" s="1874"/>
      <c r="S57" s="1874" t="e">
        <f t="shared" si="7"/>
        <v>#DIV/0!</v>
      </c>
      <c r="T57" s="1874"/>
      <c r="U57" s="1875"/>
    </row>
    <row r="58" spans="1:31" ht="12.95" customHeight="1">
      <c r="A58" s="388">
        <v>25</v>
      </c>
      <c r="B58" s="1848" t="s">
        <v>1180</v>
      </c>
      <c r="C58" s="1848"/>
      <c r="D58" s="1848"/>
      <c r="E58" s="1848"/>
      <c r="F58" s="1848"/>
      <c r="G58" s="1848"/>
      <c r="H58" s="389" t="s">
        <v>96</v>
      </c>
      <c r="I58" s="390"/>
      <c r="J58" s="1905">
        <f>SUM(V58:AA58)</f>
        <v>0</v>
      </c>
      <c r="K58" s="1906"/>
      <c r="L58" s="1906"/>
      <c r="M58" s="1906">
        <f>SUM(AC58:AH58)</f>
        <v>0</v>
      </c>
      <c r="N58" s="1906"/>
      <c r="O58" s="1906"/>
      <c r="P58" s="1898">
        <f t="shared" si="6"/>
        <v>0</v>
      </c>
      <c r="Q58" s="1898"/>
      <c r="R58" s="1898"/>
      <c r="S58" s="1898" t="e">
        <f t="shared" si="7"/>
        <v>#DIV/0!</v>
      </c>
      <c r="T58" s="1898"/>
      <c r="U58" s="1899"/>
      <c r="V58" s="267">
        <f>'HL KNIHA VYPOC'!$G$345</f>
        <v>0</v>
      </c>
      <c r="AC58" s="267">
        <f>'HL KNIHA VYPOC'!$K$345</f>
        <v>0</v>
      </c>
    </row>
    <row r="59" spans="1:31" ht="12.95" customHeight="1">
      <c r="A59" s="388"/>
      <c r="B59" s="1859" t="s">
        <v>1181</v>
      </c>
      <c r="C59" s="1859"/>
      <c r="D59" s="1859"/>
      <c r="E59" s="1859"/>
      <c r="F59" s="1859"/>
      <c r="G59" s="1859"/>
      <c r="H59" s="389"/>
      <c r="I59" s="392"/>
      <c r="J59" s="1900">
        <f>SUM(J44+J53+J57+J58)</f>
        <v>20184.350000000002</v>
      </c>
      <c r="K59" s="1901"/>
      <c r="L59" s="1901"/>
      <c r="M59" s="1901">
        <f>SUM(M44+M53+M57+M58)</f>
        <v>30848.59</v>
      </c>
      <c r="N59" s="1901"/>
      <c r="O59" s="1901"/>
      <c r="P59" s="1902">
        <f t="shared" si="6"/>
        <v>-10664.239999999998</v>
      </c>
      <c r="Q59" s="1902"/>
      <c r="R59" s="1902"/>
      <c r="S59" s="1902">
        <f t="shared" si="7"/>
        <v>0.65430381096834578</v>
      </c>
      <c r="T59" s="1902"/>
      <c r="U59" s="1903"/>
    </row>
    <row r="60" spans="1:31" ht="12" customHeight="1">
      <c r="A60" s="114" t="s">
        <v>972</v>
      </c>
    </row>
    <row r="61" spans="1:31" ht="45" customHeight="1">
      <c r="A61" s="1904"/>
      <c r="B61" s="1904"/>
      <c r="C61" s="1904"/>
      <c r="D61" s="1904"/>
      <c r="E61" s="1904"/>
      <c r="F61" s="1904"/>
      <c r="G61" s="1904"/>
      <c r="H61" s="1904"/>
      <c r="I61" s="1904"/>
      <c r="J61" s="1904"/>
      <c r="K61" s="1904"/>
      <c r="L61" s="1904"/>
      <c r="M61" s="1904"/>
      <c r="N61" s="1904"/>
      <c r="O61" s="1904"/>
      <c r="P61" s="1904"/>
      <c r="Q61" s="1904"/>
      <c r="R61" s="1904"/>
      <c r="S61" s="1904"/>
      <c r="T61" s="1904"/>
      <c r="U61" s="1904"/>
    </row>
  </sheetData>
  <sheetProtection password="C096" sheet="1" objects="1" scenarios="1" selectLockedCells="1"/>
  <mergeCells count="261">
    <mergeCell ref="B55:G55"/>
    <mergeCell ref="J55:L55"/>
    <mergeCell ref="M55:O55"/>
    <mergeCell ref="P55:R55"/>
    <mergeCell ref="S55:U55"/>
    <mergeCell ref="B56:G56"/>
    <mergeCell ref="J56:L56"/>
    <mergeCell ref="M56:O56"/>
    <mergeCell ref="P56:R56"/>
    <mergeCell ref="S56:U56"/>
    <mergeCell ref="A61:U61"/>
    <mergeCell ref="B57:G57"/>
    <mergeCell ref="J57:L57"/>
    <mergeCell ref="M57:O57"/>
    <mergeCell ref="P57:R57"/>
    <mergeCell ref="S57:U57"/>
    <mergeCell ref="B58:G58"/>
    <mergeCell ref="J58:L58"/>
    <mergeCell ref="M58:O58"/>
    <mergeCell ref="P58:R58"/>
    <mergeCell ref="B59:G59"/>
    <mergeCell ref="J59:L59"/>
    <mergeCell ref="M59:O59"/>
    <mergeCell ref="P59:R59"/>
    <mergeCell ref="S59:U59"/>
    <mergeCell ref="S58:U58"/>
    <mergeCell ref="M54:O54"/>
    <mergeCell ref="P54:R54"/>
    <mergeCell ref="S54:U54"/>
    <mergeCell ref="B51:G51"/>
    <mergeCell ref="J51:L51"/>
    <mergeCell ref="M51:O51"/>
    <mergeCell ref="P51:R51"/>
    <mergeCell ref="S51:U51"/>
    <mergeCell ref="B52:G52"/>
    <mergeCell ref="J52:L52"/>
    <mergeCell ref="M52:O52"/>
    <mergeCell ref="P52:R52"/>
    <mergeCell ref="S52:U52"/>
    <mergeCell ref="B53:G53"/>
    <mergeCell ref="J53:L53"/>
    <mergeCell ref="M53:O53"/>
    <mergeCell ref="P53:R53"/>
    <mergeCell ref="S53:U53"/>
    <mergeCell ref="B54:G54"/>
    <mergeCell ref="J54:L54"/>
    <mergeCell ref="B49:G49"/>
    <mergeCell ref="J49:L49"/>
    <mergeCell ref="M49:O49"/>
    <mergeCell ref="P49:R49"/>
    <mergeCell ref="S49:U49"/>
    <mergeCell ref="B50:G50"/>
    <mergeCell ref="J50:L50"/>
    <mergeCell ref="M50:O50"/>
    <mergeCell ref="P50:R50"/>
    <mergeCell ref="S50:U50"/>
    <mergeCell ref="B47:G47"/>
    <mergeCell ref="J47:L47"/>
    <mergeCell ref="M47:O47"/>
    <mergeCell ref="P47:R47"/>
    <mergeCell ref="S47:U47"/>
    <mergeCell ref="B48:G48"/>
    <mergeCell ref="J48:L48"/>
    <mergeCell ref="M48:O48"/>
    <mergeCell ref="P48:R48"/>
    <mergeCell ref="S48:U48"/>
    <mergeCell ref="B45:G45"/>
    <mergeCell ref="J45:L45"/>
    <mergeCell ref="M45:O45"/>
    <mergeCell ref="P45:R45"/>
    <mergeCell ref="S45:U45"/>
    <mergeCell ref="B46:G46"/>
    <mergeCell ref="J46:L46"/>
    <mergeCell ref="M46:O46"/>
    <mergeCell ref="P46:R46"/>
    <mergeCell ref="S46:U46"/>
    <mergeCell ref="B43:G43"/>
    <mergeCell ref="J43:L43"/>
    <mergeCell ref="M43:O43"/>
    <mergeCell ref="P43:R43"/>
    <mergeCell ref="S43:U43"/>
    <mergeCell ref="B44:G44"/>
    <mergeCell ref="J44:L44"/>
    <mergeCell ref="M44:O44"/>
    <mergeCell ref="P44:R44"/>
    <mergeCell ref="S44:U44"/>
    <mergeCell ref="B41:G41"/>
    <mergeCell ref="J41:L41"/>
    <mergeCell ref="M41:O41"/>
    <mergeCell ref="P41:R41"/>
    <mergeCell ref="S41:U41"/>
    <mergeCell ref="B42:G42"/>
    <mergeCell ref="J42:L42"/>
    <mergeCell ref="M42:O42"/>
    <mergeCell ref="P42:R42"/>
    <mergeCell ref="S42:U42"/>
    <mergeCell ref="B39:G39"/>
    <mergeCell ref="J39:L39"/>
    <mergeCell ref="M39:O39"/>
    <mergeCell ref="P39:R39"/>
    <mergeCell ref="S39:U39"/>
    <mergeCell ref="B40:G40"/>
    <mergeCell ref="J40:L40"/>
    <mergeCell ref="M40:O40"/>
    <mergeCell ref="P40:R40"/>
    <mergeCell ref="S40:U40"/>
    <mergeCell ref="B37:G37"/>
    <mergeCell ref="J37:L37"/>
    <mergeCell ref="M37:O37"/>
    <mergeCell ref="P37:R37"/>
    <mergeCell ref="S37:U37"/>
    <mergeCell ref="B38:G38"/>
    <mergeCell ref="J38:L38"/>
    <mergeCell ref="M38:O38"/>
    <mergeCell ref="P38:R38"/>
    <mergeCell ref="S38:U38"/>
    <mergeCell ref="B35:G35"/>
    <mergeCell ref="J35:L35"/>
    <mergeCell ref="M35:O35"/>
    <mergeCell ref="P35:R35"/>
    <mergeCell ref="S35:U35"/>
    <mergeCell ref="B36:G36"/>
    <mergeCell ref="J36:L36"/>
    <mergeCell ref="M36:O36"/>
    <mergeCell ref="P36:R36"/>
    <mergeCell ref="S36:U36"/>
    <mergeCell ref="B33:G33"/>
    <mergeCell ref="J33:L33"/>
    <mergeCell ref="M33:O33"/>
    <mergeCell ref="P33:R33"/>
    <mergeCell ref="S33:U33"/>
    <mergeCell ref="B34:G34"/>
    <mergeCell ref="J34:L34"/>
    <mergeCell ref="M34:O34"/>
    <mergeCell ref="P34:R34"/>
    <mergeCell ref="S34:U34"/>
    <mergeCell ref="B31:G31"/>
    <mergeCell ref="J31:L31"/>
    <mergeCell ref="M31:O31"/>
    <mergeCell ref="P31:R31"/>
    <mergeCell ref="S31:U31"/>
    <mergeCell ref="B32:G32"/>
    <mergeCell ref="J32:L32"/>
    <mergeCell ref="M32:O32"/>
    <mergeCell ref="P32:R32"/>
    <mergeCell ref="S32:U32"/>
    <mergeCell ref="S29:U30"/>
    <mergeCell ref="J30:L30"/>
    <mergeCell ref="M30:O30"/>
    <mergeCell ref="B21:G21"/>
    <mergeCell ref="J21:L21"/>
    <mergeCell ref="M21:O21"/>
    <mergeCell ref="P21:R21"/>
    <mergeCell ref="S21:U21"/>
    <mergeCell ref="P29:R30"/>
    <mergeCell ref="B23:G23"/>
    <mergeCell ref="J23:L23"/>
    <mergeCell ref="M23:O23"/>
    <mergeCell ref="P23:R23"/>
    <mergeCell ref="S23:U23"/>
    <mergeCell ref="A25:U25"/>
    <mergeCell ref="B22:G22"/>
    <mergeCell ref="J22:L22"/>
    <mergeCell ref="A27:O27"/>
    <mergeCell ref="A29:A30"/>
    <mergeCell ref="B29:G30"/>
    <mergeCell ref="H29:H30"/>
    <mergeCell ref="J29:O29"/>
    <mergeCell ref="M22:O22"/>
    <mergeCell ref="P22:R22"/>
    <mergeCell ref="S22:U22"/>
    <mergeCell ref="B19:G19"/>
    <mergeCell ref="J19:L19"/>
    <mergeCell ref="M19:O19"/>
    <mergeCell ref="P19:R19"/>
    <mergeCell ref="S19:U19"/>
    <mergeCell ref="B20:G20"/>
    <mergeCell ref="J20:L20"/>
    <mergeCell ref="M20:O20"/>
    <mergeCell ref="P20:R20"/>
    <mergeCell ref="S20:U20"/>
    <mergeCell ref="B17:G17"/>
    <mergeCell ref="J17:L17"/>
    <mergeCell ref="M17:O17"/>
    <mergeCell ref="P17:R17"/>
    <mergeCell ref="S17:U17"/>
    <mergeCell ref="B18:G18"/>
    <mergeCell ref="J18:L18"/>
    <mergeCell ref="M18:O18"/>
    <mergeCell ref="P18:R18"/>
    <mergeCell ref="S18:U18"/>
    <mergeCell ref="B15:G15"/>
    <mergeCell ref="J15:L15"/>
    <mergeCell ref="M15:O15"/>
    <mergeCell ref="P15:R15"/>
    <mergeCell ref="S15:U15"/>
    <mergeCell ref="B16:G16"/>
    <mergeCell ref="J16:L16"/>
    <mergeCell ref="M16:O16"/>
    <mergeCell ref="P16:R16"/>
    <mergeCell ref="S16:U16"/>
    <mergeCell ref="B13:G13"/>
    <mergeCell ref="J13:L13"/>
    <mergeCell ref="M13:O13"/>
    <mergeCell ref="P13:R13"/>
    <mergeCell ref="S13:U13"/>
    <mergeCell ref="B14:G14"/>
    <mergeCell ref="J14:L14"/>
    <mergeCell ref="M14:O14"/>
    <mergeCell ref="P14:R14"/>
    <mergeCell ref="S14:U14"/>
    <mergeCell ref="B11:G11"/>
    <mergeCell ref="J11:L11"/>
    <mergeCell ref="M11:O11"/>
    <mergeCell ref="P11:R11"/>
    <mergeCell ref="S11:U11"/>
    <mergeCell ref="B12:G12"/>
    <mergeCell ref="J12:L12"/>
    <mergeCell ref="M12:O12"/>
    <mergeCell ref="P12:R12"/>
    <mergeCell ref="S12:U12"/>
    <mergeCell ref="B9:G9"/>
    <mergeCell ref="J9:L9"/>
    <mergeCell ref="M9:O9"/>
    <mergeCell ref="P9:R9"/>
    <mergeCell ref="S9:U9"/>
    <mergeCell ref="B10:G10"/>
    <mergeCell ref="J10:L10"/>
    <mergeCell ref="M10:O10"/>
    <mergeCell ref="P10:R10"/>
    <mergeCell ref="S10:U10"/>
    <mergeCell ref="B8:G8"/>
    <mergeCell ref="J8:L8"/>
    <mergeCell ref="A1:O1"/>
    <mergeCell ref="A3:A4"/>
    <mergeCell ref="B3:G4"/>
    <mergeCell ref="H3:H4"/>
    <mergeCell ref="J3:O3"/>
    <mergeCell ref="P3:R4"/>
    <mergeCell ref="S3:U4"/>
    <mergeCell ref="M8:O8"/>
    <mergeCell ref="P8:R8"/>
    <mergeCell ref="S8:U8"/>
    <mergeCell ref="B5:G5"/>
    <mergeCell ref="J5:L5"/>
    <mergeCell ref="M5:O5"/>
    <mergeCell ref="P5:R5"/>
    <mergeCell ref="S5:U5"/>
    <mergeCell ref="J4:L4"/>
    <mergeCell ref="M4:O4"/>
    <mergeCell ref="M6:O6"/>
    <mergeCell ref="P6:R6"/>
    <mergeCell ref="S6:U6"/>
    <mergeCell ref="B6:G6"/>
    <mergeCell ref="J6:L6"/>
    <mergeCell ref="Q1:U1"/>
    <mergeCell ref="B7:G7"/>
    <mergeCell ref="J7:L7"/>
    <mergeCell ref="M7:O7"/>
    <mergeCell ref="P7:R7"/>
    <mergeCell ref="S7:U7"/>
  </mergeCells>
  <dataValidations count="1">
    <dataValidation type="whole" allowBlank="1" showInputMessage="1" showErrorMessage="1" error="Údaj treba zadať celým číslom !_x000a_(max       +/- ### ### ###)" sqref="J5">
      <formula1>-999999999</formula1>
      <formula2>999999999</formula2>
    </dataValidation>
  </dataValidations>
  <pageMargins left="0.44" right="0.36" top="0.47" bottom="0.49" header="0.4921259845" footer="0.4921259845"/>
  <pageSetup paperSize="9" scale="97" orientation="portrait" horizontalDpi="4294967293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6"/>
  <dimension ref="A1:AF78"/>
  <sheetViews>
    <sheetView showGridLines="0" topLeftCell="A16" zoomScaleSheetLayoutView="115" zoomScalePageLayoutView="130" workbookViewId="0">
      <selection sqref="A1:O1"/>
    </sheetView>
  </sheetViews>
  <sheetFormatPr defaultRowHeight="14.1" customHeight="1"/>
  <cols>
    <col min="1" max="1" width="3.7109375" style="6" bestFit="1" customWidth="1"/>
    <col min="2" max="7" width="5.28515625" style="6" customWidth="1"/>
    <col min="8" max="8" width="6" style="6" customWidth="1"/>
    <col min="9" max="9" width="0.7109375" style="22" hidden="1" customWidth="1"/>
    <col min="10" max="21" width="3.7109375" style="6" customWidth="1"/>
    <col min="22" max="24" width="3.7109375" style="6" hidden="1" customWidth="1"/>
    <col min="25" max="32" width="9.140625" style="6" hidden="1" customWidth="1"/>
    <col min="33" max="16384" width="9.140625" style="6"/>
  </cols>
  <sheetData>
    <row r="1" spans="1:30" ht="14.1" customHeight="1">
      <c r="A1" s="1912" t="s">
        <v>1182</v>
      </c>
      <c r="B1" s="1912"/>
      <c r="C1" s="1912"/>
      <c r="D1" s="1912"/>
      <c r="E1" s="1912"/>
      <c r="F1" s="1912"/>
      <c r="G1" s="1912"/>
      <c r="H1" s="1912"/>
      <c r="I1" s="1912"/>
      <c r="J1" s="1912"/>
      <c r="K1" s="1912"/>
      <c r="L1" s="1912"/>
      <c r="M1" s="1912"/>
      <c r="N1" s="1912"/>
      <c r="O1" s="1912"/>
      <c r="S1" s="1910">
        <f>'o fy'!$B$24</f>
        <v>0</v>
      </c>
      <c r="T1" s="1910"/>
      <c r="U1" s="1910"/>
    </row>
    <row r="2" spans="1:30" ht="14.1" customHeight="1">
      <c r="A2" s="1913" t="s">
        <v>1023</v>
      </c>
      <c r="B2" s="1915" t="s">
        <v>1024</v>
      </c>
      <c r="C2" s="1916"/>
      <c r="D2" s="1916"/>
      <c r="E2" s="1916"/>
      <c r="F2" s="1916"/>
      <c r="G2" s="1917"/>
      <c r="H2" s="1843" t="s">
        <v>357</v>
      </c>
      <c r="I2" s="120"/>
      <c r="J2" s="1921" t="s">
        <v>1026</v>
      </c>
      <c r="K2" s="1922"/>
      <c r="L2" s="1922"/>
      <c r="M2" s="1922"/>
      <c r="N2" s="1922"/>
      <c r="O2" s="1923"/>
      <c r="P2" s="1915" t="s">
        <v>1027</v>
      </c>
      <c r="Q2" s="1916"/>
      <c r="R2" s="1917"/>
      <c r="S2" s="1915" t="s">
        <v>1028</v>
      </c>
      <c r="T2" s="1916"/>
      <c r="U2" s="1917"/>
    </row>
    <row r="3" spans="1:30" ht="9.75" customHeight="1">
      <c r="A3" s="1914"/>
      <c r="B3" s="1918"/>
      <c r="C3" s="1919"/>
      <c r="D3" s="1919"/>
      <c r="E3" s="1919"/>
      <c r="F3" s="1919"/>
      <c r="G3" s="1920"/>
      <c r="H3" s="1844"/>
      <c r="I3" s="413"/>
      <c r="J3" s="1921" t="s">
        <v>1029</v>
      </c>
      <c r="K3" s="1922"/>
      <c r="L3" s="1923"/>
      <c r="M3" s="1921" t="s">
        <v>1030</v>
      </c>
      <c r="N3" s="1922"/>
      <c r="O3" s="1923"/>
      <c r="P3" s="1918"/>
      <c r="Q3" s="1919"/>
      <c r="R3" s="1920"/>
      <c r="S3" s="1918"/>
      <c r="T3" s="1919"/>
      <c r="U3" s="1920"/>
    </row>
    <row r="4" spans="1:30" ht="14.1" customHeight="1">
      <c r="A4" s="414">
        <v>1</v>
      </c>
      <c r="B4" s="1924" t="s">
        <v>1183</v>
      </c>
      <c r="C4" s="1924"/>
      <c r="D4" s="1924"/>
      <c r="E4" s="1924"/>
      <c r="F4" s="1924"/>
      <c r="G4" s="1924"/>
      <c r="H4" s="739" t="s">
        <v>814</v>
      </c>
      <c r="I4" s="740"/>
      <c r="J4" s="1925">
        <f>'D3'!J55</f>
        <v>0</v>
      </c>
      <c r="K4" s="1925"/>
      <c r="L4" s="1925"/>
      <c r="M4" s="1925">
        <f>'D3'!M55</f>
        <v>0</v>
      </c>
      <c r="N4" s="1925"/>
      <c r="O4" s="1925"/>
      <c r="P4" s="1925">
        <f>SUM(J4-M4)</f>
        <v>0</v>
      </c>
      <c r="Q4" s="1925"/>
      <c r="R4" s="1925"/>
      <c r="S4" s="1925" t="e">
        <f>SUM(J4/M4)</f>
        <v>#DIV/0!</v>
      </c>
      <c r="T4" s="1925"/>
      <c r="U4" s="1926"/>
    </row>
    <row r="5" spans="1:30" ht="12.95" customHeight="1">
      <c r="A5" s="415"/>
      <c r="B5" s="1909" t="s">
        <v>1184</v>
      </c>
      <c r="C5" s="1909"/>
      <c r="D5" s="1909"/>
      <c r="E5" s="1909"/>
      <c r="F5" s="1909"/>
      <c r="G5" s="1909"/>
      <c r="H5" s="741"/>
      <c r="I5" s="740"/>
      <c r="J5" s="1907"/>
      <c r="K5" s="1907"/>
      <c r="L5" s="1907"/>
      <c r="M5" s="1907"/>
      <c r="N5" s="1907"/>
      <c r="O5" s="1907"/>
      <c r="P5" s="1907"/>
      <c r="Q5" s="1907"/>
      <c r="R5" s="1907"/>
      <c r="S5" s="1907"/>
      <c r="T5" s="1907"/>
      <c r="U5" s="1908"/>
    </row>
    <row r="6" spans="1:30" ht="12.95" customHeight="1">
      <c r="A6" s="415">
        <v>2</v>
      </c>
      <c r="B6" s="1909" t="s">
        <v>1185</v>
      </c>
      <c r="C6" s="1909"/>
      <c r="D6" s="1909"/>
      <c r="E6" s="1909"/>
      <c r="F6" s="1909"/>
      <c r="G6" s="1909"/>
      <c r="H6" s="742" t="s">
        <v>818</v>
      </c>
      <c r="I6" s="740"/>
      <c r="J6" s="1907">
        <f>SUM(Y6:Z6)</f>
        <v>0</v>
      </c>
      <c r="K6" s="1907"/>
      <c r="L6" s="1907"/>
      <c r="M6" s="1907">
        <f>SUM(AC6:AD6)</f>
        <v>0</v>
      </c>
      <c r="N6" s="1907"/>
      <c r="O6" s="1907"/>
      <c r="P6" s="1907">
        <f>SUM(J6-M6)</f>
        <v>0</v>
      </c>
      <c r="Q6" s="1907"/>
      <c r="R6" s="1907"/>
      <c r="S6" s="1907" t="e">
        <f>SUM(J6/M6)</f>
        <v>#DIV/0!</v>
      </c>
      <c r="T6" s="1907"/>
      <c r="U6" s="1908"/>
      <c r="Y6" s="416">
        <f>'HL KNIHA VYPOC'!$G$340</f>
        <v>0</v>
      </c>
      <c r="Z6" s="416">
        <f>'HL KNIHA VYPOC'!$G$344</f>
        <v>0</v>
      </c>
      <c r="AC6" s="416">
        <f>'HL KNIHA VYPOC'!$K$340</f>
        <v>0</v>
      </c>
      <c r="AD6" s="416">
        <f>'HL KNIHA VYPOC'!$K$344</f>
        <v>0</v>
      </c>
    </row>
    <row r="7" spans="1:30" s="134" customFormat="1" ht="12.95" customHeight="1">
      <c r="A7" s="417">
        <f>SUM(A6+1)</f>
        <v>3</v>
      </c>
      <c r="B7" s="1909" t="s">
        <v>1186</v>
      </c>
      <c r="C7" s="1909"/>
      <c r="D7" s="1909"/>
      <c r="E7" s="1909"/>
      <c r="F7" s="1909"/>
      <c r="G7" s="1909"/>
      <c r="H7" s="742" t="s">
        <v>823</v>
      </c>
      <c r="I7" s="743"/>
      <c r="J7" s="1911">
        <f>SUM(Y7)</f>
        <v>0</v>
      </c>
      <c r="K7" s="1911"/>
      <c r="L7" s="1911"/>
      <c r="M7" s="1911">
        <f>SUM(AC7)</f>
        <v>0</v>
      </c>
      <c r="N7" s="1911"/>
      <c r="O7" s="1911"/>
      <c r="P7" s="1907">
        <f>SUM(J7-M7)</f>
        <v>0</v>
      </c>
      <c r="Q7" s="1907"/>
      <c r="R7" s="1907"/>
      <c r="S7" s="1907" t="e">
        <f>SUM(J7/M7)</f>
        <v>#DIV/0!</v>
      </c>
      <c r="T7" s="1907"/>
      <c r="U7" s="1908"/>
      <c r="Y7" s="418">
        <f>'HL KNIHA VYPOC'!$G$341</f>
        <v>0</v>
      </c>
      <c r="AC7" s="418">
        <f>'HL KNIHA VYPOC'!$K$341</f>
        <v>0</v>
      </c>
    </row>
    <row r="8" spans="1:30" ht="27" customHeight="1">
      <c r="A8" s="415">
        <f>SUM(A7+1)</f>
        <v>4</v>
      </c>
      <c r="B8" s="1927" t="s">
        <v>1187</v>
      </c>
      <c r="C8" s="1927"/>
      <c r="D8" s="1927"/>
      <c r="E8" s="1927"/>
      <c r="F8" s="1927"/>
      <c r="G8" s="1927"/>
      <c r="H8" s="742" t="s">
        <v>26</v>
      </c>
      <c r="I8" s="740"/>
      <c r="J8" s="1907">
        <f>'D3'!J56</f>
        <v>0</v>
      </c>
      <c r="K8" s="1907"/>
      <c r="L8" s="1907"/>
      <c r="M8" s="1907">
        <f>'D3'!M56</f>
        <v>0</v>
      </c>
      <c r="N8" s="1907"/>
      <c r="O8" s="1907"/>
      <c r="P8" s="1907">
        <f>SUM(J8-M8)</f>
        <v>0</v>
      </c>
      <c r="Q8" s="1907"/>
      <c r="R8" s="1907"/>
      <c r="S8" s="1907" t="e">
        <f>SUM(J8/M8)</f>
        <v>#DIV/0!</v>
      </c>
      <c r="T8" s="1907"/>
      <c r="U8" s="1908"/>
    </row>
    <row r="9" spans="1:30" ht="12.95" customHeight="1">
      <c r="A9" s="415"/>
      <c r="B9" s="1909" t="s">
        <v>1184</v>
      </c>
      <c r="C9" s="1909"/>
      <c r="D9" s="1909"/>
      <c r="E9" s="1909"/>
      <c r="F9" s="1909"/>
      <c r="G9" s="1909"/>
      <c r="H9" s="744"/>
      <c r="I9" s="740"/>
      <c r="J9" s="1907"/>
      <c r="K9" s="1907"/>
      <c r="L9" s="1907"/>
      <c r="M9" s="1907"/>
      <c r="N9" s="1907"/>
      <c r="O9" s="1907"/>
      <c r="P9" s="1907"/>
      <c r="Q9" s="1907"/>
      <c r="R9" s="1907"/>
      <c r="S9" s="1907"/>
      <c r="T9" s="1907"/>
      <c r="U9" s="1908"/>
    </row>
    <row r="10" spans="1:30" ht="12.95" customHeight="1">
      <c r="A10" s="415">
        <f>SUM(A8+1)</f>
        <v>5</v>
      </c>
      <c r="B10" s="1909" t="s">
        <v>1185</v>
      </c>
      <c r="C10" s="1909"/>
      <c r="D10" s="1909"/>
      <c r="E10" s="1909"/>
      <c r="F10" s="1909"/>
      <c r="G10" s="1909"/>
      <c r="H10" s="742" t="s">
        <v>42</v>
      </c>
      <c r="I10" s="740"/>
      <c r="J10" s="1907">
        <f>'HL KNIHA VYPOC'!$G$342</f>
        <v>0</v>
      </c>
      <c r="K10" s="1907"/>
      <c r="L10" s="1907"/>
      <c r="M10" s="1907">
        <f>'HL KNIHA VYPOC'!$K$342</f>
        <v>0</v>
      </c>
      <c r="N10" s="1907"/>
      <c r="O10" s="1907"/>
      <c r="P10" s="1907">
        <f>SUM(J10-M10)</f>
        <v>0</v>
      </c>
      <c r="Q10" s="1907"/>
      <c r="R10" s="1907"/>
      <c r="S10" s="1907" t="e">
        <f>SUM(J10/M10)</f>
        <v>#DIV/0!</v>
      </c>
      <c r="T10" s="1907"/>
      <c r="U10" s="1908"/>
    </row>
    <row r="11" spans="1:30" ht="12.95" customHeight="1">
      <c r="A11" s="419">
        <f>SUM(A10+1)</f>
        <v>6</v>
      </c>
      <c r="B11" s="1928" t="s">
        <v>1186</v>
      </c>
      <c r="C11" s="1928"/>
      <c r="D11" s="1928"/>
      <c r="E11" s="1928"/>
      <c r="F11" s="1928"/>
      <c r="G11" s="1928"/>
      <c r="H11" s="745" t="s">
        <v>61</v>
      </c>
      <c r="I11" s="746"/>
      <c r="J11" s="1929">
        <f>'HL KNIHA VYPOC'!$G$343</f>
        <v>0</v>
      </c>
      <c r="K11" s="1929"/>
      <c r="L11" s="1929"/>
      <c r="M11" s="1929">
        <f>'HL KNIHA VYPOC'!$K$343</f>
        <v>0</v>
      </c>
      <c r="N11" s="1929"/>
      <c r="O11" s="1929"/>
      <c r="P11" s="1929">
        <f>SUM(J11-M11)</f>
        <v>0</v>
      </c>
      <c r="Q11" s="1929"/>
      <c r="R11" s="1929"/>
      <c r="S11" s="1929" t="e">
        <f>SUM(J11/M11)</f>
        <v>#DIV/0!</v>
      </c>
      <c r="T11" s="1929"/>
      <c r="U11" s="1930"/>
    </row>
    <row r="12" spans="1:30" ht="14.1" customHeight="1">
      <c r="A12" s="1931" t="s">
        <v>972</v>
      </c>
      <c r="B12" s="1931"/>
      <c r="C12" s="1931"/>
      <c r="D12" s="1931"/>
      <c r="E12" s="747"/>
      <c r="F12" s="747"/>
      <c r="G12" s="747"/>
      <c r="H12" s="748"/>
      <c r="J12" s="749"/>
      <c r="K12" s="749"/>
      <c r="L12" s="749"/>
    </row>
    <row r="13" spans="1:30" ht="24" customHeight="1">
      <c r="A13" s="1932"/>
      <c r="B13" s="1932"/>
      <c r="C13" s="1932"/>
      <c r="D13" s="1932"/>
      <c r="E13" s="1932"/>
      <c r="F13" s="1932"/>
      <c r="G13" s="1932"/>
      <c r="H13" s="1932"/>
      <c r="I13" s="1932"/>
      <c r="J13" s="1932"/>
      <c r="K13" s="1932"/>
      <c r="L13" s="1932"/>
      <c r="M13" s="1932"/>
      <c r="N13" s="1932"/>
      <c r="O13" s="1932"/>
      <c r="P13" s="1932"/>
      <c r="Q13" s="1932"/>
      <c r="R13" s="1932"/>
      <c r="S13" s="1932"/>
      <c r="T13" s="1932"/>
      <c r="U13" s="1932"/>
    </row>
    <row r="14" spans="1:30" ht="14.1" customHeight="1">
      <c r="A14" s="1933" t="s">
        <v>1188</v>
      </c>
      <c r="B14" s="1933"/>
      <c r="C14" s="1933"/>
      <c r="D14" s="1933"/>
      <c r="E14" s="1933"/>
      <c r="F14" s="1933"/>
      <c r="G14" s="1933"/>
      <c r="H14" s="1933"/>
      <c r="I14" s="1933"/>
      <c r="J14" s="1933"/>
      <c r="K14" s="1933"/>
      <c r="L14" s="1933"/>
      <c r="M14" s="1933"/>
      <c r="N14" s="1933"/>
      <c r="O14" s="1933"/>
      <c r="P14" s="129"/>
      <c r="Q14" s="129"/>
      <c r="R14" s="129"/>
      <c r="S14" s="129"/>
      <c r="T14" s="129"/>
      <c r="U14" s="129"/>
    </row>
    <row r="15" spans="1:30" ht="14.1" customHeight="1">
      <c r="A15" s="1304" t="s">
        <v>1023</v>
      </c>
      <c r="B15" s="1934" t="s">
        <v>1024</v>
      </c>
      <c r="C15" s="1935"/>
      <c r="D15" s="1935"/>
      <c r="E15" s="1935"/>
      <c r="F15" s="1935"/>
      <c r="G15" s="1935"/>
      <c r="H15" s="1935"/>
      <c r="I15" s="1935"/>
      <c r="J15" s="1935"/>
      <c r="K15" s="1935"/>
      <c r="L15" s="1935"/>
      <c r="M15" s="1935"/>
      <c r="N15" s="1935"/>
      <c r="O15" s="1935"/>
      <c r="P15" s="1935"/>
      <c r="Q15" s="1936"/>
      <c r="R15" s="1949" t="s">
        <v>1026</v>
      </c>
      <c r="S15" s="1949"/>
      <c r="T15" s="1949"/>
      <c r="U15" s="129"/>
    </row>
    <row r="16" spans="1:30" ht="12.95" customHeight="1">
      <c r="A16" s="1305"/>
      <c r="B16" s="1950" t="s">
        <v>216</v>
      </c>
      <c r="C16" s="1951"/>
      <c r="D16" s="1951"/>
      <c r="E16" s="1951"/>
      <c r="F16" s="1951"/>
      <c r="G16" s="1951"/>
      <c r="H16" s="1951"/>
      <c r="I16" s="1951"/>
      <c r="J16" s="1951"/>
      <c r="K16" s="1951"/>
      <c r="L16" s="1951"/>
      <c r="M16" s="1951"/>
      <c r="N16" s="1951"/>
      <c r="O16" s="1951"/>
      <c r="P16" s="1951"/>
      <c r="Q16" s="1952"/>
      <c r="R16" s="1962"/>
      <c r="S16" s="1962"/>
      <c r="T16" s="1963"/>
      <c r="U16" s="129"/>
    </row>
    <row r="17" spans="1:21" ht="12.95" customHeight="1">
      <c r="A17" s="1306"/>
      <c r="B17" s="1964" t="s">
        <v>1184</v>
      </c>
      <c r="C17" s="1965"/>
      <c r="D17" s="1965"/>
      <c r="E17" s="1965"/>
      <c r="F17" s="1965"/>
      <c r="G17" s="1965"/>
      <c r="H17" s="1965"/>
      <c r="I17" s="1965"/>
      <c r="J17" s="1965"/>
      <c r="K17" s="1965"/>
      <c r="L17" s="1965"/>
      <c r="M17" s="1965"/>
      <c r="N17" s="1965"/>
      <c r="O17" s="1965"/>
      <c r="P17" s="1965"/>
      <c r="Q17" s="1966"/>
      <c r="R17" s="1960"/>
      <c r="S17" s="1960"/>
      <c r="T17" s="1961"/>
      <c r="U17" s="129"/>
    </row>
    <row r="18" spans="1:21" ht="12.95" customHeight="1">
      <c r="A18" s="1306">
        <f>SUM(A17+1)</f>
        <v>1</v>
      </c>
      <c r="B18" s="1957"/>
      <c r="C18" s="1958"/>
      <c r="D18" s="1958"/>
      <c r="E18" s="1958"/>
      <c r="F18" s="1958"/>
      <c r="G18" s="1958"/>
      <c r="H18" s="1958"/>
      <c r="I18" s="1958"/>
      <c r="J18" s="1958"/>
      <c r="K18" s="1958"/>
      <c r="L18" s="1958"/>
      <c r="M18" s="1958"/>
      <c r="N18" s="1958"/>
      <c r="O18" s="1958"/>
      <c r="P18" s="1958"/>
      <c r="Q18" s="1959"/>
      <c r="R18" s="1960"/>
      <c r="S18" s="1960"/>
      <c r="T18" s="1961"/>
      <c r="U18" s="129"/>
    </row>
    <row r="19" spans="1:21" ht="12.95" customHeight="1">
      <c r="A19" s="1307">
        <f>SUM(A18+1)</f>
        <v>2</v>
      </c>
      <c r="B19" s="1957"/>
      <c r="C19" s="1958"/>
      <c r="D19" s="1958"/>
      <c r="E19" s="1958"/>
      <c r="F19" s="1958"/>
      <c r="G19" s="1958"/>
      <c r="H19" s="1958"/>
      <c r="I19" s="1958"/>
      <c r="J19" s="1958"/>
      <c r="K19" s="1958"/>
      <c r="L19" s="1958"/>
      <c r="M19" s="1958"/>
      <c r="N19" s="1958"/>
      <c r="O19" s="1958"/>
      <c r="P19" s="1958"/>
      <c r="Q19" s="1959"/>
      <c r="R19" s="1967"/>
      <c r="S19" s="1967"/>
      <c r="T19" s="1968"/>
      <c r="U19" s="129"/>
    </row>
    <row r="20" spans="1:21" ht="12.95" customHeight="1">
      <c r="A20" s="1306">
        <f>SUM(A19+1)</f>
        <v>3</v>
      </c>
      <c r="B20" s="1957"/>
      <c r="C20" s="1958"/>
      <c r="D20" s="1958"/>
      <c r="E20" s="1958"/>
      <c r="F20" s="1958"/>
      <c r="G20" s="1958"/>
      <c r="H20" s="1958"/>
      <c r="I20" s="1958"/>
      <c r="J20" s="1958"/>
      <c r="K20" s="1958"/>
      <c r="L20" s="1958"/>
      <c r="M20" s="1958"/>
      <c r="N20" s="1958"/>
      <c r="O20" s="1958"/>
      <c r="P20" s="1958"/>
      <c r="Q20" s="1959"/>
      <c r="R20" s="1960"/>
      <c r="S20" s="1960"/>
      <c r="T20" s="1961"/>
      <c r="U20" s="129"/>
    </row>
    <row r="21" spans="1:21" ht="12.95" customHeight="1">
      <c r="A21" s="1306">
        <f>SUM(A20+1)</f>
        <v>4</v>
      </c>
      <c r="B21" s="1957"/>
      <c r="C21" s="1958"/>
      <c r="D21" s="1958"/>
      <c r="E21" s="1958"/>
      <c r="F21" s="1958"/>
      <c r="G21" s="1958"/>
      <c r="H21" s="1958"/>
      <c r="I21" s="1958"/>
      <c r="J21" s="1958"/>
      <c r="K21" s="1958"/>
      <c r="L21" s="1958"/>
      <c r="M21" s="1958"/>
      <c r="N21" s="1958"/>
      <c r="O21" s="1958"/>
      <c r="P21" s="1958"/>
      <c r="Q21" s="1959"/>
      <c r="R21" s="1960"/>
      <c r="S21" s="1960"/>
      <c r="T21" s="1961"/>
      <c r="U21" s="129"/>
    </row>
    <row r="22" spans="1:21" ht="12.95" customHeight="1">
      <c r="A22" s="1306">
        <f>SUM(A21+1)</f>
        <v>5</v>
      </c>
      <c r="B22" s="1957"/>
      <c r="C22" s="1958"/>
      <c r="D22" s="1958"/>
      <c r="E22" s="1958"/>
      <c r="F22" s="1958"/>
      <c r="G22" s="1958"/>
      <c r="H22" s="1958"/>
      <c r="I22" s="1958"/>
      <c r="J22" s="1958"/>
      <c r="K22" s="1958"/>
      <c r="L22" s="1958"/>
      <c r="M22" s="1958"/>
      <c r="N22" s="1958"/>
      <c r="O22" s="1958"/>
      <c r="P22" s="1958"/>
      <c r="Q22" s="1959"/>
      <c r="R22" s="1960"/>
      <c r="S22" s="1960"/>
      <c r="T22" s="1961"/>
      <c r="U22" s="129"/>
    </row>
    <row r="23" spans="1:21" ht="12.95" customHeight="1">
      <c r="A23" s="1308">
        <v>6</v>
      </c>
      <c r="B23" s="1941"/>
      <c r="C23" s="1942"/>
      <c r="D23" s="1942"/>
      <c r="E23" s="1942"/>
      <c r="F23" s="1942"/>
      <c r="G23" s="1942"/>
      <c r="H23" s="1942"/>
      <c r="I23" s="1942"/>
      <c r="J23" s="1942"/>
      <c r="K23" s="1942"/>
      <c r="L23" s="1942"/>
      <c r="M23" s="1942"/>
      <c r="N23" s="1942"/>
      <c r="O23" s="1942"/>
      <c r="P23" s="1942"/>
      <c r="Q23" s="1943"/>
      <c r="R23" s="1944"/>
      <c r="S23" s="1944"/>
      <c r="T23" s="1945"/>
      <c r="U23" s="129"/>
    </row>
    <row r="24" spans="1:21" ht="14.1" customHeight="1">
      <c r="A24" s="1946" t="s">
        <v>972</v>
      </c>
      <c r="B24" s="1946"/>
      <c r="C24" s="1946"/>
      <c r="D24" s="1946"/>
      <c r="E24" s="1310"/>
      <c r="F24" s="1310"/>
      <c r="G24" s="1310"/>
      <c r="H24" s="1311"/>
      <c r="I24" s="1312"/>
      <c r="J24" s="1313"/>
      <c r="K24" s="1313"/>
      <c r="L24" s="1313"/>
      <c r="M24" s="129"/>
      <c r="N24" s="129"/>
      <c r="O24" s="129"/>
      <c r="P24" s="129"/>
      <c r="Q24" s="129"/>
      <c r="R24" s="129"/>
      <c r="S24" s="129"/>
      <c r="T24" s="129"/>
      <c r="U24" s="129"/>
    </row>
    <row r="25" spans="1:21" ht="24" customHeight="1">
      <c r="A25" s="1947"/>
      <c r="B25" s="1947"/>
      <c r="C25" s="1947"/>
      <c r="D25" s="1947"/>
      <c r="E25" s="1947"/>
      <c r="F25" s="1947"/>
      <c r="G25" s="1947"/>
      <c r="H25" s="1947"/>
      <c r="I25" s="1947"/>
      <c r="J25" s="1947"/>
      <c r="K25" s="1947"/>
      <c r="L25" s="1947"/>
      <c r="M25" s="1947"/>
      <c r="N25" s="1947"/>
      <c r="O25" s="1947"/>
      <c r="P25" s="1947"/>
      <c r="Q25" s="1947"/>
      <c r="R25" s="1947"/>
      <c r="S25" s="1947"/>
      <c r="T25" s="1947"/>
      <c r="U25" s="1947"/>
    </row>
    <row r="26" spans="1:21" ht="14.1" customHeight="1">
      <c r="A26" s="1948" t="s">
        <v>1189</v>
      </c>
      <c r="B26" s="1948"/>
      <c r="C26" s="1948"/>
      <c r="D26" s="1948"/>
      <c r="E26" s="1948"/>
      <c r="F26" s="1948"/>
      <c r="G26" s="1948"/>
      <c r="H26" s="1948"/>
      <c r="I26" s="1948"/>
      <c r="J26" s="1948"/>
      <c r="K26" s="1948"/>
      <c r="L26" s="1948"/>
      <c r="M26" s="1948"/>
      <c r="N26" s="1948"/>
      <c r="O26" s="1948"/>
      <c r="P26" s="129"/>
      <c r="Q26" s="129"/>
      <c r="R26" s="129"/>
      <c r="S26" s="129"/>
      <c r="T26" s="129"/>
      <c r="U26" s="129"/>
    </row>
    <row r="27" spans="1:21" ht="14.1" customHeight="1">
      <c r="A27" s="1304" t="s">
        <v>1023</v>
      </c>
      <c r="B27" s="1934" t="s">
        <v>1024</v>
      </c>
      <c r="C27" s="1935"/>
      <c r="D27" s="1935"/>
      <c r="E27" s="1935"/>
      <c r="F27" s="1935"/>
      <c r="G27" s="1935"/>
      <c r="H27" s="1935"/>
      <c r="I27" s="1935"/>
      <c r="J27" s="1935"/>
      <c r="K27" s="1935"/>
      <c r="L27" s="1935"/>
      <c r="M27" s="1936"/>
      <c r="N27" s="1934" t="s">
        <v>1190</v>
      </c>
      <c r="O27" s="1935"/>
      <c r="P27" s="1935"/>
      <c r="Q27" s="1936"/>
      <c r="R27" s="1934" t="s">
        <v>1191</v>
      </c>
      <c r="S27" s="1935"/>
      <c r="T27" s="1935"/>
      <c r="U27" s="1936"/>
    </row>
    <row r="28" spans="1:21" ht="12.95" customHeight="1">
      <c r="A28" s="1314">
        <v>1</v>
      </c>
      <c r="B28" s="1953"/>
      <c r="C28" s="1953"/>
      <c r="D28" s="1953"/>
      <c r="E28" s="1953"/>
      <c r="F28" s="1953"/>
      <c r="G28" s="1953"/>
      <c r="H28" s="1953"/>
      <c r="I28" s="1953"/>
      <c r="J28" s="1953"/>
      <c r="K28" s="1953"/>
      <c r="L28" s="1953"/>
      <c r="M28" s="1953"/>
      <c r="N28" s="1954"/>
      <c r="O28" s="1954"/>
      <c r="P28" s="1954"/>
      <c r="Q28" s="1954"/>
      <c r="R28" s="1955"/>
      <c r="S28" s="1955"/>
      <c r="T28" s="1955"/>
      <c r="U28" s="1956"/>
    </row>
    <row r="29" spans="1:21" ht="12.95" customHeight="1">
      <c r="A29" s="1315">
        <f>SUM(A28+1)</f>
        <v>2</v>
      </c>
      <c r="B29" s="1937"/>
      <c r="C29" s="1937"/>
      <c r="D29" s="1937"/>
      <c r="E29" s="1937"/>
      <c r="F29" s="1937"/>
      <c r="G29" s="1937"/>
      <c r="H29" s="1937"/>
      <c r="I29" s="1937"/>
      <c r="J29" s="1937"/>
      <c r="K29" s="1937"/>
      <c r="L29" s="1937"/>
      <c r="M29" s="1937"/>
      <c r="N29" s="1938"/>
      <c r="O29" s="1938"/>
      <c r="P29" s="1938"/>
      <c r="Q29" s="1938"/>
      <c r="R29" s="1939"/>
      <c r="S29" s="1939"/>
      <c r="T29" s="1939"/>
      <c r="U29" s="1940"/>
    </row>
    <row r="30" spans="1:21" ht="12.95" customHeight="1">
      <c r="A30" s="1315">
        <f>SUM(A29+1)</f>
        <v>3</v>
      </c>
      <c r="B30" s="1937"/>
      <c r="C30" s="1937"/>
      <c r="D30" s="1937"/>
      <c r="E30" s="1937"/>
      <c r="F30" s="1937"/>
      <c r="G30" s="1937"/>
      <c r="H30" s="1937"/>
      <c r="I30" s="1937"/>
      <c r="J30" s="1937"/>
      <c r="K30" s="1937"/>
      <c r="L30" s="1937"/>
      <c r="M30" s="1937"/>
      <c r="N30" s="1938"/>
      <c r="O30" s="1938"/>
      <c r="P30" s="1938"/>
      <c r="Q30" s="1938"/>
      <c r="R30" s="1939"/>
      <c r="S30" s="1939"/>
      <c r="T30" s="1939"/>
      <c r="U30" s="1940"/>
    </row>
    <row r="31" spans="1:21" ht="12.95" customHeight="1">
      <c r="A31" s="1315">
        <f>SUM(A30+1)</f>
        <v>4</v>
      </c>
      <c r="B31" s="1937"/>
      <c r="C31" s="1937"/>
      <c r="D31" s="1937"/>
      <c r="E31" s="1937"/>
      <c r="F31" s="1937"/>
      <c r="G31" s="1937"/>
      <c r="H31" s="1937"/>
      <c r="I31" s="1937"/>
      <c r="J31" s="1937"/>
      <c r="K31" s="1937"/>
      <c r="L31" s="1937"/>
      <c r="M31" s="1937"/>
      <c r="N31" s="1938"/>
      <c r="O31" s="1938"/>
      <c r="P31" s="1938"/>
      <c r="Q31" s="1938"/>
      <c r="R31" s="1939"/>
      <c r="S31" s="1939"/>
      <c r="T31" s="1939"/>
      <c r="U31" s="1940"/>
    </row>
    <row r="32" spans="1:21" ht="12.95" customHeight="1">
      <c r="A32" s="1315">
        <f>SUM(A31+1)</f>
        <v>5</v>
      </c>
      <c r="B32" s="1937"/>
      <c r="C32" s="1937"/>
      <c r="D32" s="1937"/>
      <c r="E32" s="1937"/>
      <c r="F32" s="1937"/>
      <c r="G32" s="1937"/>
      <c r="H32" s="1937"/>
      <c r="I32" s="1937"/>
      <c r="J32" s="1937"/>
      <c r="K32" s="1937"/>
      <c r="L32" s="1937"/>
      <c r="M32" s="1937"/>
      <c r="N32" s="1938"/>
      <c r="O32" s="1938"/>
      <c r="P32" s="1938"/>
      <c r="Q32" s="1938"/>
      <c r="R32" s="1939"/>
      <c r="S32" s="1939"/>
      <c r="T32" s="1939"/>
      <c r="U32" s="1940"/>
    </row>
    <row r="33" spans="1:21" ht="12.95" customHeight="1">
      <c r="A33" s="1316">
        <f>SUM(A32+1)</f>
        <v>6</v>
      </c>
      <c r="B33" s="1969"/>
      <c r="C33" s="1969"/>
      <c r="D33" s="1969"/>
      <c r="E33" s="1969"/>
      <c r="F33" s="1969"/>
      <c r="G33" s="1969"/>
      <c r="H33" s="1969"/>
      <c r="I33" s="1969"/>
      <c r="J33" s="1969"/>
      <c r="K33" s="1969"/>
      <c r="L33" s="1969"/>
      <c r="M33" s="1969"/>
      <c r="N33" s="1970"/>
      <c r="O33" s="1970"/>
      <c r="P33" s="1970"/>
      <c r="Q33" s="1970"/>
      <c r="R33" s="1971"/>
      <c r="S33" s="1971"/>
      <c r="T33" s="1971"/>
      <c r="U33" s="1972"/>
    </row>
    <row r="34" spans="1:21" ht="14.1" customHeight="1">
      <c r="A34" s="1946" t="s">
        <v>972</v>
      </c>
      <c r="B34" s="1946"/>
      <c r="C34" s="1946"/>
      <c r="D34" s="1946"/>
      <c r="E34" s="1310"/>
      <c r="F34" s="1310"/>
      <c r="G34" s="1310"/>
      <c r="H34" s="1311"/>
      <c r="I34" s="1312"/>
      <c r="J34" s="1313"/>
      <c r="K34" s="1313"/>
      <c r="L34" s="1313"/>
      <c r="M34" s="129"/>
      <c r="N34" s="129"/>
      <c r="O34" s="129"/>
      <c r="P34" s="129"/>
      <c r="Q34" s="129"/>
      <c r="R34" s="129"/>
      <c r="S34" s="129"/>
      <c r="T34" s="129"/>
      <c r="U34" s="129"/>
    </row>
    <row r="35" spans="1:21" ht="14.1" customHeight="1">
      <c r="A35" s="1932"/>
      <c r="B35" s="1932"/>
      <c r="C35" s="1932"/>
      <c r="D35" s="1932"/>
      <c r="E35" s="1932"/>
      <c r="F35" s="1932"/>
      <c r="G35" s="1932"/>
      <c r="H35" s="1932"/>
      <c r="I35" s="1932"/>
      <c r="J35" s="1932"/>
      <c r="K35" s="1932"/>
      <c r="L35" s="1932"/>
      <c r="M35" s="1932"/>
      <c r="N35" s="1932"/>
      <c r="O35" s="1932"/>
      <c r="P35" s="1932"/>
      <c r="Q35" s="1932"/>
      <c r="R35" s="1932"/>
      <c r="S35" s="1932"/>
      <c r="T35" s="1932"/>
      <c r="U35" s="1932"/>
    </row>
    <row r="36" spans="1:21" ht="14.1" customHeight="1">
      <c r="A36" s="1973" t="s">
        <v>1192</v>
      </c>
      <c r="B36" s="1973"/>
      <c r="C36" s="1973"/>
      <c r="D36" s="1973"/>
      <c r="E36" s="1973"/>
      <c r="F36" s="1973"/>
      <c r="G36" s="1973"/>
      <c r="H36" s="1973"/>
      <c r="I36" s="1973"/>
      <c r="J36" s="1973"/>
      <c r="K36" s="1973"/>
      <c r="L36" s="1973"/>
      <c r="M36" s="1973"/>
      <c r="N36" s="1973"/>
      <c r="O36" s="1973"/>
      <c r="P36" s="1317"/>
      <c r="Q36" s="1317"/>
      <c r="R36" s="1317"/>
      <c r="S36" s="1317"/>
      <c r="T36" s="1317"/>
      <c r="U36" s="1317"/>
    </row>
    <row r="37" spans="1:21" ht="26.25" customHeight="1">
      <c r="A37" s="1974" t="s">
        <v>1193</v>
      </c>
      <c r="B37" s="1975"/>
      <c r="C37" s="1975"/>
      <c r="D37" s="1975"/>
      <c r="E37" s="1975"/>
      <c r="F37" s="1975"/>
      <c r="G37" s="1976"/>
      <c r="H37" s="1975" t="s">
        <v>1194</v>
      </c>
      <c r="I37" s="1975"/>
      <c r="J37" s="1975"/>
      <c r="K37" s="1975"/>
      <c r="L37" s="1975"/>
      <c r="M37" s="1318"/>
      <c r="N37" s="1319"/>
      <c r="O37" s="1977" t="s">
        <v>1195</v>
      </c>
      <c r="P37" s="1978"/>
      <c r="Q37" s="1978"/>
      <c r="R37" s="1979"/>
      <c r="S37" s="1980" t="s">
        <v>1196</v>
      </c>
      <c r="T37" s="1981"/>
      <c r="U37" s="1982"/>
    </row>
    <row r="38" spans="1:21" ht="23.25" customHeight="1">
      <c r="A38" s="1983" t="s">
        <v>1197</v>
      </c>
      <c r="B38" s="1984"/>
      <c r="C38" s="1984"/>
      <c r="D38" s="1984"/>
      <c r="E38" s="1984"/>
      <c r="F38" s="1984"/>
      <c r="G38" s="1984"/>
      <c r="H38" s="1985"/>
      <c r="I38" s="1985"/>
      <c r="J38" s="1985"/>
      <c r="K38" s="1985"/>
      <c r="L38" s="1985"/>
      <c r="M38" s="1985"/>
      <c r="N38" s="1985"/>
      <c r="O38" s="1986"/>
      <c r="P38" s="1986"/>
      <c r="Q38" s="1986"/>
      <c r="R38" s="1986"/>
      <c r="S38" s="1987"/>
      <c r="T38" s="1987"/>
      <c r="U38" s="1988"/>
    </row>
    <row r="39" spans="1:21" ht="12.75">
      <c r="A39" s="1989" t="s">
        <v>1198</v>
      </c>
      <c r="B39" s="1990"/>
      <c r="C39" s="1990"/>
      <c r="D39" s="1990"/>
      <c r="E39" s="1990"/>
      <c r="F39" s="1990"/>
      <c r="G39" s="1990"/>
      <c r="H39" s="1991"/>
      <c r="I39" s="1991"/>
      <c r="J39" s="1991"/>
      <c r="K39" s="1991"/>
      <c r="L39" s="1991"/>
      <c r="M39" s="1991"/>
      <c r="N39" s="1991"/>
      <c r="O39" s="1992"/>
      <c r="P39" s="1992"/>
      <c r="Q39" s="1992"/>
      <c r="R39" s="1992"/>
      <c r="S39" s="1993"/>
      <c r="T39" s="1993"/>
      <c r="U39" s="1994"/>
    </row>
    <row r="40" spans="1:21" ht="22.5" customHeight="1">
      <c r="A40" s="1989" t="s">
        <v>1199</v>
      </c>
      <c r="B40" s="1990"/>
      <c r="C40" s="1990"/>
      <c r="D40" s="1990"/>
      <c r="E40" s="1990"/>
      <c r="F40" s="1990"/>
      <c r="G40" s="1990"/>
      <c r="H40" s="1991"/>
      <c r="I40" s="1991"/>
      <c r="J40" s="1991"/>
      <c r="K40" s="1991"/>
      <c r="L40" s="1991"/>
      <c r="M40" s="1991"/>
      <c r="N40" s="1991"/>
      <c r="O40" s="1992"/>
      <c r="P40" s="1992"/>
      <c r="Q40" s="1992"/>
      <c r="R40" s="1992"/>
      <c r="S40" s="1993"/>
      <c r="T40" s="1993"/>
      <c r="U40" s="1994"/>
    </row>
    <row r="41" spans="1:21" ht="12.75">
      <c r="A41" s="1989" t="s">
        <v>1200</v>
      </c>
      <c r="B41" s="1990"/>
      <c r="C41" s="1990"/>
      <c r="D41" s="1990"/>
      <c r="E41" s="1990"/>
      <c r="F41" s="1990"/>
      <c r="G41" s="1990"/>
      <c r="H41" s="1991"/>
      <c r="I41" s="1991"/>
      <c r="J41" s="1991"/>
      <c r="K41" s="1991"/>
      <c r="L41" s="1991"/>
      <c r="M41" s="1991"/>
      <c r="N41" s="1991"/>
      <c r="O41" s="1992"/>
      <c r="P41" s="1992"/>
      <c r="Q41" s="1992"/>
      <c r="R41" s="1992"/>
      <c r="S41" s="1993"/>
      <c r="T41" s="1993"/>
      <c r="U41" s="1994"/>
    </row>
    <row r="42" spans="1:21" s="134" customFormat="1" ht="22.5" customHeight="1">
      <c r="A42" s="1989" t="s">
        <v>1201</v>
      </c>
      <c r="B42" s="1990"/>
      <c r="C42" s="1990"/>
      <c r="D42" s="1990"/>
      <c r="E42" s="1990"/>
      <c r="F42" s="1990"/>
      <c r="G42" s="1990"/>
      <c r="H42" s="1991"/>
      <c r="I42" s="1991"/>
      <c r="J42" s="1991"/>
      <c r="K42" s="1991"/>
      <c r="L42" s="1991"/>
      <c r="M42" s="1991"/>
      <c r="N42" s="1991"/>
      <c r="O42" s="1992"/>
      <c r="P42" s="1992"/>
      <c r="Q42" s="1992"/>
      <c r="R42" s="1992"/>
      <c r="S42" s="1993"/>
      <c r="T42" s="1993"/>
      <c r="U42" s="1994"/>
    </row>
    <row r="43" spans="1:21" ht="21" customHeight="1">
      <c r="A43" s="1989" t="s">
        <v>1202</v>
      </c>
      <c r="B43" s="1990"/>
      <c r="C43" s="1990"/>
      <c r="D43" s="1990"/>
      <c r="E43" s="1990"/>
      <c r="F43" s="1990"/>
      <c r="G43" s="1990"/>
      <c r="H43" s="1991"/>
      <c r="I43" s="1991"/>
      <c r="J43" s="1991"/>
      <c r="K43" s="1991"/>
      <c r="L43" s="1991"/>
      <c r="M43" s="1991"/>
      <c r="N43" s="1991"/>
      <c r="O43" s="1992"/>
      <c r="P43" s="1992"/>
      <c r="Q43" s="1992"/>
      <c r="R43" s="1992"/>
      <c r="S43" s="1993"/>
      <c r="T43" s="1993"/>
      <c r="U43" s="1994"/>
    </row>
    <row r="44" spans="1:21" ht="23.25" customHeight="1">
      <c r="A44" s="1989" t="s">
        <v>1203</v>
      </c>
      <c r="B44" s="1990"/>
      <c r="C44" s="1990"/>
      <c r="D44" s="1990"/>
      <c r="E44" s="1990"/>
      <c r="F44" s="1990"/>
      <c r="G44" s="1990"/>
      <c r="H44" s="1991"/>
      <c r="I44" s="1991"/>
      <c r="J44" s="1991"/>
      <c r="K44" s="1991"/>
      <c r="L44" s="1991"/>
      <c r="M44" s="1991"/>
      <c r="N44" s="1991"/>
      <c r="O44" s="1992"/>
      <c r="P44" s="1992"/>
      <c r="Q44" s="1992"/>
      <c r="R44" s="1992"/>
      <c r="S44" s="1993"/>
      <c r="T44" s="1993"/>
      <c r="U44" s="1994"/>
    </row>
    <row r="45" spans="1:21" ht="23.25" customHeight="1">
      <c r="A45" s="1989" t="s">
        <v>1204</v>
      </c>
      <c r="B45" s="1990"/>
      <c r="C45" s="1990"/>
      <c r="D45" s="1990"/>
      <c r="E45" s="1990"/>
      <c r="F45" s="1990"/>
      <c r="G45" s="1990"/>
      <c r="H45" s="1991"/>
      <c r="I45" s="1991"/>
      <c r="J45" s="1991"/>
      <c r="K45" s="1991"/>
      <c r="L45" s="1991"/>
      <c r="M45" s="1991"/>
      <c r="N45" s="1991"/>
      <c r="O45" s="1992"/>
      <c r="P45" s="1992"/>
      <c r="Q45" s="1992"/>
      <c r="R45" s="1992"/>
      <c r="S45" s="1993"/>
      <c r="T45" s="1993"/>
      <c r="U45" s="1994"/>
    </row>
    <row r="46" spans="1:21" ht="12.75">
      <c r="A46" s="1995" t="s">
        <v>1205</v>
      </c>
      <c r="B46" s="1996"/>
      <c r="C46" s="1996"/>
      <c r="D46" s="1996"/>
      <c r="E46" s="1996"/>
      <c r="F46" s="1996"/>
      <c r="G46" s="1996"/>
      <c r="H46" s="1997"/>
      <c r="I46" s="1997"/>
      <c r="J46" s="1997"/>
      <c r="K46" s="1997"/>
      <c r="L46" s="1997"/>
      <c r="M46" s="1997"/>
      <c r="N46" s="1997"/>
      <c r="O46" s="1998"/>
      <c r="P46" s="1998"/>
      <c r="Q46" s="1998"/>
      <c r="R46" s="1998"/>
      <c r="S46" s="1999"/>
      <c r="T46" s="1999"/>
      <c r="U46" s="2000"/>
    </row>
    <row r="47" spans="1:21" ht="12.75">
      <c r="A47" s="1946" t="s">
        <v>972</v>
      </c>
      <c r="B47" s="1946"/>
      <c r="C47" s="1946"/>
      <c r="D47" s="1946"/>
      <c r="E47" s="1309"/>
      <c r="F47" s="1309"/>
      <c r="G47" s="1309"/>
      <c r="H47" s="1311"/>
      <c r="I47" s="1320"/>
      <c r="J47" s="1313"/>
      <c r="K47" s="1313"/>
      <c r="L47" s="1313"/>
      <c r="M47" s="1320"/>
      <c r="N47" s="1320"/>
      <c r="O47" s="1320"/>
      <c r="P47" s="129"/>
      <c r="Q47" s="129"/>
      <c r="R47" s="129"/>
      <c r="S47" s="129"/>
      <c r="T47" s="129"/>
      <c r="U47" s="129"/>
    </row>
    <row r="48" spans="1:21" ht="41.25" customHeight="1">
      <c r="A48" s="1932"/>
      <c r="B48" s="1932"/>
      <c r="C48" s="1932"/>
      <c r="D48" s="1932"/>
      <c r="E48" s="1932"/>
      <c r="F48" s="1932"/>
      <c r="G48" s="1932"/>
      <c r="H48" s="1932"/>
      <c r="I48" s="1932"/>
      <c r="J48" s="1932"/>
      <c r="K48" s="1932"/>
      <c r="L48" s="1932"/>
      <c r="M48" s="1932"/>
      <c r="N48" s="1932"/>
      <c r="O48" s="1932"/>
      <c r="P48" s="1932"/>
      <c r="Q48" s="1932"/>
      <c r="R48" s="1932"/>
      <c r="S48" s="1932"/>
      <c r="T48" s="1932"/>
      <c r="U48" s="1932"/>
    </row>
    <row r="49" spans="1:22" ht="30" customHeight="1">
      <c r="A49" s="2001" t="s">
        <v>1206</v>
      </c>
      <c r="B49" s="2001"/>
      <c r="C49" s="2001"/>
      <c r="D49" s="2001"/>
      <c r="E49" s="2001"/>
      <c r="F49" s="2001"/>
      <c r="G49" s="2001"/>
      <c r="H49" s="2001"/>
      <c r="I49" s="2001"/>
      <c r="J49" s="2001"/>
      <c r="K49" s="2001"/>
      <c r="L49" s="2001"/>
      <c r="M49" s="2001"/>
      <c r="N49" s="2001"/>
      <c r="O49" s="2001"/>
      <c r="P49" s="129"/>
      <c r="Q49" s="129"/>
      <c r="R49" s="129"/>
      <c r="S49" s="129"/>
      <c r="T49" s="129"/>
      <c r="U49" s="129"/>
    </row>
    <row r="50" spans="1:22" ht="22.5" customHeight="1">
      <c r="A50" s="1321" t="s">
        <v>1023</v>
      </c>
      <c r="B50" s="2002" t="s">
        <v>1207</v>
      </c>
      <c r="C50" s="2003"/>
      <c r="D50" s="2003"/>
      <c r="E50" s="2003"/>
      <c r="F50" s="2003"/>
      <c r="G50" s="2003"/>
      <c r="H50" s="2003"/>
      <c r="I50" s="2003"/>
      <c r="J50" s="2003"/>
      <c r="K50" s="2003"/>
      <c r="L50" s="2003"/>
      <c r="M50" s="2003"/>
      <c r="N50" s="2003"/>
      <c r="O50" s="2003"/>
      <c r="P50" s="2003"/>
      <c r="Q50" s="2004"/>
      <c r="R50" s="2002" t="s">
        <v>1026</v>
      </c>
      <c r="S50" s="2003"/>
      <c r="T50" s="2003"/>
      <c r="U50" s="2004"/>
    </row>
    <row r="51" spans="1:22" ht="12.75">
      <c r="A51" s="1315">
        <v>1</v>
      </c>
      <c r="B51" s="2005"/>
      <c r="C51" s="2005"/>
      <c r="D51" s="2005"/>
      <c r="E51" s="2005"/>
      <c r="F51" s="2005"/>
      <c r="G51" s="2005"/>
      <c r="H51" s="2005"/>
      <c r="I51" s="2005"/>
      <c r="J51" s="2005"/>
      <c r="K51" s="2005"/>
      <c r="L51" s="2005"/>
      <c r="M51" s="2005"/>
      <c r="N51" s="2005"/>
      <c r="O51" s="2005"/>
      <c r="P51" s="2005"/>
      <c r="Q51" s="2005"/>
      <c r="R51" s="1938"/>
      <c r="S51" s="1938"/>
      <c r="T51" s="1938"/>
      <c r="U51" s="2006"/>
    </row>
    <row r="52" spans="1:22" ht="12.75">
      <c r="A52" s="1315">
        <f t="shared" ref="A52:A60" si="0">SUM(A51+1)</f>
        <v>2</v>
      </c>
      <c r="B52" s="2005"/>
      <c r="C52" s="2005"/>
      <c r="D52" s="2005"/>
      <c r="E52" s="2005"/>
      <c r="F52" s="2005"/>
      <c r="G52" s="2005"/>
      <c r="H52" s="2005"/>
      <c r="I52" s="2005"/>
      <c r="J52" s="2005"/>
      <c r="K52" s="2005"/>
      <c r="L52" s="2005"/>
      <c r="M52" s="2005"/>
      <c r="N52" s="2005"/>
      <c r="O52" s="2005"/>
      <c r="P52" s="2005"/>
      <c r="Q52" s="2005"/>
      <c r="R52" s="1938"/>
      <c r="S52" s="1938"/>
      <c r="T52" s="1938"/>
      <c r="U52" s="2006"/>
    </row>
    <row r="53" spans="1:22" ht="12.75">
      <c r="A53" s="1315">
        <f t="shared" si="0"/>
        <v>3</v>
      </c>
      <c r="B53" s="2005"/>
      <c r="C53" s="2005"/>
      <c r="D53" s="2005"/>
      <c r="E53" s="2005"/>
      <c r="F53" s="2005"/>
      <c r="G53" s="2005"/>
      <c r="H53" s="2005"/>
      <c r="I53" s="2005"/>
      <c r="J53" s="2005"/>
      <c r="K53" s="2005"/>
      <c r="L53" s="2005"/>
      <c r="M53" s="2005"/>
      <c r="N53" s="2005"/>
      <c r="O53" s="2005"/>
      <c r="P53" s="2005"/>
      <c r="Q53" s="2005"/>
      <c r="R53" s="1938"/>
      <c r="S53" s="1938"/>
      <c r="T53" s="1938"/>
      <c r="U53" s="2006"/>
    </row>
    <row r="54" spans="1:22" ht="12.75">
      <c r="A54" s="1315">
        <f t="shared" si="0"/>
        <v>4</v>
      </c>
      <c r="B54" s="2005"/>
      <c r="C54" s="2005"/>
      <c r="D54" s="2005"/>
      <c r="E54" s="2005"/>
      <c r="F54" s="2005"/>
      <c r="G54" s="2005"/>
      <c r="H54" s="2005"/>
      <c r="I54" s="2005"/>
      <c r="J54" s="2005"/>
      <c r="K54" s="2005"/>
      <c r="L54" s="2005"/>
      <c r="M54" s="2005"/>
      <c r="N54" s="2005"/>
      <c r="O54" s="2005"/>
      <c r="P54" s="2005"/>
      <c r="Q54" s="2005"/>
      <c r="R54" s="1938"/>
      <c r="S54" s="1938"/>
      <c r="T54" s="1938"/>
      <c r="U54" s="2006"/>
    </row>
    <row r="55" spans="1:22" ht="12.75">
      <c r="A55" s="1315">
        <f t="shared" si="0"/>
        <v>5</v>
      </c>
      <c r="B55" s="2005"/>
      <c r="C55" s="2005"/>
      <c r="D55" s="2005"/>
      <c r="E55" s="2005"/>
      <c r="F55" s="2005"/>
      <c r="G55" s="2005"/>
      <c r="H55" s="2005"/>
      <c r="I55" s="2005"/>
      <c r="J55" s="2005"/>
      <c r="K55" s="2005"/>
      <c r="L55" s="2005"/>
      <c r="M55" s="2005"/>
      <c r="N55" s="2005"/>
      <c r="O55" s="2005"/>
      <c r="P55" s="2005"/>
      <c r="Q55" s="2005"/>
      <c r="R55" s="1938"/>
      <c r="S55" s="1938"/>
      <c r="T55" s="1938"/>
      <c r="U55" s="2006"/>
    </row>
    <row r="56" spans="1:22" ht="12.75">
      <c r="A56" s="1315">
        <f t="shared" si="0"/>
        <v>6</v>
      </c>
      <c r="B56" s="2005"/>
      <c r="C56" s="2005"/>
      <c r="D56" s="2005"/>
      <c r="E56" s="2005"/>
      <c r="F56" s="2005"/>
      <c r="G56" s="2005"/>
      <c r="H56" s="2005"/>
      <c r="I56" s="2005"/>
      <c r="J56" s="2005"/>
      <c r="K56" s="2005"/>
      <c r="L56" s="2005"/>
      <c r="M56" s="2005"/>
      <c r="N56" s="2005"/>
      <c r="O56" s="2005"/>
      <c r="P56" s="2005"/>
      <c r="Q56" s="2005"/>
      <c r="R56" s="1938"/>
      <c r="S56" s="1938"/>
      <c r="T56" s="1938"/>
      <c r="U56" s="2006"/>
    </row>
    <row r="57" spans="1:22" ht="12.75">
      <c r="A57" s="1315">
        <f t="shared" si="0"/>
        <v>7</v>
      </c>
      <c r="B57" s="2005"/>
      <c r="C57" s="2005"/>
      <c r="D57" s="2005"/>
      <c r="E57" s="2005"/>
      <c r="F57" s="2005"/>
      <c r="G57" s="2005"/>
      <c r="H57" s="2005"/>
      <c r="I57" s="2005"/>
      <c r="J57" s="2005"/>
      <c r="K57" s="2005"/>
      <c r="L57" s="2005"/>
      <c r="M57" s="2005"/>
      <c r="N57" s="2005"/>
      <c r="O57" s="2005"/>
      <c r="P57" s="2005"/>
      <c r="Q57" s="2005"/>
      <c r="R57" s="1938"/>
      <c r="S57" s="1938"/>
      <c r="T57" s="1938"/>
      <c r="U57" s="2006"/>
    </row>
    <row r="58" spans="1:22" ht="12.75">
      <c r="A58" s="1315">
        <f t="shared" si="0"/>
        <v>8</v>
      </c>
      <c r="B58" s="2005"/>
      <c r="C58" s="2005"/>
      <c r="D58" s="2005"/>
      <c r="E58" s="2005"/>
      <c r="F58" s="2005"/>
      <c r="G58" s="2005"/>
      <c r="H58" s="2005"/>
      <c r="I58" s="2005"/>
      <c r="J58" s="2005"/>
      <c r="K58" s="2005"/>
      <c r="L58" s="2005"/>
      <c r="M58" s="2005"/>
      <c r="N58" s="2005"/>
      <c r="O58" s="2005"/>
      <c r="P58" s="2005"/>
      <c r="Q58" s="2005"/>
      <c r="R58" s="1938"/>
      <c r="S58" s="1938"/>
      <c r="T58" s="1938"/>
      <c r="U58" s="2006"/>
    </row>
    <row r="59" spans="1:22" ht="12.75">
      <c r="A59" s="1315">
        <f t="shared" si="0"/>
        <v>9</v>
      </c>
      <c r="B59" s="2005"/>
      <c r="C59" s="2005"/>
      <c r="D59" s="2005"/>
      <c r="E59" s="2005"/>
      <c r="F59" s="2005"/>
      <c r="G59" s="2005"/>
      <c r="H59" s="2005"/>
      <c r="I59" s="2005"/>
      <c r="J59" s="2005"/>
      <c r="K59" s="2005"/>
      <c r="L59" s="2005"/>
      <c r="M59" s="2005"/>
      <c r="N59" s="2005"/>
      <c r="O59" s="2005"/>
      <c r="P59" s="2005"/>
      <c r="Q59" s="2005"/>
      <c r="R59" s="1938"/>
      <c r="S59" s="1938"/>
      <c r="T59" s="1938"/>
      <c r="U59" s="2006"/>
    </row>
    <row r="60" spans="1:22" ht="12.75">
      <c r="A60" s="1316">
        <f t="shared" si="0"/>
        <v>10</v>
      </c>
      <c r="B60" s="2007"/>
      <c r="C60" s="2007"/>
      <c r="D60" s="2007"/>
      <c r="E60" s="2007"/>
      <c r="F60" s="2007"/>
      <c r="G60" s="2007"/>
      <c r="H60" s="2007"/>
      <c r="I60" s="2007"/>
      <c r="J60" s="2007"/>
      <c r="K60" s="2007"/>
      <c r="L60" s="2007"/>
      <c r="M60" s="2007"/>
      <c r="N60" s="2007"/>
      <c r="O60" s="2007"/>
      <c r="P60" s="2007"/>
      <c r="Q60" s="2007"/>
      <c r="R60" s="1970"/>
      <c r="S60" s="1970"/>
      <c r="T60" s="1970"/>
      <c r="U60" s="2008"/>
    </row>
    <row r="61" spans="1:22" ht="12.75">
      <c r="A61" s="1946" t="s">
        <v>972</v>
      </c>
      <c r="B61" s="1946"/>
      <c r="C61" s="1946"/>
      <c r="D61" s="1946"/>
      <c r="E61" s="1310"/>
      <c r="F61" s="1310"/>
      <c r="G61" s="1310"/>
      <c r="H61" s="1311"/>
      <c r="I61" s="129"/>
      <c r="J61" s="1313"/>
      <c r="K61" s="1313"/>
      <c r="L61" s="1313"/>
      <c r="M61" s="129"/>
      <c r="N61" s="129"/>
      <c r="O61" s="129"/>
      <c r="P61" s="129"/>
      <c r="Q61" s="129"/>
      <c r="R61" s="129"/>
      <c r="S61" s="129"/>
      <c r="T61" s="129"/>
      <c r="U61" s="129"/>
    </row>
    <row r="62" spans="1:22" ht="14.1" customHeight="1">
      <c r="A62" s="2010"/>
      <c r="B62" s="2010"/>
      <c r="C62" s="2010"/>
      <c r="D62" s="2010"/>
      <c r="E62" s="2010"/>
      <c r="F62" s="2010"/>
      <c r="G62" s="2010"/>
      <c r="H62" s="2010"/>
      <c r="I62" s="2010"/>
      <c r="J62" s="2010"/>
      <c r="K62" s="2010"/>
      <c r="L62" s="2010"/>
      <c r="M62" s="2010"/>
      <c r="N62" s="2010"/>
      <c r="O62" s="2010"/>
      <c r="P62" s="2010"/>
      <c r="Q62" s="2010"/>
      <c r="R62" s="2010"/>
      <c r="S62" s="2010"/>
      <c r="T62" s="2010"/>
      <c r="U62" s="2010"/>
      <c r="V62" s="628"/>
    </row>
    <row r="63" spans="1:22" ht="14.1" customHeight="1">
      <c r="A63" s="1932"/>
      <c r="B63" s="1932"/>
      <c r="C63" s="1932"/>
      <c r="D63" s="1932"/>
      <c r="E63" s="1932"/>
      <c r="F63" s="1932"/>
      <c r="G63" s="1932"/>
      <c r="H63" s="1932"/>
      <c r="I63" s="1932"/>
      <c r="J63" s="1932"/>
      <c r="K63" s="1932"/>
      <c r="L63" s="1932"/>
      <c r="M63" s="1932"/>
      <c r="N63" s="1932"/>
      <c r="O63" s="1932"/>
      <c r="P63" s="1932"/>
      <c r="Q63" s="1932"/>
      <c r="R63" s="1932"/>
      <c r="S63" s="1932"/>
      <c r="T63" s="1932"/>
      <c r="U63" s="1932"/>
      <c r="V63" s="628"/>
    </row>
    <row r="64" spans="1:22" ht="14.1" customHeight="1">
      <c r="A64" s="2009" t="s">
        <v>1208</v>
      </c>
      <c r="B64" s="2009"/>
      <c r="C64" s="2009"/>
      <c r="D64" s="2009"/>
      <c r="E64" s="2009"/>
      <c r="F64" s="2009"/>
      <c r="G64" s="2009"/>
      <c r="H64" s="2009"/>
      <c r="I64" s="2009"/>
      <c r="J64" s="2009"/>
      <c r="K64" s="2009"/>
      <c r="L64" s="2009"/>
      <c r="M64" s="2009"/>
      <c r="N64" s="2009"/>
      <c r="O64" s="2009"/>
      <c r="P64" s="2009"/>
      <c r="Q64" s="2009"/>
      <c r="R64" s="2009"/>
      <c r="S64" s="2009"/>
      <c r="T64" s="2009"/>
      <c r="U64" s="2009"/>
      <c r="V64" s="628"/>
    </row>
    <row r="65" spans="1:21" ht="14.1" customHeight="1">
      <c r="A65" s="2011" t="s">
        <v>1023</v>
      </c>
      <c r="B65" s="2011" t="s">
        <v>1024</v>
      </c>
      <c r="C65" s="2011"/>
      <c r="D65" s="2011"/>
      <c r="E65" s="2011"/>
      <c r="F65" s="2011"/>
      <c r="G65" s="2011"/>
      <c r="H65" s="2012" t="s">
        <v>357</v>
      </c>
      <c r="I65" s="1322"/>
      <c r="J65" s="2002" t="s">
        <v>1026</v>
      </c>
      <c r="K65" s="2003"/>
      <c r="L65" s="2003"/>
      <c r="M65" s="2003"/>
      <c r="N65" s="2003"/>
      <c r="O65" s="2004"/>
      <c r="P65" s="2013" t="s">
        <v>1209</v>
      </c>
      <c r="Q65" s="2014"/>
      <c r="R65" s="2015"/>
      <c r="S65" s="2013" t="s">
        <v>1028</v>
      </c>
      <c r="T65" s="2014"/>
      <c r="U65" s="2015"/>
    </row>
    <row r="66" spans="1:21" ht="14.1" customHeight="1">
      <c r="A66" s="2011"/>
      <c r="B66" s="2011"/>
      <c r="C66" s="2011"/>
      <c r="D66" s="2011"/>
      <c r="E66" s="2011"/>
      <c r="F66" s="2011"/>
      <c r="G66" s="2011"/>
      <c r="H66" s="2012"/>
      <c r="I66" s="1323"/>
      <c r="J66" s="2002" t="s">
        <v>1029</v>
      </c>
      <c r="K66" s="2003"/>
      <c r="L66" s="2004"/>
      <c r="M66" s="2002" t="s">
        <v>1030</v>
      </c>
      <c r="N66" s="2003"/>
      <c r="O66" s="2004"/>
      <c r="P66" s="2016"/>
      <c r="Q66" s="2017"/>
      <c r="R66" s="2018"/>
      <c r="S66" s="2016"/>
      <c r="T66" s="2017"/>
      <c r="U66" s="2018"/>
    </row>
    <row r="67" spans="1:21" ht="14.1" customHeight="1">
      <c r="A67" s="1175"/>
      <c r="B67" s="2019" t="s">
        <v>1210</v>
      </c>
      <c r="C67" s="2019"/>
      <c r="D67" s="2019"/>
      <c r="E67" s="2019"/>
      <c r="F67" s="2019"/>
      <c r="G67" s="2019"/>
      <c r="H67" s="1324" t="s">
        <v>289</v>
      </c>
      <c r="I67" s="1325"/>
      <c r="J67" s="2020">
        <f>'SUVAHA VYPOCET'!$R$68</f>
        <v>31053.090000000018</v>
      </c>
      <c r="K67" s="2020"/>
      <c r="L67" s="2020"/>
      <c r="M67" s="1925">
        <f>'SUVAHA VYPOCET'!$AG$68</f>
        <v>30455.579999999991</v>
      </c>
      <c r="N67" s="1925"/>
      <c r="O67" s="1925"/>
      <c r="P67" s="2021">
        <f>SUM(J67-M67)</f>
        <v>597.5100000000275</v>
      </c>
      <c r="Q67" s="2021"/>
      <c r="R67" s="2021"/>
      <c r="S67" s="2022">
        <f>SUM(J67/M67)</f>
        <v>1.0196190648807222</v>
      </c>
      <c r="T67" s="2022"/>
      <c r="U67" s="2023"/>
    </row>
    <row r="68" spans="1:21" ht="14.1" customHeight="1">
      <c r="A68" s="1173"/>
      <c r="B68" s="2034" t="s">
        <v>1184</v>
      </c>
      <c r="C68" s="2034"/>
      <c r="D68" s="2034"/>
      <c r="E68" s="2034"/>
      <c r="F68" s="2034"/>
      <c r="G68" s="2034"/>
      <c r="H68" s="1326"/>
      <c r="I68" s="1325"/>
      <c r="J68" s="2035"/>
      <c r="K68" s="2035"/>
      <c r="L68" s="2035"/>
      <c r="M68" s="1907"/>
      <c r="N68" s="1907"/>
      <c r="O68" s="1907"/>
      <c r="P68" s="2036"/>
      <c r="Q68" s="2036"/>
      <c r="R68" s="2036"/>
      <c r="S68" s="2032"/>
      <c r="T68" s="2032"/>
      <c r="U68" s="2033"/>
    </row>
    <row r="69" spans="1:21" ht="14.1" customHeight="1">
      <c r="A69" s="1173">
        <v>1</v>
      </c>
      <c r="B69" s="2034" t="s">
        <v>751</v>
      </c>
      <c r="C69" s="2034"/>
      <c r="D69" s="2034"/>
      <c r="E69" s="2034"/>
      <c r="F69" s="2034"/>
      <c r="G69" s="2034"/>
      <c r="H69" s="1326" t="s">
        <v>290</v>
      </c>
      <c r="I69" s="1325"/>
      <c r="J69" s="2035">
        <f>'SUVAHA VYPOCET'!$R$69</f>
        <v>28640</v>
      </c>
      <c r="K69" s="2035"/>
      <c r="L69" s="2035"/>
      <c r="M69" s="1907">
        <f>'SUVAHA VYPOCET'!$AG$69</f>
        <v>28640</v>
      </c>
      <c r="N69" s="1907"/>
      <c r="O69" s="1907"/>
      <c r="P69" s="2036">
        <f>SUM(J69-M69)</f>
        <v>0</v>
      </c>
      <c r="Q69" s="2036"/>
      <c r="R69" s="2036"/>
      <c r="S69" s="2032">
        <f>SUM(J69/M69)</f>
        <v>1</v>
      </c>
      <c r="T69" s="2032"/>
      <c r="U69" s="2033"/>
    </row>
    <row r="70" spans="1:21" ht="14.1" customHeight="1">
      <c r="A70" s="1173">
        <f>SUM(A69+1)</f>
        <v>2</v>
      </c>
      <c r="B70" s="2034" t="s">
        <v>1089</v>
      </c>
      <c r="C70" s="2034"/>
      <c r="D70" s="2034"/>
      <c r="E70" s="2034"/>
      <c r="F70" s="2034"/>
      <c r="G70" s="2034"/>
      <c r="H70" s="1326" t="s">
        <v>296</v>
      </c>
      <c r="I70" s="1325"/>
      <c r="J70" s="2035">
        <f>'SUVAHA VYPOCET'!$R$74</f>
        <v>331.94</v>
      </c>
      <c r="K70" s="2035"/>
      <c r="L70" s="2035"/>
      <c r="M70" s="1907">
        <f>'SUVAHA VYPOCET'!$AG$74</f>
        <v>331.94</v>
      </c>
      <c r="N70" s="1907"/>
      <c r="O70" s="1907"/>
      <c r="P70" s="2036">
        <f>SUM(J70-M70)</f>
        <v>0</v>
      </c>
      <c r="Q70" s="2036"/>
      <c r="R70" s="2036"/>
      <c r="S70" s="2032">
        <f>SUM(J70/M70)</f>
        <v>1</v>
      </c>
      <c r="T70" s="2032"/>
      <c r="U70" s="2033"/>
    </row>
    <row r="71" spans="1:21" ht="14.1" customHeight="1">
      <c r="A71" s="1173">
        <f>SUM(A70+1)</f>
        <v>3</v>
      </c>
      <c r="B71" s="2034" t="s">
        <v>1094</v>
      </c>
      <c r="C71" s="2034"/>
      <c r="D71" s="2034"/>
      <c r="E71" s="2034"/>
      <c r="F71" s="2034"/>
      <c r="G71" s="2034"/>
      <c r="H71" s="1326" t="s">
        <v>302</v>
      </c>
      <c r="I71" s="1325"/>
      <c r="J71" s="2035">
        <f>'SUVAHA VYPOCET'!$R$81</f>
        <v>251.08</v>
      </c>
      <c r="K71" s="2035"/>
      <c r="L71" s="2035"/>
      <c r="M71" s="1907">
        <f>'SUVAHA VYPOCET'!$AG$81</f>
        <v>251.08</v>
      </c>
      <c r="N71" s="1907"/>
      <c r="O71" s="1907"/>
      <c r="P71" s="2036">
        <f>SUM(J71-M71)</f>
        <v>0</v>
      </c>
      <c r="Q71" s="2036"/>
      <c r="R71" s="2036"/>
      <c r="S71" s="2032">
        <f>SUM(J71/M71)</f>
        <v>1</v>
      </c>
      <c r="T71" s="2032"/>
      <c r="U71" s="2033"/>
    </row>
    <row r="72" spans="1:21" ht="27" customHeight="1">
      <c r="A72" s="1173">
        <f>SUM(A71+1)</f>
        <v>4</v>
      </c>
      <c r="B72" s="2034" t="s">
        <v>1097</v>
      </c>
      <c r="C72" s="2034"/>
      <c r="D72" s="2034"/>
      <c r="E72" s="2034"/>
      <c r="F72" s="2034"/>
      <c r="G72" s="2034"/>
      <c r="H72" s="1326" t="s">
        <v>510</v>
      </c>
      <c r="I72" s="1325"/>
      <c r="J72" s="2037">
        <f>'SUVAHA VYPOCET'!$R$85</f>
        <v>1232.5599999999995</v>
      </c>
      <c r="K72" s="2037"/>
      <c r="L72" s="2037"/>
      <c r="M72" s="1907">
        <f>'SUVAHA VYPOCET'!$AG$85</f>
        <v>-925.00000000000023</v>
      </c>
      <c r="N72" s="1907"/>
      <c r="O72" s="1907"/>
      <c r="P72" s="2036">
        <f>SUM(J72-M72)</f>
        <v>2157.5599999999995</v>
      </c>
      <c r="Q72" s="2036"/>
      <c r="R72" s="2036"/>
      <c r="S72" s="2032">
        <f>SUM(J72/M72)</f>
        <v>-1.3324972972972964</v>
      </c>
      <c r="T72" s="2032"/>
      <c r="U72" s="2033"/>
    </row>
    <row r="73" spans="1:21" ht="29.25" customHeight="1">
      <c r="A73" s="1174">
        <f>SUM(A72+1)</f>
        <v>5</v>
      </c>
      <c r="B73" s="2024" t="s">
        <v>1100</v>
      </c>
      <c r="C73" s="2024"/>
      <c r="D73" s="2024"/>
      <c r="E73" s="2024"/>
      <c r="F73" s="2024"/>
      <c r="G73" s="2024"/>
      <c r="H73" s="1327" t="s">
        <v>308</v>
      </c>
      <c r="I73" s="1328"/>
      <c r="J73" s="2025">
        <f>'SUVAHA VYPOCET'!$R$88</f>
        <v>597.51000000001659</v>
      </c>
      <c r="K73" s="2026"/>
      <c r="L73" s="2027"/>
      <c r="M73" s="1929">
        <f>'SUVAHA VYPOCET'!$AG$88</f>
        <v>2157.5599999999904</v>
      </c>
      <c r="N73" s="1929"/>
      <c r="O73" s="1929"/>
      <c r="P73" s="2028">
        <f>SUM(J73-M73)</f>
        <v>-1560.0499999999738</v>
      </c>
      <c r="Q73" s="2028"/>
      <c r="R73" s="2028"/>
      <c r="S73" s="2029">
        <f>SUM(J73/M73)</f>
        <v>0.27693783718646026</v>
      </c>
      <c r="T73" s="2029"/>
      <c r="U73" s="2030"/>
    </row>
    <row r="74" spans="1:21" ht="14.1" customHeight="1">
      <c r="A74" s="2031" t="s">
        <v>972</v>
      </c>
      <c r="B74" s="2031"/>
      <c r="C74" s="2031"/>
      <c r="D74" s="2031"/>
      <c r="E74" s="1301"/>
      <c r="F74" s="1301"/>
      <c r="G74" s="1301"/>
      <c r="H74" s="1329"/>
      <c r="I74" s="1180"/>
      <c r="J74" s="1330"/>
      <c r="K74" s="1330"/>
      <c r="L74" s="1330"/>
      <c r="M74" s="1196"/>
      <c r="N74" s="1196"/>
      <c r="O74" s="1196"/>
      <c r="P74" s="1196"/>
      <c r="Q74" s="129"/>
      <c r="R74" s="129"/>
      <c r="S74" s="129"/>
      <c r="T74" s="129"/>
      <c r="U74" s="129"/>
    </row>
    <row r="75" spans="1:21" ht="24" customHeight="1">
      <c r="A75" s="1947"/>
      <c r="B75" s="1947"/>
      <c r="C75" s="1947"/>
      <c r="D75" s="1947"/>
      <c r="E75" s="1947"/>
      <c r="F75" s="1947"/>
      <c r="G75" s="1947"/>
      <c r="H75" s="1947"/>
      <c r="I75" s="1947"/>
      <c r="J75" s="1947"/>
      <c r="K75" s="1947"/>
      <c r="L75" s="1947"/>
      <c r="M75" s="1947"/>
      <c r="N75" s="1947"/>
      <c r="O75" s="1947"/>
      <c r="P75" s="1947"/>
      <c r="Q75" s="1947"/>
      <c r="R75" s="1947"/>
      <c r="S75" s="1947"/>
      <c r="T75" s="1947"/>
      <c r="U75" s="1947"/>
    </row>
    <row r="76" spans="1:21" ht="14.1" customHeight="1">
      <c r="A76" s="1933" t="s">
        <v>1211</v>
      </c>
      <c r="B76" s="1933"/>
      <c r="C76" s="1933"/>
      <c r="D76" s="1933"/>
      <c r="E76" s="1933"/>
      <c r="F76" s="1933"/>
      <c r="G76" s="1933"/>
      <c r="H76" s="1933"/>
      <c r="I76" s="1933"/>
      <c r="J76" s="1933"/>
      <c r="K76" s="1933"/>
      <c r="L76" s="1933"/>
      <c r="M76" s="1933"/>
      <c r="N76" s="1933"/>
      <c r="O76" s="1933"/>
      <c r="P76" s="129"/>
      <c r="Q76" s="129"/>
      <c r="R76" s="129"/>
      <c r="S76" s="129"/>
      <c r="T76" s="129"/>
      <c r="U76" s="129"/>
    </row>
    <row r="77" spans="1:21" ht="14.1" customHeight="1">
      <c r="A77" s="129"/>
      <c r="B77" s="129"/>
      <c r="C77" s="129"/>
      <c r="D77" s="129"/>
      <c r="E77" s="129"/>
      <c r="F77" s="129"/>
      <c r="G77" s="129"/>
      <c r="H77" s="129"/>
      <c r="I77" s="1312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</row>
    <row r="78" spans="1:21" ht="14.1" customHeight="1">
      <c r="A78" s="165">
        <f>'o fy'!$A$54</f>
        <v>0</v>
      </c>
    </row>
  </sheetData>
  <sheetProtection selectLockedCells="1"/>
  <mergeCells count="212">
    <mergeCell ref="B68:G68"/>
    <mergeCell ref="J68:L68"/>
    <mergeCell ref="M68:O68"/>
    <mergeCell ref="P68:R68"/>
    <mergeCell ref="S68:U68"/>
    <mergeCell ref="B69:G69"/>
    <mergeCell ref="J69:L69"/>
    <mergeCell ref="M69:O69"/>
    <mergeCell ref="P69:R69"/>
    <mergeCell ref="S69:U69"/>
    <mergeCell ref="A75:U75"/>
    <mergeCell ref="A76:O76"/>
    <mergeCell ref="B73:G73"/>
    <mergeCell ref="J73:L73"/>
    <mergeCell ref="M73:O73"/>
    <mergeCell ref="P73:R73"/>
    <mergeCell ref="S73:U73"/>
    <mergeCell ref="A74:D74"/>
    <mergeCell ref="S70:U70"/>
    <mergeCell ref="B71:G71"/>
    <mergeCell ref="J71:L71"/>
    <mergeCell ref="M71:O71"/>
    <mergeCell ref="P71:R71"/>
    <mergeCell ref="S71:U71"/>
    <mergeCell ref="B72:G72"/>
    <mergeCell ref="J72:L72"/>
    <mergeCell ref="M72:O72"/>
    <mergeCell ref="P72:R72"/>
    <mergeCell ref="S72:U72"/>
    <mergeCell ref="B70:G70"/>
    <mergeCell ref="J70:L70"/>
    <mergeCell ref="M70:O70"/>
    <mergeCell ref="P70:R70"/>
    <mergeCell ref="A65:A66"/>
    <mergeCell ref="B65:G66"/>
    <mergeCell ref="H65:H66"/>
    <mergeCell ref="J65:O65"/>
    <mergeCell ref="P65:R66"/>
    <mergeCell ref="S65:U66"/>
    <mergeCell ref="J66:L66"/>
    <mergeCell ref="M66:O66"/>
    <mergeCell ref="B67:G67"/>
    <mergeCell ref="J67:L67"/>
    <mergeCell ref="M67:O67"/>
    <mergeCell ref="P67:R67"/>
    <mergeCell ref="S67:U67"/>
    <mergeCell ref="B60:Q60"/>
    <mergeCell ref="R60:U60"/>
    <mergeCell ref="A61:D61"/>
    <mergeCell ref="A64:U64"/>
    <mergeCell ref="A62:U63"/>
    <mergeCell ref="B53:Q53"/>
    <mergeCell ref="R53:U53"/>
    <mergeCell ref="B54:Q54"/>
    <mergeCell ref="R54:U54"/>
    <mergeCell ref="B55:Q55"/>
    <mergeCell ref="R55:U55"/>
    <mergeCell ref="B56:Q56"/>
    <mergeCell ref="R56:U56"/>
    <mergeCell ref="B57:Q57"/>
    <mergeCell ref="R57:U57"/>
    <mergeCell ref="B58:Q58"/>
    <mergeCell ref="R58:U58"/>
    <mergeCell ref="B59:Q59"/>
    <mergeCell ref="R59:U59"/>
    <mergeCell ref="A47:D47"/>
    <mergeCell ref="A48:U48"/>
    <mergeCell ref="A49:O49"/>
    <mergeCell ref="B50:Q50"/>
    <mergeCell ref="R50:U50"/>
    <mergeCell ref="B51:Q51"/>
    <mergeCell ref="R51:U51"/>
    <mergeCell ref="B52:Q52"/>
    <mergeCell ref="R52:U52"/>
    <mergeCell ref="A44:G44"/>
    <mergeCell ref="H44:N44"/>
    <mergeCell ref="O44:R44"/>
    <mergeCell ref="S44:U44"/>
    <mergeCell ref="A45:G45"/>
    <mergeCell ref="H45:N45"/>
    <mergeCell ref="O45:R45"/>
    <mergeCell ref="S45:U45"/>
    <mergeCell ref="A46:G46"/>
    <mergeCell ref="H46:N46"/>
    <mergeCell ref="O46:R46"/>
    <mergeCell ref="S46:U46"/>
    <mergeCell ref="A41:G41"/>
    <mergeCell ref="H41:N41"/>
    <mergeCell ref="O41:R41"/>
    <mergeCell ref="S41:U41"/>
    <mergeCell ref="A42:G42"/>
    <mergeCell ref="H42:N42"/>
    <mergeCell ref="O42:R42"/>
    <mergeCell ref="S42:U42"/>
    <mergeCell ref="A43:G43"/>
    <mergeCell ref="H43:N43"/>
    <mergeCell ref="O43:R43"/>
    <mergeCell ref="S43:U43"/>
    <mergeCell ref="A38:G38"/>
    <mergeCell ref="H38:N38"/>
    <mergeCell ref="O38:R38"/>
    <mergeCell ref="S38:U38"/>
    <mergeCell ref="A39:G39"/>
    <mergeCell ref="H39:N39"/>
    <mergeCell ref="O39:R39"/>
    <mergeCell ref="S39:U39"/>
    <mergeCell ref="A40:G40"/>
    <mergeCell ref="H40:N40"/>
    <mergeCell ref="O40:R40"/>
    <mergeCell ref="S40:U40"/>
    <mergeCell ref="B32:M32"/>
    <mergeCell ref="N32:Q32"/>
    <mergeCell ref="R32:U32"/>
    <mergeCell ref="B33:M33"/>
    <mergeCell ref="N33:Q33"/>
    <mergeCell ref="R33:U33"/>
    <mergeCell ref="A34:D34"/>
    <mergeCell ref="A36:O36"/>
    <mergeCell ref="A37:G37"/>
    <mergeCell ref="H37:L37"/>
    <mergeCell ref="O37:R37"/>
    <mergeCell ref="S37:U37"/>
    <mergeCell ref="A35:U35"/>
    <mergeCell ref="R19:T19"/>
    <mergeCell ref="B27:M27"/>
    <mergeCell ref="N27:Q27"/>
    <mergeCell ref="B29:M29"/>
    <mergeCell ref="N29:Q29"/>
    <mergeCell ref="R29:U29"/>
    <mergeCell ref="B30:M30"/>
    <mergeCell ref="N30:Q30"/>
    <mergeCell ref="R30:U30"/>
    <mergeCell ref="B20:Q20"/>
    <mergeCell ref="R20:T20"/>
    <mergeCell ref="B21:Q21"/>
    <mergeCell ref="R21:T21"/>
    <mergeCell ref="B22:Q22"/>
    <mergeCell ref="R22:T22"/>
    <mergeCell ref="A12:D12"/>
    <mergeCell ref="A13:U13"/>
    <mergeCell ref="A14:O14"/>
    <mergeCell ref="B15:Q15"/>
    <mergeCell ref="B31:M31"/>
    <mergeCell ref="N31:Q31"/>
    <mergeCell ref="R31:U31"/>
    <mergeCell ref="B23:Q23"/>
    <mergeCell ref="R23:T23"/>
    <mergeCell ref="A24:D24"/>
    <mergeCell ref="A25:U25"/>
    <mergeCell ref="A26:O26"/>
    <mergeCell ref="R15:T15"/>
    <mergeCell ref="B16:Q16"/>
    <mergeCell ref="R27:U27"/>
    <mergeCell ref="B28:M28"/>
    <mergeCell ref="N28:Q28"/>
    <mergeCell ref="R28:U28"/>
    <mergeCell ref="B18:Q18"/>
    <mergeCell ref="R18:T18"/>
    <mergeCell ref="R16:T16"/>
    <mergeCell ref="B17:Q17"/>
    <mergeCell ref="R17:T17"/>
    <mergeCell ref="B19:Q19"/>
    <mergeCell ref="B10:G10"/>
    <mergeCell ref="J10:L10"/>
    <mergeCell ref="M10:O10"/>
    <mergeCell ref="P10:R10"/>
    <mergeCell ref="S10:U10"/>
    <mergeCell ref="B11:G11"/>
    <mergeCell ref="J11:L11"/>
    <mergeCell ref="M11:O11"/>
    <mergeCell ref="P11:R11"/>
    <mergeCell ref="S11:U11"/>
    <mergeCell ref="B8:G8"/>
    <mergeCell ref="J8:L8"/>
    <mergeCell ref="M8:O8"/>
    <mergeCell ref="P8:R8"/>
    <mergeCell ref="S8:U8"/>
    <mergeCell ref="B9:G9"/>
    <mergeCell ref="J9:L9"/>
    <mergeCell ref="M9:O9"/>
    <mergeCell ref="P9:R9"/>
    <mergeCell ref="S9:U9"/>
    <mergeCell ref="B7:G7"/>
    <mergeCell ref="J7:L7"/>
    <mergeCell ref="A1:O1"/>
    <mergeCell ref="A2:A3"/>
    <mergeCell ref="B2:G3"/>
    <mergeCell ref="H2:H3"/>
    <mergeCell ref="J2:O2"/>
    <mergeCell ref="P2:R3"/>
    <mergeCell ref="S2:U3"/>
    <mergeCell ref="M7:O7"/>
    <mergeCell ref="P7:R7"/>
    <mergeCell ref="S7:U7"/>
    <mergeCell ref="B4:G4"/>
    <mergeCell ref="J4:L4"/>
    <mergeCell ref="M4:O4"/>
    <mergeCell ref="P4:R4"/>
    <mergeCell ref="S4:U4"/>
    <mergeCell ref="J3:L3"/>
    <mergeCell ref="M3:O3"/>
    <mergeCell ref="M5:O5"/>
    <mergeCell ref="P5:R5"/>
    <mergeCell ref="S5:U5"/>
    <mergeCell ref="B5:G5"/>
    <mergeCell ref="J5:L5"/>
    <mergeCell ref="S1:U1"/>
    <mergeCell ref="B6:G6"/>
    <mergeCell ref="J6:L6"/>
    <mergeCell ref="M6:O6"/>
    <mergeCell ref="P6:R6"/>
    <mergeCell ref="S6:U6"/>
  </mergeCells>
  <dataValidations count="1">
    <dataValidation type="whole" allowBlank="1" showInputMessage="1" showErrorMessage="1" error="Údaj treba zadať celým číslom !_x000a_(max       +/- ### ### ###)" sqref="J67 R16 J4 J39 N28">
      <formula1>-999999999</formula1>
      <formula2>999999999</formula2>
    </dataValidation>
  </dataValidations>
  <pageMargins left="0.75" right="0.75" top="0.71" bottom="1" header="0.4921259845" footer="0.4921259845"/>
  <pageSetup paperSize="9" scale="97" orientation="portrait" horizontalDpi="4294967293" verticalDpi="300" r:id="rId1"/>
  <headerFooter alignWithMargins="0"/>
  <rowBreaks count="1" manualBreakCount="1">
    <brk id="48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5:AM54"/>
  <sheetViews>
    <sheetView showGridLines="0" showZeros="0" zoomScale="160" zoomScaleNormal="160" workbookViewId="0">
      <selection activeCell="A54" sqref="A54:U54"/>
    </sheetView>
  </sheetViews>
  <sheetFormatPr defaultRowHeight="11.25"/>
  <cols>
    <col min="1" max="1" width="1.42578125" style="755" customWidth="1"/>
    <col min="2" max="17" width="2.42578125" style="755" customWidth="1"/>
    <col min="18" max="18" width="2.140625" style="755" customWidth="1"/>
    <col min="19" max="38" width="2.42578125" style="755" customWidth="1"/>
    <col min="39" max="39" width="1.42578125" style="755" customWidth="1"/>
    <col min="40" max="16384" width="9.140625" style="755"/>
  </cols>
  <sheetData>
    <row r="5" spans="1:39" ht="12.75" customHeight="1">
      <c r="L5" s="1237"/>
      <c r="M5" s="1238"/>
      <c r="N5" s="1238"/>
      <c r="O5" s="1238"/>
      <c r="P5" s="1238"/>
      <c r="Q5" s="1238"/>
      <c r="R5" s="1238"/>
      <c r="T5" s="1237"/>
      <c r="U5" s="1237"/>
      <c r="V5" s="1237"/>
      <c r="W5" s="1237"/>
      <c r="Y5" s="1237"/>
      <c r="Z5" s="1237"/>
      <c r="AA5" s="1237"/>
      <c r="AB5" s="1587" t="s">
        <v>2102</v>
      </c>
      <c r="AC5" s="1587"/>
      <c r="AD5" s="1587"/>
      <c r="AE5" s="1587"/>
      <c r="AF5" s="1587"/>
      <c r="AG5" s="1587"/>
      <c r="AH5" s="1587"/>
      <c r="AI5" s="1587"/>
      <c r="AJ5" s="1587"/>
      <c r="AK5" s="1587"/>
      <c r="AL5" s="1587"/>
      <c r="AM5" s="1587"/>
    </row>
    <row r="6" spans="1:39" ht="22.5" customHeight="1">
      <c r="L6" s="1237"/>
      <c r="M6" s="1238"/>
      <c r="N6" s="1589" t="s">
        <v>2096</v>
      </c>
      <c r="O6" s="1589"/>
      <c r="P6" s="1589"/>
      <c r="Q6" s="1589"/>
      <c r="R6" s="1589"/>
      <c r="S6" s="1589"/>
      <c r="T6" s="1589"/>
      <c r="U6" s="1589"/>
      <c r="V6" s="1589"/>
      <c r="W6" s="1589"/>
      <c r="X6" s="1589"/>
      <c r="Y6" s="1589"/>
      <c r="Z6" s="1589"/>
      <c r="AA6" s="1589"/>
      <c r="AB6" s="1589"/>
      <c r="AC6" s="1237"/>
      <c r="AD6" s="1237"/>
    </row>
    <row r="7" spans="1:39" ht="12.75" customHeight="1">
      <c r="L7" s="1237"/>
      <c r="M7" s="1239"/>
      <c r="N7" s="1597" t="s">
        <v>2097</v>
      </c>
      <c r="O7" s="1597"/>
      <c r="P7" s="1597"/>
      <c r="Q7" s="1597"/>
      <c r="R7" s="1597"/>
      <c r="S7" s="1590" t="s">
        <v>2586</v>
      </c>
      <c r="T7" s="1590"/>
      <c r="U7" s="1590"/>
      <c r="V7" s="1590"/>
      <c r="W7" s="1240" t="s">
        <v>383</v>
      </c>
      <c r="X7" s="1612" t="s">
        <v>3091</v>
      </c>
      <c r="Y7" s="1612"/>
      <c r="Z7" s="1612"/>
      <c r="AA7" s="1241"/>
      <c r="AB7" s="1241"/>
      <c r="AC7" s="1241"/>
      <c r="AD7" s="1241"/>
    </row>
    <row r="8" spans="1:39" ht="12.75" customHeight="1">
      <c r="L8" s="1237"/>
      <c r="M8" s="1239"/>
      <c r="N8" s="1242"/>
      <c r="O8" s="1242"/>
      <c r="P8" s="1242"/>
      <c r="Q8" s="1243"/>
      <c r="R8" s="1243"/>
      <c r="S8" s="1244"/>
      <c r="T8" s="1244"/>
      <c r="U8" s="1244"/>
      <c r="V8" s="1244"/>
      <c r="W8" s="1245"/>
      <c r="X8" s="1245"/>
      <c r="Y8" s="1240"/>
      <c r="Z8" s="1246"/>
      <c r="AA8" s="1241"/>
      <c r="AB8" s="1241"/>
      <c r="AC8" s="1241"/>
      <c r="AD8" s="1241"/>
    </row>
    <row r="9" spans="1:39" ht="12.75" customHeight="1">
      <c r="L9" s="1237"/>
      <c r="M9" s="1238"/>
      <c r="N9" s="1238"/>
      <c r="O9" s="1238"/>
      <c r="P9" s="1591" t="s">
        <v>401</v>
      </c>
      <c r="Q9" s="1592"/>
      <c r="R9" s="1238"/>
      <c r="T9" s="1237"/>
      <c r="U9" s="1237"/>
      <c r="V9" s="1237"/>
      <c r="W9" s="1237"/>
      <c r="Y9" s="1591"/>
      <c r="Z9" s="1592"/>
      <c r="AA9" s="1237"/>
      <c r="AB9" s="1237"/>
      <c r="AC9" s="1237"/>
      <c r="AD9" s="1237"/>
    </row>
    <row r="10" spans="1:39" ht="12.75" customHeight="1">
      <c r="L10" s="1237"/>
      <c r="M10" s="1238"/>
      <c r="N10" s="1238" t="s">
        <v>2098</v>
      </c>
      <c r="O10" s="1238"/>
      <c r="P10" s="1593"/>
      <c r="Q10" s="1594"/>
      <c r="R10" s="1238"/>
      <c r="S10" s="1587" t="s">
        <v>2099</v>
      </c>
      <c r="T10" s="1587"/>
      <c r="U10" s="1587"/>
      <c r="V10" s="1587"/>
      <c r="W10" s="1237"/>
      <c r="Y10" s="1593"/>
      <c r="Z10" s="1594"/>
      <c r="AA10" s="1237"/>
      <c r="AB10" s="1247" t="s">
        <v>2100</v>
      </c>
      <c r="AC10" s="1247"/>
      <c r="AD10" s="1247"/>
      <c r="AE10" s="1247"/>
    </row>
    <row r="11" spans="1:39" ht="7.5" customHeight="1">
      <c r="A11" s="754"/>
      <c r="B11" s="754"/>
      <c r="C11" s="754"/>
      <c r="D11" s="754"/>
      <c r="E11" s="754"/>
      <c r="F11" s="754"/>
      <c r="G11" s="754"/>
      <c r="I11" s="754"/>
      <c r="J11" s="754"/>
      <c r="K11" s="754"/>
      <c r="L11" s="1237"/>
      <c r="M11" s="1248"/>
      <c r="N11" s="1248"/>
      <c r="O11" s="1248"/>
      <c r="P11" s="1248"/>
      <c r="Q11" s="1248"/>
      <c r="R11" s="1248"/>
      <c r="S11" s="1248"/>
      <c r="T11" s="1237"/>
      <c r="U11" s="1237"/>
      <c r="V11" s="1237"/>
      <c r="W11" s="1237"/>
      <c r="X11" s="1249"/>
      <c r="Y11" s="1237"/>
      <c r="Z11" s="1237"/>
      <c r="AA11" s="1237"/>
      <c r="AB11" s="1237"/>
      <c r="AC11" s="1237"/>
      <c r="AD11" s="1237"/>
      <c r="AE11" s="1250"/>
      <c r="AF11" s="1250"/>
      <c r="AG11" s="1250"/>
      <c r="AH11" s="1250"/>
      <c r="AI11" s="1250"/>
      <c r="AJ11" s="1250"/>
      <c r="AK11" s="1250"/>
      <c r="AL11" s="1251"/>
      <c r="AM11" s="1251"/>
    </row>
    <row r="12" spans="1:39" ht="12" customHeight="1">
      <c r="A12" s="754"/>
      <c r="B12" s="754"/>
      <c r="C12" s="754"/>
      <c r="D12" s="754"/>
      <c r="E12" s="754"/>
      <c r="F12" s="754"/>
      <c r="G12" s="754"/>
      <c r="I12" s="754"/>
      <c r="J12" s="754"/>
      <c r="K12" s="754"/>
      <c r="L12" s="754"/>
      <c r="M12" s="754"/>
      <c r="N12" s="754"/>
      <c r="O12" s="754"/>
      <c r="P12" s="754"/>
      <c r="Q12" s="754"/>
      <c r="W12" s="754"/>
      <c r="X12" s="754"/>
      <c r="Y12" s="754"/>
      <c r="Z12" s="754"/>
      <c r="AA12" s="754"/>
      <c r="AB12" s="754"/>
      <c r="AC12" s="754"/>
      <c r="AD12" s="754"/>
      <c r="AE12" s="754"/>
      <c r="AF12" s="754"/>
      <c r="AG12" s="754"/>
      <c r="AH12" s="754"/>
      <c r="AI12" s="754"/>
      <c r="AJ12" s="754"/>
      <c r="AK12" s="754"/>
      <c r="AL12" s="754"/>
      <c r="AM12" s="754"/>
    </row>
    <row r="13" spans="1:39">
      <c r="A13" s="754"/>
      <c r="B13" s="754"/>
      <c r="C13" s="754"/>
      <c r="D13" s="754"/>
      <c r="E13" s="754"/>
      <c r="F13" s="754"/>
      <c r="G13" s="754"/>
      <c r="H13" s="754"/>
      <c r="I13" s="754"/>
      <c r="J13" s="754"/>
      <c r="K13" s="754"/>
      <c r="L13" s="754"/>
      <c r="M13" s="754"/>
      <c r="N13" s="754"/>
      <c r="O13" s="1252" t="s">
        <v>361</v>
      </c>
      <c r="P13" s="1252"/>
      <c r="Q13" s="1253"/>
      <c r="R13" s="1254" t="s">
        <v>362</v>
      </c>
      <c r="S13" s="1254"/>
      <c r="T13" s="1254"/>
      <c r="U13" s="1254"/>
      <c r="V13" s="1255"/>
      <c r="W13" s="1253"/>
      <c r="X13" s="1252" t="s">
        <v>361</v>
      </c>
      <c r="Y13" s="1252"/>
      <c r="Z13" s="1253"/>
      <c r="AA13" s="1254" t="s">
        <v>362</v>
      </c>
      <c r="AB13" s="1254"/>
      <c r="AC13" s="1254"/>
      <c r="AD13" s="1254"/>
      <c r="AE13" s="754"/>
      <c r="AF13" s="754"/>
      <c r="AG13" s="754"/>
      <c r="AH13" s="754"/>
      <c r="AI13" s="754"/>
      <c r="AJ13" s="754"/>
      <c r="AK13" s="754"/>
      <c r="AL13" s="754"/>
      <c r="AM13" s="754"/>
    </row>
    <row r="14" spans="1:39" ht="12.75" customHeight="1">
      <c r="A14" s="754"/>
      <c r="B14" s="754"/>
      <c r="C14" s="754"/>
      <c r="D14" s="754"/>
      <c r="E14" s="754"/>
      <c r="F14" s="754"/>
      <c r="G14" s="754"/>
      <c r="H14" s="1256"/>
      <c r="I14" s="1256"/>
      <c r="J14" s="1603" t="s">
        <v>363</v>
      </c>
      <c r="K14" s="1603"/>
      <c r="L14" s="1603"/>
      <c r="M14" s="1603"/>
      <c r="N14" s="1603"/>
      <c r="O14" s="753" t="s">
        <v>348</v>
      </c>
      <c r="P14" s="753" t="s">
        <v>350</v>
      </c>
      <c r="Q14" s="754" t="s">
        <v>383</v>
      </c>
      <c r="R14" s="753" t="s">
        <v>351</v>
      </c>
      <c r="S14" s="753" t="s">
        <v>348</v>
      </c>
      <c r="T14" s="753" t="s">
        <v>350</v>
      </c>
      <c r="U14" s="753" t="s">
        <v>352</v>
      </c>
      <c r="V14" s="1613" t="s">
        <v>364</v>
      </c>
      <c r="W14" s="1614"/>
      <c r="X14" s="753" t="s">
        <v>350</v>
      </c>
      <c r="Y14" s="753" t="s">
        <v>351</v>
      </c>
      <c r="Z14" s="754" t="s">
        <v>383</v>
      </c>
      <c r="AA14" s="753" t="s">
        <v>351</v>
      </c>
      <c r="AB14" s="753" t="s">
        <v>348</v>
      </c>
      <c r="AC14" s="753" t="s">
        <v>350</v>
      </c>
      <c r="AD14" s="753" t="s">
        <v>352</v>
      </c>
      <c r="AE14" s="754"/>
      <c r="AF14" s="754"/>
      <c r="AG14" s="754"/>
      <c r="AH14" s="754"/>
      <c r="AI14" s="754"/>
      <c r="AJ14" s="754"/>
      <c r="AK14" s="754"/>
      <c r="AL14" s="754"/>
      <c r="AM14" s="754"/>
    </row>
    <row r="15" spans="1:39" s="1259" customFormat="1" ht="12.75" customHeight="1">
      <c r="A15" s="1256"/>
      <c r="B15" s="1256"/>
      <c r="C15" s="1256"/>
      <c r="D15" s="1256"/>
      <c r="E15" s="1256"/>
      <c r="F15" s="1256"/>
      <c r="G15" s="1256"/>
      <c r="H15" s="1256"/>
      <c r="I15" s="1256"/>
      <c r="J15" s="1257"/>
      <c r="K15" s="1257"/>
      <c r="L15" s="1257"/>
      <c r="M15" s="1257"/>
      <c r="N15" s="1257"/>
      <c r="O15" s="1258"/>
      <c r="P15" s="1258"/>
      <c r="Q15" s="1256"/>
      <c r="R15" s="1258"/>
      <c r="S15" s="1258"/>
      <c r="T15" s="1258"/>
      <c r="U15" s="1258"/>
      <c r="V15" s="1256"/>
      <c r="W15" s="1256"/>
      <c r="X15" s="1258"/>
      <c r="Y15" s="1258"/>
      <c r="Z15" s="1256"/>
      <c r="AA15" s="1258"/>
      <c r="AB15" s="1258"/>
      <c r="AC15" s="1258"/>
      <c r="AD15" s="1258"/>
      <c r="AE15" s="1256"/>
      <c r="AF15" s="1256"/>
      <c r="AG15" s="1256"/>
      <c r="AH15" s="1256"/>
      <c r="AI15" s="1256"/>
      <c r="AJ15" s="1256"/>
      <c r="AK15" s="1256"/>
      <c r="AL15" s="1256"/>
      <c r="AM15" s="1256"/>
    </row>
    <row r="16" spans="1:39" s="1259" customFormat="1" ht="12.75" customHeight="1">
      <c r="A16" s="1256"/>
      <c r="B16" s="1256"/>
      <c r="C16" s="1256"/>
      <c r="D16" s="1256"/>
      <c r="E16" s="1256"/>
      <c r="F16" s="1256"/>
      <c r="G16" s="1256"/>
      <c r="H16" s="1256"/>
      <c r="I16" s="1256"/>
      <c r="J16" s="1257"/>
      <c r="K16" s="1257"/>
      <c r="L16" s="1257"/>
      <c r="M16" s="1257"/>
      <c r="N16" s="1257"/>
      <c r="O16" s="1258"/>
      <c r="P16" s="1258"/>
      <c r="Q16" s="1256"/>
      <c r="R16" s="1258"/>
      <c r="S16" s="1258"/>
      <c r="T16" s="1258"/>
      <c r="U16" s="1258"/>
      <c r="V16" s="1256"/>
      <c r="W16" s="1256"/>
      <c r="X16" s="1258"/>
      <c r="Y16" s="1258"/>
      <c r="Z16" s="1256"/>
      <c r="AA16" s="1258"/>
      <c r="AB16" s="1258"/>
      <c r="AC16" s="1258"/>
      <c r="AD16" s="1258"/>
      <c r="AE16" s="1256"/>
      <c r="AF16" s="1256"/>
      <c r="AG16" s="1256"/>
      <c r="AH16" s="1256"/>
      <c r="AI16" s="1256"/>
      <c r="AJ16" s="1256"/>
      <c r="AK16" s="1256"/>
      <c r="AL16" s="1256"/>
      <c r="AM16" s="1256"/>
    </row>
    <row r="17" spans="1:39" ht="12.75" customHeight="1">
      <c r="A17" s="754"/>
      <c r="B17" s="754"/>
      <c r="C17" s="754"/>
      <c r="D17" s="754"/>
      <c r="E17" s="754"/>
      <c r="F17" s="754"/>
      <c r="G17" s="1603" t="s">
        <v>264</v>
      </c>
      <c r="H17" s="1603"/>
      <c r="I17" s="1603"/>
      <c r="J17" s="1603"/>
      <c r="K17" s="1603"/>
      <c r="L17" s="1603"/>
      <c r="M17" s="1603"/>
      <c r="N17" s="1604"/>
      <c r="O17" s="753" t="s">
        <v>348</v>
      </c>
      <c r="P17" s="753" t="s">
        <v>350</v>
      </c>
      <c r="Q17" s="754" t="s">
        <v>383</v>
      </c>
      <c r="R17" s="753" t="s">
        <v>351</v>
      </c>
      <c r="S17" s="753" t="s">
        <v>348</v>
      </c>
      <c r="T17" s="753" t="s">
        <v>350</v>
      </c>
      <c r="U17" s="753" t="s">
        <v>351</v>
      </c>
      <c r="V17" s="1613" t="s">
        <v>364</v>
      </c>
      <c r="W17" s="1614"/>
      <c r="X17" s="753" t="s">
        <v>350</v>
      </c>
      <c r="Y17" s="753" t="s">
        <v>351</v>
      </c>
      <c r="Z17" s="754" t="s">
        <v>383</v>
      </c>
      <c r="AA17" s="753" t="s">
        <v>351</v>
      </c>
      <c r="AB17" s="753" t="s">
        <v>348</v>
      </c>
      <c r="AC17" s="753" t="s">
        <v>350</v>
      </c>
      <c r="AD17" s="753" t="s">
        <v>351</v>
      </c>
      <c r="AE17" s="754"/>
      <c r="AF17" s="754"/>
      <c r="AG17" s="754"/>
      <c r="AH17" s="754"/>
      <c r="AI17" s="754"/>
      <c r="AJ17" s="754"/>
      <c r="AK17" s="754"/>
      <c r="AL17" s="754"/>
      <c r="AM17" s="754"/>
    </row>
    <row r="18" spans="1:39" ht="12.75" customHeight="1">
      <c r="A18" s="754"/>
      <c r="B18" s="754"/>
      <c r="C18" s="754"/>
      <c r="D18" s="754"/>
      <c r="E18" s="754"/>
      <c r="F18" s="754"/>
      <c r="G18" s="1257"/>
      <c r="H18" s="1257"/>
      <c r="I18" s="1257"/>
      <c r="J18" s="1257"/>
      <c r="K18" s="1257"/>
      <c r="L18" s="1257"/>
      <c r="M18" s="1257"/>
      <c r="N18" s="1257"/>
      <c r="O18" s="1258"/>
      <c r="P18" s="1258"/>
      <c r="Q18" s="754"/>
      <c r="R18" s="1258"/>
      <c r="S18" s="1258"/>
      <c r="T18" s="1258"/>
      <c r="U18" s="1258"/>
      <c r="V18" s="1256"/>
      <c r="W18" s="1256"/>
      <c r="X18" s="1258"/>
      <c r="Y18" s="1258"/>
      <c r="Z18" s="754"/>
      <c r="AA18" s="1258"/>
      <c r="AB18" s="1258"/>
      <c r="AC18" s="1258"/>
      <c r="AD18" s="1258"/>
      <c r="AE18" s="754"/>
      <c r="AF18" s="754"/>
      <c r="AG18" s="754"/>
      <c r="AH18" s="754"/>
      <c r="AI18" s="754"/>
      <c r="AJ18" s="754"/>
      <c r="AK18" s="754"/>
      <c r="AL18" s="754"/>
      <c r="AM18" s="754"/>
    </row>
    <row r="19" spans="1:39" ht="12.75" customHeight="1">
      <c r="A19" s="754"/>
      <c r="B19" s="754"/>
      <c r="C19" s="754"/>
      <c r="D19" s="754"/>
      <c r="E19" s="754"/>
      <c r="F19" s="754"/>
      <c r="G19" s="1257"/>
      <c r="H19" s="1257"/>
      <c r="I19" s="1257"/>
      <c r="J19" s="1257"/>
      <c r="K19" s="1257"/>
      <c r="L19" s="1257"/>
      <c r="M19" s="1257"/>
      <c r="N19" s="1257"/>
      <c r="O19" s="1258"/>
      <c r="P19" s="1258"/>
      <c r="Q19" s="754"/>
      <c r="R19" s="1258"/>
      <c r="S19" s="1258"/>
      <c r="T19" s="1258"/>
      <c r="U19" s="1258"/>
      <c r="V19" s="1256"/>
      <c r="W19" s="1256"/>
      <c r="X19" s="1258"/>
      <c r="Y19" s="1258"/>
      <c r="Z19" s="754"/>
      <c r="AA19" s="1258"/>
      <c r="AB19" s="1258"/>
      <c r="AC19" s="1258"/>
      <c r="AD19" s="1258"/>
      <c r="AE19" s="754"/>
      <c r="AF19" s="754"/>
      <c r="AG19" s="754"/>
      <c r="AH19" s="754"/>
      <c r="AI19" s="754"/>
      <c r="AJ19" s="754"/>
      <c r="AK19" s="754"/>
      <c r="AL19" s="754"/>
      <c r="AM19" s="754"/>
    </row>
    <row r="20" spans="1:39">
      <c r="A20" s="754"/>
      <c r="B20" s="1596" t="s">
        <v>2101</v>
      </c>
      <c r="C20" s="1596"/>
      <c r="D20" s="1596"/>
      <c r="E20" s="1596"/>
      <c r="F20" s="1596"/>
      <c r="G20" s="1596"/>
      <c r="H20" s="1596"/>
      <c r="I20" s="1596"/>
      <c r="J20" s="1596"/>
      <c r="K20" s="1596"/>
      <c r="L20" s="1596"/>
      <c r="M20" s="1596"/>
      <c r="N20" s="1596"/>
      <c r="O20" s="1596"/>
      <c r="P20" s="1596"/>
      <c r="Q20" s="1596"/>
      <c r="R20" s="1596"/>
      <c r="S20" s="754"/>
      <c r="T20" s="754"/>
      <c r="U20" s="754"/>
      <c r="V20" s="754"/>
      <c r="W20" s="754"/>
      <c r="X20" s="1596" t="s">
        <v>365</v>
      </c>
      <c r="Y20" s="1596"/>
      <c r="Z20" s="1596"/>
      <c r="AA20" s="1596"/>
      <c r="AB20" s="1596"/>
      <c r="AC20" s="1596"/>
      <c r="AG20" s="1596" t="s">
        <v>365</v>
      </c>
      <c r="AH20" s="1596"/>
      <c r="AI20" s="1596"/>
      <c r="AJ20" s="1596"/>
      <c r="AK20" s="1596"/>
      <c r="AL20" s="1596"/>
      <c r="AM20" s="754"/>
    </row>
    <row r="21" spans="1:39" ht="14.1" customHeight="1">
      <c r="A21" s="754"/>
      <c r="B21" s="442" t="s">
        <v>350</v>
      </c>
      <c r="C21" s="442" t="s">
        <v>197</v>
      </c>
      <c r="D21" s="442"/>
      <c r="E21" s="442" t="s">
        <v>348</v>
      </c>
      <c r="F21" s="442" t="s">
        <v>350</v>
      </c>
      <c r="G21" s="442"/>
      <c r="H21" s="442" t="s">
        <v>351</v>
      </c>
      <c r="I21" s="442" t="s">
        <v>348</v>
      </c>
      <c r="J21" s="442" t="s">
        <v>348</v>
      </c>
      <c r="K21" s="442" t="s">
        <v>355</v>
      </c>
      <c r="L21" s="754"/>
      <c r="M21" s="754"/>
      <c r="N21" s="754"/>
      <c r="O21" s="754"/>
      <c r="P21" s="754"/>
      <c r="Q21" s="754"/>
      <c r="R21" s="754"/>
      <c r="S21" s="754"/>
      <c r="T21" s="754"/>
      <c r="W21" s="755" t="s">
        <v>366</v>
      </c>
      <c r="AF21" s="755" t="s">
        <v>366</v>
      </c>
      <c r="AM21" s="754"/>
    </row>
    <row r="22" spans="1:39">
      <c r="A22" s="754"/>
      <c r="B22" s="754"/>
      <c r="C22" s="754"/>
      <c r="D22" s="754"/>
      <c r="E22" s="754"/>
      <c r="F22" s="754"/>
      <c r="G22" s="754"/>
      <c r="H22" s="754"/>
      <c r="I22" s="754"/>
      <c r="J22" s="754"/>
      <c r="K22" s="754"/>
      <c r="L22" s="754"/>
      <c r="M22" s="754"/>
      <c r="N22" s="754"/>
      <c r="O22" s="754"/>
      <c r="P22" s="754"/>
      <c r="Q22" s="754"/>
      <c r="R22" s="754"/>
      <c r="S22" s="754"/>
      <c r="T22" s="754"/>
      <c r="X22" s="35" t="s">
        <v>401</v>
      </c>
      <c r="Y22" s="1595" t="s">
        <v>367</v>
      </c>
      <c r="Z22" s="1596"/>
      <c r="AA22" s="1596"/>
      <c r="AB22" s="1596"/>
      <c r="AC22" s="1596"/>
      <c r="AG22" s="35" t="s">
        <v>401</v>
      </c>
      <c r="AH22" s="1595" t="s">
        <v>368</v>
      </c>
      <c r="AI22" s="1596"/>
      <c r="AJ22" s="1596"/>
      <c r="AK22" s="1596"/>
      <c r="AL22" s="1596"/>
      <c r="AM22" s="754"/>
    </row>
    <row r="23" spans="1:39">
      <c r="A23" s="754"/>
      <c r="B23" s="754"/>
      <c r="C23" s="754"/>
      <c r="D23" s="754"/>
      <c r="E23" s="754"/>
      <c r="F23" s="754"/>
      <c r="G23" s="754"/>
      <c r="H23" s="754"/>
      <c r="I23" s="754"/>
      <c r="J23" s="754"/>
      <c r="K23" s="754"/>
      <c r="L23" s="754"/>
      <c r="M23" s="754"/>
      <c r="N23" s="754"/>
      <c r="O23" s="754"/>
      <c r="P23" s="754"/>
      <c r="Q23" s="754"/>
      <c r="R23" s="754"/>
      <c r="S23" s="754"/>
      <c r="T23" s="754"/>
      <c r="X23" s="35"/>
      <c r="Y23" s="1595" t="s">
        <v>369</v>
      </c>
      <c r="Z23" s="1596"/>
      <c r="AA23" s="1596"/>
      <c r="AB23" s="1596"/>
      <c r="AC23" s="1596"/>
      <c r="AG23" s="35"/>
      <c r="AH23" s="1595" t="s">
        <v>370</v>
      </c>
      <c r="AI23" s="1596" t="s">
        <v>371</v>
      </c>
      <c r="AJ23" s="1596"/>
      <c r="AK23" s="1596"/>
      <c r="AL23" s="1596"/>
      <c r="AM23" s="754"/>
    </row>
    <row r="24" spans="1:39" ht="14.1" customHeight="1">
      <c r="A24" s="754"/>
      <c r="B24" s="1605"/>
      <c r="C24" s="1605"/>
      <c r="D24" s="1605"/>
      <c r="E24" s="1605"/>
      <c r="F24" s="1605"/>
      <c r="G24" s="1605"/>
      <c r="H24" s="1605"/>
      <c r="I24" s="1605"/>
      <c r="J24" s="1605"/>
      <c r="K24" s="1605"/>
      <c r="L24" s="1605"/>
      <c r="M24" s="754"/>
      <c r="N24" s="754"/>
      <c r="O24" s="754"/>
      <c r="P24" s="754"/>
      <c r="Q24" s="754"/>
      <c r="R24" s="754"/>
      <c r="S24" s="754"/>
      <c r="T24" s="754"/>
      <c r="X24" s="35"/>
      <c r="Y24" s="1595" t="s">
        <v>372</v>
      </c>
      <c r="Z24" s="1596"/>
      <c r="AA24" s="1596"/>
      <c r="AB24" s="1596"/>
      <c r="AC24" s="1596"/>
      <c r="AM24" s="754"/>
    </row>
    <row r="25" spans="1:39" ht="12" customHeight="1">
      <c r="A25" s="754"/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  <c r="N25" s="754"/>
      <c r="O25" s="754"/>
      <c r="P25" s="754"/>
      <c r="Q25" s="754"/>
      <c r="R25" s="754"/>
      <c r="S25" s="754"/>
      <c r="T25" s="754"/>
      <c r="U25" s="754"/>
      <c r="V25" s="754"/>
      <c r="W25" s="1256"/>
      <c r="X25" s="1261"/>
      <c r="Y25" s="1256"/>
      <c r="Z25" s="1262"/>
      <c r="AA25" s="1256"/>
      <c r="AB25" s="1256"/>
      <c r="AC25" s="1256"/>
      <c r="AF25" s="1259"/>
      <c r="AG25" s="1261"/>
      <c r="AH25" s="1256"/>
      <c r="AI25" s="1262"/>
      <c r="AJ25" s="1256"/>
      <c r="AK25" s="1256"/>
      <c r="AL25" s="754"/>
      <c r="AM25" s="754"/>
    </row>
    <row r="26" spans="1:39">
      <c r="A26" s="754"/>
      <c r="B26" s="1598" t="s">
        <v>373</v>
      </c>
      <c r="C26" s="1598"/>
      <c r="D26" s="754"/>
      <c r="E26" s="754"/>
      <c r="F26" s="754"/>
      <c r="G26" s="754"/>
      <c r="H26" s="754"/>
      <c r="I26" s="754"/>
      <c r="K26" s="754"/>
      <c r="L26" s="754"/>
      <c r="M26" s="1588" t="s">
        <v>284</v>
      </c>
      <c r="N26" s="1588"/>
      <c r="O26" s="1588"/>
      <c r="P26" s="754"/>
      <c r="Q26" s="754"/>
      <c r="R26" s="754"/>
      <c r="S26" s="754"/>
      <c r="T26" s="754"/>
      <c r="U26" s="754"/>
      <c r="V26" s="754"/>
      <c r="W26" s="754"/>
      <c r="X26" s="754"/>
      <c r="Y26" s="754"/>
      <c r="Z26" s="754"/>
      <c r="AA26" s="754"/>
      <c r="AB26" s="1256"/>
      <c r="AC26" s="754"/>
      <c r="AD26" s="1260"/>
      <c r="AE26" s="754"/>
      <c r="AF26" s="754"/>
      <c r="AG26" s="754"/>
      <c r="AH26" s="754"/>
      <c r="AI26" s="754"/>
      <c r="AJ26" s="754"/>
      <c r="AK26" s="754"/>
      <c r="AL26" s="754"/>
      <c r="AM26" s="754"/>
    </row>
    <row r="27" spans="1:39" ht="14.1" customHeight="1">
      <c r="A27" s="754"/>
      <c r="B27" s="1280" t="s">
        <v>352</v>
      </c>
      <c r="C27" s="1280" t="s">
        <v>354</v>
      </c>
      <c r="D27" s="1280" t="s">
        <v>2022</v>
      </c>
      <c r="E27" s="1280" t="s">
        <v>197</v>
      </c>
      <c r="F27" s="1280" t="s">
        <v>353</v>
      </c>
      <c r="G27" s="1280" t="s">
        <v>352</v>
      </c>
      <c r="H27" s="1280" t="s">
        <v>1957</v>
      </c>
      <c r="I27" s="1280" t="s">
        <v>2022</v>
      </c>
      <c r="K27" s="754"/>
      <c r="L27" s="754"/>
      <c r="M27" s="36" t="s">
        <v>351</v>
      </c>
      <c r="N27" s="36" t="s">
        <v>348</v>
      </c>
      <c r="O27" s="36" t="s">
        <v>351</v>
      </c>
      <c r="P27" s="36" t="s">
        <v>351</v>
      </c>
      <c r="Q27" s="36" t="s">
        <v>350</v>
      </c>
      <c r="R27" s="36" t="s">
        <v>354</v>
      </c>
      <c r="S27" s="36" t="s">
        <v>197</v>
      </c>
      <c r="T27" s="36" t="s">
        <v>2022</v>
      </c>
      <c r="U27" s="36" t="s">
        <v>2022</v>
      </c>
      <c r="V27" s="36" t="s">
        <v>354</v>
      </c>
      <c r="W27" s="754"/>
      <c r="X27" s="754"/>
      <c r="Y27" s="754"/>
      <c r="Z27" s="754"/>
      <c r="AA27" s="754"/>
      <c r="AB27" s="915"/>
      <c r="AC27" s="915"/>
      <c r="AD27" s="442"/>
      <c r="AE27" s="915"/>
      <c r="AF27" s="915"/>
      <c r="AG27" s="442"/>
      <c r="AH27" s="915"/>
      <c r="AI27" s="1256"/>
      <c r="AJ27" s="754"/>
      <c r="AK27" s="754"/>
      <c r="AL27" s="754"/>
      <c r="AM27" s="754"/>
    </row>
    <row r="28" spans="1:39" ht="12.75" customHeight="1">
      <c r="A28" s="754"/>
      <c r="B28" s="1598" t="s">
        <v>374</v>
      </c>
      <c r="C28" s="1599"/>
      <c r="D28" s="1599"/>
      <c r="E28" s="1599"/>
      <c r="F28" s="1599"/>
      <c r="G28" s="1599"/>
      <c r="H28" s="1599"/>
      <c r="I28" s="1599"/>
      <c r="J28" s="1599"/>
      <c r="K28" s="1599"/>
      <c r="L28" s="1599"/>
      <c r="M28" s="1599"/>
      <c r="N28" s="1599"/>
      <c r="O28" s="1599"/>
      <c r="P28" s="754"/>
      <c r="Q28" s="754"/>
      <c r="R28" s="754"/>
      <c r="S28" s="754"/>
      <c r="T28" s="754"/>
      <c r="U28" s="754"/>
      <c r="V28" s="754"/>
      <c r="W28" s="754"/>
      <c r="X28" s="754"/>
      <c r="Y28" s="754"/>
      <c r="Z28" s="754"/>
      <c r="AA28" s="754"/>
      <c r="AB28" s="754"/>
      <c r="AC28" s="754"/>
      <c r="AD28" s="754"/>
      <c r="AE28" s="754"/>
      <c r="AF28" s="754"/>
      <c r="AG28" s="754"/>
      <c r="AH28" s="754"/>
      <c r="AI28" s="754"/>
      <c r="AJ28" s="754"/>
      <c r="AK28" s="754"/>
      <c r="AL28" s="1256"/>
      <c r="AM28" s="1256"/>
    </row>
    <row r="29" spans="1:39" s="1259" customFormat="1" ht="12.75" customHeight="1">
      <c r="A29" s="1256"/>
      <c r="B29" s="1632" t="s">
        <v>3071</v>
      </c>
      <c r="C29" s="1633"/>
      <c r="D29" s="1633"/>
      <c r="E29" s="1633"/>
      <c r="F29" s="1633"/>
      <c r="G29" s="1633"/>
      <c r="H29" s="1633"/>
      <c r="I29" s="1633"/>
      <c r="J29" s="1633"/>
      <c r="K29" s="1633"/>
      <c r="L29" s="1633"/>
      <c r="M29" s="1633"/>
      <c r="N29" s="1633"/>
      <c r="O29" s="1633"/>
      <c r="P29" s="1633"/>
      <c r="Q29" s="1633"/>
      <c r="R29" s="1633"/>
      <c r="S29" s="1633"/>
      <c r="T29" s="1633"/>
      <c r="U29" s="1633"/>
      <c r="V29" s="1633"/>
      <c r="W29" s="1633"/>
      <c r="X29" s="1633"/>
      <c r="Y29" s="1633"/>
      <c r="Z29" s="1633"/>
      <c r="AA29" s="1633"/>
      <c r="AB29" s="1633"/>
      <c r="AC29" s="1633"/>
      <c r="AD29" s="1633"/>
      <c r="AE29" s="1633"/>
      <c r="AF29" s="1633"/>
      <c r="AG29" s="1633"/>
      <c r="AH29" s="1633"/>
      <c r="AI29" s="1633"/>
      <c r="AJ29" s="1633"/>
      <c r="AK29" s="1634"/>
      <c r="AL29" s="1263"/>
      <c r="AM29" s="1263"/>
    </row>
    <row r="30" spans="1:39" s="1259" customFormat="1" ht="12.75" customHeight="1">
      <c r="A30" s="1256"/>
      <c r="B30" s="1635"/>
      <c r="C30" s="1636"/>
      <c r="D30" s="1636"/>
      <c r="E30" s="1636"/>
      <c r="F30" s="1636"/>
      <c r="G30" s="1636"/>
      <c r="H30" s="1636"/>
      <c r="I30" s="1636"/>
      <c r="J30" s="1636"/>
      <c r="K30" s="1636"/>
      <c r="L30" s="1636"/>
      <c r="M30" s="1636"/>
      <c r="N30" s="1636"/>
      <c r="O30" s="1636"/>
      <c r="P30" s="1636"/>
      <c r="Q30" s="1636"/>
      <c r="R30" s="1636"/>
      <c r="S30" s="1636"/>
      <c r="T30" s="1636"/>
      <c r="U30" s="1636"/>
      <c r="V30" s="1636"/>
      <c r="W30" s="1636"/>
      <c r="X30" s="1636"/>
      <c r="Y30" s="1636"/>
      <c r="Z30" s="1636"/>
      <c r="AA30" s="1636"/>
      <c r="AB30" s="1636"/>
      <c r="AC30" s="1636"/>
      <c r="AD30" s="1636"/>
      <c r="AE30" s="1636"/>
      <c r="AF30" s="1636"/>
      <c r="AG30" s="1636"/>
      <c r="AH30" s="1636"/>
      <c r="AI30" s="1636"/>
      <c r="AJ30" s="1636"/>
      <c r="AK30" s="1637"/>
      <c r="AL30" s="1263"/>
      <c r="AM30" s="1263"/>
    </row>
    <row r="31" spans="1:39" s="1259" customFormat="1" ht="14.1" customHeight="1">
      <c r="A31" s="1256"/>
      <c r="B31" s="1598" t="s">
        <v>2095</v>
      </c>
      <c r="C31" s="1599"/>
      <c r="D31" s="1599"/>
      <c r="E31" s="1599"/>
      <c r="F31" s="1599"/>
      <c r="G31" s="1599"/>
      <c r="H31" s="1599"/>
      <c r="I31" s="1599"/>
      <c r="J31" s="1599"/>
      <c r="K31" s="1599"/>
      <c r="L31" s="1599"/>
      <c r="M31" s="1599"/>
      <c r="N31" s="1256"/>
      <c r="O31" s="1256"/>
      <c r="P31" s="1256"/>
      <c r="Q31" s="1256"/>
      <c r="R31" s="1256"/>
      <c r="S31" s="1256"/>
      <c r="T31" s="1256"/>
      <c r="U31" s="1256"/>
      <c r="V31" s="1256"/>
      <c r="W31" s="1256"/>
      <c r="X31" s="1256"/>
      <c r="Y31" s="1256"/>
      <c r="Z31" s="1256"/>
      <c r="AA31" s="1256"/>
      <c r="AB31" s="1256"/>
      <c r="AC31" s="1256"/>
      <c r="AD31" s="1256"/>
      <c r="AE31" s="1599" t="s">
        <v>358</v>
      </c>
      <c r="AF31" s="1599"/>
      <c r="AG31" s="1599"/>
      <c r="AH31" s="1256"/>
      <c r="AI31" s="1256"/>
      <c r="AJ31" s="1256"/>
      <c r="AK31" s="1256"/>
      <c r="AL31" s="1256"/>
      <c r="AM31" s="1256"/>
    </row>
    <row r="32" spans="1:39" s="1259" customFormat="1" ht="14.1" customHeight="1">
      <c r="A32" s="1256"/>
      <c r="B32" s="1615"/>
      <c r="C32" s="1616"/>
      <c r="D32" s="1616"/>
      <c r="E32" s="1616"/>
      <c r="F32" s="1616"/>
      <c r="G32" s="1616"/>
      <c r="H32" s="1616"/>
      <c r="I32" s="1616"/>
      <c r="J32" s="1616"/>
      <c r="K32" s="1616"/>
      <c r="L32" s="1616"/>
      <c r="M32" s="1616"/>
      <c r="N32" s="1616"/>
      <c r="O32" s="1616"/>
      <c r="P32" s="1616"/>
      <c r="Q32" s="1616"/>
      <c r="R32" s="1616"/>
      <c r="S32" s="1616"/>
      <c r="T32" s="1616"/>
      <c r="U32" s="1616"/>
      <c r="V32" s="1616"/>
      <c r="W32" s="1616"/>
      <c r="X32" s="1616"/>
      <c r="Y32" s="1616"/>
      <c r="Z32" s="1616"/>
      <c r="AA32" s="1616"/>
      <c r="AB32" s="1616"/>
      <c r="AC32" s="1617"/>
      <c r="AD32" s="1256"/>
      <c r="AE32" s="1618" t="s">
        <v>2181</v>
      </c>
      <c r="AF32" s="1619"/>
      <c r="AG32" s="1620"/>
      <c r="AH32" s="1256"/>
      <c r="AI32" s="1256"/>
      <c r="AJ32" s="1256"/>
      <c r="AK32" s="1256"/>
      <c r="AL32" s="1256"/>
      <c r="AM32" s="1256"/>
    </row>
    <row r="33" spans="1:39" s="1259" customFormat="1" ht="14.1" customHeight="1">
      <c r="A33" s="1256"/>
      <c r="B33" s="1599" t="s">
        <v>375</v>
      </c>
      <c r="C33" s="1599"/>
      <c r="D33" s="1599"/>
      <c r="E33" s="1262"/>
      <c r="F33" s="1262"/>
      <c r="G33" s="1262"/>
      <c r="H33" s="1262" t="s">
        <v>376</v>
      </c>
      <c r="I33" s="1256"/>
      <c r="J33" s="1256"/>
      <c r="K33" s="1256"/>
      <c r="L33" s="1256"/>
      <c r="M33" s="1256"/>
      <c r="N33" s="1256"/>
      <c r="O33" s="1256"/>
      <c r="P33" s="1256"/>
      <c r="Q33" s="1256"/>
      <c r="R33" s="1256"/>
      <c r="S33" s="1256"/>
      <c r="T33" s="1256"/>
      <c r="U33" s="1256"/>
      <c r="V33" s="1256"/>
      <c r="W33" s="1256"/>
      <c r="X33" s="1256"/>
      <c r="Y33" s="1256"/>
      <c r="Z33" s="1256"/>
      <c r="AA33" s="1256"/>
      <c r="AB33" s="1256"/>
      <c r="AC33" s="1256"/>
      <c r="AD33" s="1256"/>
      <c r="AE33" s="1256"/>
      <c r="AF33" s="1256"/>
      <c r="AG33" s="1256"/>
      <c r="AH33" s="1256"/>
      <c r="AI33" s="1256"/>
      <c r="AJ33" s="1256"/>
      <c r="AK33" s="1256"/>
      <c r="AL33" s="1256"/>
      <c r="AM33" s="1256"/>
    </row>
    <row r="34" spans="1:39" s="1259" customFormat="1" ht="14.1" customHeight="1">
      <c r="A34" s="1256"/>
      <c r="B34" s="1621" t="s">
        <v>3072</v>
      </c>
      <c r="C34" s="1622"/>
      <c r="D34" s="1622"/>
      <c r="E34" s="1622"/>
      <c r="F34" s="1623"/>
      <c r="G34" s="1262"/>
      <c r="H34" s="1600" t="s">
        <v>3073</v>
      </c>
      <c r="I34" s="1601"/>
      <c r="J34" s="1601"/>
      <c r="K34" s="1601"/>
      <c r="L34" s="1601"/>
      <c r="M34" s="1601"/>
      <c r="N34" s="1601"/>
      <c r="O34" s="1601"/>
      <c r="P34" s="1601"/>
      <c r="Q34" s="1601"/>
      <c r="R34" s="1601"/>
      <c r="S34" s="1601"/>
      <c r="T34" s="1601"/>
      <c r="U34" s="1601"/>
      <c r="V34" s="1601"/>
      <c r="W34" s="1601"/>
      <c r="X34" s="1601"/>
      <c r="Y34" s="1601"/>
      <c r="Z34" s="1601"/>
      <c r="AA34" s="1601"/>
      <c r="AB34" s="1601"/>
      <c r="AC34" s="1601"/>
      <c r="AD34" s="1601"/>
      <c r="AE34" s="1601"/>
      <c r="AF34" s="1601"/>
      <c r="AG34" s="1601"/>
      <c r="AH34" s="1601"/>
      <c r="AI34" s="1601"/>
      <c r="AJ34" s="1601"/>
      <c r="AK34" s="1602"/>
      <c r="AL34" s="1256"/>
      <c r="AM34" s="1256"/>
    </row>
    <row r="35" spans="1:39" ht="14.1" customHeight="1">
      <c r="A35" s="754"/>
      <c r="B35" s="1588" t="s">
        <v>377</v>
      </c>
      <c r="C35" s="1588"/>
      <c r="D35" s="1588"/>
      <c r="E35" s="1588"/>
      <c r="F35" s="1599"/>
      <c r="G35" s="1599"/>
      <c r="H35" s="1599"/>
      <c r="I35" s="754"/>
      <c r="J35" s="1260" t="s">
        <v>378</v>
      </c>
      <c r="K35" s="754"/>
      <c r="L35" s="754"/>
      <c r="M35" s="754"/>
      <c r="N35" s="754"/>
      <c r="O35" s="754"/>
      <c r="P35" s="754"/>
      <c r="Q35" s="754"/>
      <c r="R35" s="754"/>
      <c r="S35" s="754"/>
      <c r="T35" s="754"/>
      <c r="U35" s="1588" t="s">
        <v>359</v>
      </c>
      <c r="V35" s="1588"/>
      <c r="W35" s="1588"/>
      <c r="X35" s="1588"/>
      <c r="Y35" s="1599"/>
      <c r="Z35" s="1599"/>
      <c r="AA35" s="1599"/>
      <c r="AB35" s="754"/>
      <c r="AC35" s="754"/>
      <c r="AD35" s="754"/>
      <c r="AE35" s="754"/>
      <c r="AF35" s="754"/>
      <c r="AG35" s="754"/>
      <c r="AH35" s="754"/>
      <c r="AI35" s="754"/>
      <c r="AJ35" s="754"/>
      <c r="AK35" s="754"/>
      <c r="AL35" s="754"/>
      <c r="AM35" s="754"/>
    </row>
    <row r="36" spans="1:39" ht="14.1" customHeight="1">
      <c r="A36" s="754"/>
      <c r="B36" s="1621"/>
      <c r="C36" s="1622"/>
      <c r="D36" s="1622"/>
      <c r="E36" s="1623"/>
      <c r="F36" s="1624"/>
      <c r="G36" s="1625"/>
      <c r="H36" s="1625"/>
      <c r="I36" s="1626"/>
      <c r="J36" s="1621"/>
      <c r="K36" s="1622"/>
      <c r="L36" s="1622"/>
      <c r="M36" s="1622"/>
      <c r="N36" s="1622"/>
      <c r="O36" s="1622"/>
      <c r="P36" s="1622"/>
      <c r="Q36" s="1623"/>
      <c r="R36" s="1624"/>
      <c r="S36" s="1625"/>
      <c r="T36" s="1626"/>
      <c r="U36" s="1621"/>
      <c r="V36" s="1622"/>
      <c r="W36" s="1622"/>
      <c r="X36" s="1623"/>
      <c r="Y36" s="1264"/>
      <c r="Z36" s="1265"/>
      <c r="AA36" s="1621"/>
      <c r="AB36" s="1622"/>
      <c r="AC36" s="1622"/>
      <c r="AD36" s="1622"/>
      <c r="AE36" s="1622"/>
      <c r="AF36" s="1622"/>
      <c r="AG36" s="1622"/>
      <c r="AH36" s="1622"/>
      <c r="AI36" s="1623"/>
      <c r="AJ36" s="754"/>
      <c r="AK36" s="754"/>
      <c r="AL36" s="754"/>
      <c r="AM36" s="754"/>
    </row>
    <row r="37" spans="1:39" ht="12" customHeight="1">
      <c r="A37" s="754"/>
      <c r="B37" s="1601" t="s">
        <v>379</v>
      </c>
      <c r="C37" s="1601"/>
      <c r="D37" s="1601"/>
      <c r="E37" s="754"/>
      <c r="F37" s="754"/>
      <c r="G37" s="754"/>
      <c r="H37" s="754"/>
      <c r="I37" s="754"/>
      <c r="J37" s="754"/>
      <c r="K37" s="754"/>
      <c r="L37" s="754"/>
      <c r="M37" s="754"/>
      <c r="N37" s="754"/>
      <c r="O37" s="754"/>
      <c r="P37" s="754"/>
      <c r="Q37" s="754"/>
      <c r="R37" s="754"/>
      <c r="S37" s="754"/>
      <c r="T37" s="754"/>
      <c r="U37" s="754"/>
      <c r="V37" s="754"/>
      <c r="W37" s="754"/>
      <c r="X37" s="754"/>
      <c r="Y37" s="754"/>
      <c r="Z37" s="754"/>
      <c r="AA37" s="754"/>
      <c r="AB37" s="754"/>
      <c r="AC37" s="754"/>
      <c r="AD37" s="754"/>
      <c r="AE37" s="754"/>
      <c r="AF37" s="754"/>
      <c r="AG37" s="754"/>
      <c r="AH37" s="754"/>
      <c r="AI37" s="754"/>
      <c r="AJ37" s="754"/>
      <c r="AK37" s="754"/>
      <c r="AL37" s="754"/>
      <c r="AM37" s="754"/>
    </row>
    <row r="38" spans="1:39" ht="12" customHeight="1">
      <c r="A38" s="754"/>
      <c r="B38" s="1645" t="s">
        <v>3074</v>
      </c>
      <c r="C38" s="1646"/>
      <c r="D38" s="1646"/>
      <c r="E38" s="1646"/>
      <c r="F38" s="1646"/>
      <c r="G38" s="1646"/>
      <c r="H38" s="1646"/>
      <c r="I38" s="1646"/>
      <c r="J38" s="1646"/>
      <c r="K38" s="1646"/>
      <c r="L38" s="1646"/>
      <c r="M38" s="1646"/>
      <c r="N38" s="1646"/>
      <c r="O38" s="1646"/>
      <c r="P38" s="1646"/>
      <c r="Q38" s="1646"/>
      <c r="R38" s="1646"/>
      <c r="S38" s="1646"/>
      <c r="T38" s="1646"/>
      <c r="U38" s="1646"/>
      <c r="V38" s="1646"/>
      <c r="W38" s="1646"/>
      <c r="X38" s="1646"/>
      <c r="Y38" s="1646"/>
      <c r="Z38" s="1646"/>
      <c r="AA38" s="1646"/>
      <c r="AB38" s="1646"/>
      <c r="AC38" s="1646"/>
      <c r="AD38" s="1646"/>
      <c r="AE38" s="1647"/>
      <c r="AF38" s="754"/>
      <c r="AG38" s="754"/>
      <c r="AH38" s="754"/>
      <c r="AI38" s="754"/>
      <c r="AJ38" s="754"/>
      <c r="AK38" s="754"/>
      <c r="AL38" s="754"/>
      <c r="AM38" s="754"/>
    </row>
    <row r="39" spans="1:39" ht="12" customHeight="1">
      <c r="A39" s="754"/>
      <c r="B39" s="1256"/>
      <c r="C39" s="1256"/>
      <c r="D39" s="1256"/>
      <c r="E39" s="1256"/>
      <c r="F39" s="1256"/>
      <c r="G39" s="1256"/>
      <c r="H39" s="1256"/>
      <c r="I39" s="1256"/>
      <c r="J39" s="1256"/>
      <c r="K39" s="1256"/>
      <c r="L39" s="1256"/>
      <c r="M39" s="1256"/>
      <c r="N39" s="1256"/>
      <c r="O39" s="1256"/>
      <c r="P39" s="1256"/>
      <c r="Q39" s="1256"/>
      <c r="R39" s="1256"/>
      <c r="S39" s="1256"/>
      <c r="T39" s="1256"/>
      <c r="U39" s="1256"/>
      <c r="V39" s="1256"/>
      <c r="W39" s="1256"/>
      <c r="X39" s="1256"/>
      <c r="Y39" s="1256"/>
      <c r="Z39" s="1256"/>
      <c r="AA39" s="1256"/>
      <c r="AB39" s="1256"/>
      <c r="AC39" s="1256"/>
      <c r="AD39" s="1256"/>
      <c r="AE39" s="1256"/>
      <c r="AF39" s="754"/>
      <c r="AG39" s="754"/>
      <c r="AH39" s="754"/>
      <c r="AI39" s="754"/>
      <c r="AJ39" s="754"/>
      <c r="AK39" s="754"/>
      <c r="AL39" s="754"/>
      <c r="AM39" s="754"/>
    </row>
    <row r="40" spans="1:39" ht="12" customHeight="1">
      <c r="A40" s="754"/>
      <c r="B40" s="754"/>
      <c r="C40" s="754"/>
      <c r="D40" s="754"/>
      <c r="E40" s="754"/>
      <c r="F40" s="754"/>
      <c r="G40" s="754"/>
      <c r="H40" s="754"/>
      <c r="I40" s="754"/>
      <c r="J40" s="754"/>
      <c r="K40" s="754"/>
      <c r="L40" s="754"/>
      <c r="M40" s="754"/>
      <c r="N40" s="754"/>
      <c r="O40" s="754"/>
      <c r="P40" s="754"/>
      <c r="Q40" s="754"/>
      <c r="R40" s="754"/>
      <c r="S40" s="754"/>
      <c r="T40" s="754"/>
      <c r="U40" s="754"/>
      <c r="V40" s="754"/>
      <c r="W40" s="754"/>
      <c r="X40" s="754"/>
      <c r="Y40" s="754"/>
      <c r="Z40" s="754"/>
      <c r="AA40" s="754"/>
      <c r="AB40" s="754"/>
      <c r="AC40" s="754"/>
      <c r="AD40" s="754"/>
      <c r="AE40" s="754"/>
      <c r="AF40" s="754"/>
      <c r="AG40" s="754"/>
      <c r="AH40" s="754"/>
      <c r="AI40" s="754"/>
      <c r="AJ40" s="754"/>
      <c r="AK40" s="754"/>
      <c r="AL40" s="754"/>
      <c r="AM40" s="754"/>
    </row>
    <row r="41" spans="1:39" ht="12.95" customHeight="1">
      <c r="A41" s="754"/>
      <c r="B41" s="1266" t="s">
        <v>360</v>
      </c>
      <c r="C41" s="1267"/>
      <c r="D41" s="1267"/>
      <c r="E41" s="1267"/>
      <c r="F41" s="1267"/>
      <c r="G41" s="1267"/>
      <c r="H41" s="1267"/>
      <c r="I41" s="1267"/>
      <c r="J41" s="1268"/>
      <c r="K41" s="1638" t="s">
        <v>380</v>
      </c>
      <c r="L41" s="1639"/>
      <c r="M41" s="1639"/>
      <c r="N41" s="1639"/>
      <c r="O41" s="1639"/>
      <c r="P41" s="1639"/>
      <c r="Q41" s="1639"/>
      <c r="R41" s="1639"/>
      <c r="S41" s="1640"/>
      <c r="T41" s="1638" t="s">
        <v>381</v>
      </c>
      <c r="U41" s="1639"/>
      <c r="V41" s="1639"/>
      <c r="W41" s="1639"/>
      <c r="X41" s="1639"/>
      <c r="Y41" s="1639"/>
      <c r="Z41" s="1639"/>
      <c r="AA41" s="1639"/>
      <c r="AB41" s="1640"/>
      <c r="AC41" s="1638" t="s">
        <v>382</v>
      </c>
      <c r="AD41" s="1639"/>
      <c r="AE41" s="1639"/>
      <c r="AF41" s="1639"/>
      <c r="AG41" s="1639"/>
      <c r="AH41" s="1639"/>
      <c r="AI41" s="1639"/>
      <c r="AJ41" s="1639"/>
      <c r="AK41" s="1640"/>
      <c r="AL41" s="1256"/>
      <c r="AM41" s="754"/>
    </row>
    <row r="42" spans="1:39" ht="12.95" customHeight="1">
      <c r="A42" s="754"/>
      <c r="B42" s="1269"/>
      <c r="C42" s="1270"/>
      <c r="D42" s="1270"/>
      <c r="E42" s="1270"/>
      <c r="F42" s="1270"/>
      <c r="G42" s="1270"/>
      <c r="H42" s="1270"/>
      <c r="I42" s="1270"/>
      <c r="J42" s="1271"/>
      <c r="K42" s="1641"/>
      <c r="L42" s="1642"/>
      <c r="M42" s="1642"/>
      <c r="N42" s="1642"/>
      <c r="O42" s="1642"/>
      <c r="P42" s="1642"/>
      <c r="Q42" s="1642"/>
      <c r="R42" s="1642"/>
      <c r="S42" s="1643"/>
      <c r="T42" s="1641"/>
      <c r="U42" s="1642"/>
      <c r="V42" s="1642"/>
      <c r="W42" s="1642"/>
      <c r="X42" s="1642"/>
      <c r="Y42" s="1642"/>
      <c r="Z42" s="1642"/>
      <c r="AA42" s="1642"/>
      <c r="AB42" s="1643"/>
      <c r="AC42" s="1641"/>
      <c r="AD42" s="1642"/>
      <c r="AE42" s="1642"/>
      <c r="AF42" s="1642"/>
      <c r="AG42" s="1642"/>
      <c r="AH42" s="1642"/>
      <c r="AI42" s="1642"/>
      <c r="AJ42" s="1642"/>
      <c r="AK42" s="1643"/>
      <c r="AL42" s="1256"/>
      <c r="AM42" s="754"/>
    </row>
    <row r="43" spans="1:39" ht="12.95" customHeight="1">
      <c r="A43" s="754"/>
      <c r="B43" s="1644" t="s">
        <v>3075</v>
      </c>
      <c r="C43" s="1629"/>
      <c r="D43" s="1272"/>
      <c r="E43" s="1644" t="s">
        <v>468</v>
      </c>
      <c r="F43" s="1629"/>
      <c r="G43" s="1272" t="s">
        <v>383</v>
      </c>
      <c r="H43" s="1644" t="s">
        <v>3097</v>
      </c>
      <c r="I43" s="1630"/>
      <c r="J43" s="1629"/>
      <c r="K43" s="1641"/>
      <c r="L43" s="1642"/>
      <c r="M43" s="1642"/>
      <c r="N43" s="1642"/>
      <c r="O43" s="1642"/>
      <c r="P43" s="1642"/>
      <c r="Q43" s="1642"/>
      <c r="R43" s="1642"/>
      <c r="S43" s="1643"/>
      <c r="T43" s="1641"/>
      <c r="U43" s="1642"/>
      <c r="V43" s="1642"/>
      <c r="W43" s="1642"/>
      <c r="X43" s="1642"/>
      <c r="Y43" s="1642"/>
      <c r="Z43" s="1642"/>
      <c r="AA43" s="1642"/>
      <c r="AB43" s="1643"/>
      <c r="AC43" s="1641"/>
      <c r="AD43" s="1642"/>
      <c r="AE43" s="1642"/>
      <c r="AF43" s="1642"/>
      <c r="AG43" s="1642"/>
      <c r="AH43" s="1642"/>
      <c r="AI43" s="1642"/>
      <c r="AJ43" s="1642"/>
      <c r="AK43" s="1643"/>
      <c r="AL43" s="1256"/>
      <c r="AM43" s="754"/>
    </row>
    <row r="44" spans="1:39" s="1238" customFormat="1" ht="12.95" customHeight="1">
      <c r="A44" s="1273"/>
      <c r="B44" s="1274"/>
      <c r="C44" s="1275"/>
      <c r="D44" s="1275"/>
      <c r="E44" s="1275"/>
      <c r="F44" s="1275"/>
      <c r="G44" s="1275"/>
      <c r="H44" s="1275"/>
      <c r="I44" s="1275"/>
      <c r="J44" s="1276"/>
      <c r="K44" s="1641"/>
      <c r="L44" s="1642"/>
      <c r="M44" s="1642"/>
      <c r="N44" s="1642"/>
      <c r="O44" s="1642"/>
      <c r="P44" s="1642"/>
      <c r="Q44" s="1642"/>
      <c r="R44" s="1642"/>
      <c r="S44" s="1643"/>
      <c r="T44" s="1641"/>
      <c r="U44" s="1642"/>
      <c r="V44" s="1642"/>
      <c r="W44" s="1642"/>
      <c r="X44" s="1642"/>
      <c r="Y44" s="1642"/>
      <c r="Z44" s="1642"/>
      <c r="AA44" s="1642"/>
      <c r="AB44" s="1643"/>
      <c r="AC44" s="1641"/>
      <c r="AD44" s="1642"/>
      <c r="AE44" s="1642"/>
      <c r="AF44" s="1642"/>
      <c r="AG44" s="1642"/>
      <c r="AH44" s="1642"/>
      <c r="AI44" s="1642"/>
      <c r="AJ44" s="1642"/>
      <c r="AK44" s="1643"/>
      <c r="AL44" s="1277"/>
      <c r="AM44" s="1273"/>
    </row>
    <row r="45" spans="1:39" ht="12.95" customHeight="1">
      <c r="A45" s="754"/>
      <c r="B45" s="1266"/>
      <c r="C45" s="1267"/>
      <c r="D45" s="1267"/>
      <c r="E45" s="1267"/>
      <c r="F45" s="1267"/>
      <c r="G45" s="1267"/>
      <c r="H45" s="1267"/>
      <c r="I45" s="1267"/>
      <c r="J45" s="1268"/>
      <c r="K45" s="1627"/>
      <c r="L45" s="1607"/>
      <c r="M45" s="1607"/>
      <c r="N45" s="1607"/>
      <c r="O45" s="1607"/>
      <c r="P45" s="1607"/>
      <c r="Q45" s="1607"/>
      <c r="R45" s="1607"/>
      <c r="S45" s="1608"/>
      <c r="T45" s="1606"/>
      <c r="U45" s="1607"/>
      <c r="V45" s="1607"/>
      <c r="W45" s="1607"/>
      <c r="X45" s="1607"/>
      <c r="Y45" s="1607"/>
      <c r="Z45" s="1607"/>
      <c r="AA45" s="1607"/>
      <c r="AB45" s="1608"/>
      <c r="AC45" s="1606"/>
      <c r="AD45" s="1607"/>
      <c r="AE45" s="1607"/>
      <c r="AF45" s="1607"/>
      <c r="AG45" s="1607"/>
      <c r="AH45" s="1607"/>
      <c r="AI45" s="1607"/>
      <c r="AJ45" s="1607"/>
      <c r="AK45" s="1608"/>
      <c r="AL45" s="1256"/>
      <c r="AM45" s="754"/>
    </row>
    <row r="46" spans="1:39" ht="12.95" customHeight="1">
      <c r="A46" s="754"/>
      <c r="B46" s="1269"/>
      <c r="C46" s="1270"/>
      <c r="D46" s="1270"/>
      <c r="E46" s="1270"/>
      <c r="F46" s="1270"/>
      <c r="G46" s="1270"/>
      <c r="H46" s="1270"/>
      <c r="I46" s="1270"/>
      <c r="J46" s="1271"/>
      <c r="K46" s="1606"/>
      <c r="L46" s="1607"/>
      <c r="M46" s="1607"/>
      <c r="N46" s="1607"/>
      <c r="O46" s="1607"/>
      <c r="P46" s="1607"/>
      <c r="Q46" s="1607"/>
      <c r="R46" s="1607"/>
      <c r="S46" s="1608"/>
      <c r="T46" s="1606"/>
      <c r="U46" s="1607"/>
      <c r="V46" s="1607"/>
      <c r="W46" s="1607"/>
      <c r="X46" s="1607"/>
      <c r="Y46" s="1607"/>
      <c r="Z46" s="1607"/>
      <c r="AA46" s="1607"/>
      <c r="AB46" s="1608"/>
      <c r="AC46" s="1606"/>
      <c r="AD46" s="1607"/>
      <c r="AE46" s="1607"/>
      <c r="AF46" s="1607"/>
      <c r="AG46" s="1607"/>
      <c r="AH46" s="1607"/>
      <c r="AI46" s="1607"/>
      <c r="AJ46" s="1607"/>
      <c r="AK46" s="1608"/>
      <c r="AL46" s="1256"/>
      <c r="AM46" s="754"/>
    </row>
    <row r="47" spans="1:39" ht="12.95" customHeight="1">
      <c r="A47" s="754"/>
      <c r="B47" s="1628"/>
      <c r="C47" s="1629"/>
      <c r="D47" s="1270"/>
      <c r="E47" s="1628"/>
      <c r="F47" s="1629"/>
      <c r="G47" s="1270"/>
      <c r="H47" s="1628"/>
      <c r="I47" s="1630"/>
      <c r="J47" s="1629"/>
      <c r="K47" s="1606"/>
      <c r="L47" s="1607"/>
      <c r="M47" s="1607"/>
      <c r="N47" s="1607"/>
      <c r="O47" s="1607"/>
      <c r="P47" s="1607"/>
      <c r="Q47" s="1607"/>
      <c r="R47" s="1607"/>
      <c r="S47" s="1608"/>
      <c r="T47" s="1606"/>
      <c r="U47" s="1607"/>
      <c r="V47" s="1607"/>
      <c r="W47" s="1607"/>
      <c r="X47" s="1607"/>
      <c r="Y47" s="1607"/>
      <c r="Z47" s="1607"/>
      <c r="AA47" s="1607"/>
      <c r="AB47" s="1608"/>
      <c r="AC47" s="1606"/>
      <c r="AD47" s="1607"/>
      <c r="AE47" s="1607"/>
      <c r="AF47" s="1607"/>
      <c r="AG47" s="1607"/>
      <c r="AH47" s="1607"/>
      <c r="AI47" s="1607"/>
      <c r="AJ47" s="1607"/>
      <c r="AK47" s="1608"/>
      <c r="AL47" s="1256"/>
      <c r="AM47" s="754"/>
    </row>
    <row r="48" spans="1:39" ht="12.95" customHeight="1">
      <c r="A48" s="754"/>
      <c r="B48" s="1274"/>
      <c r="C48" s="1275"/>
      <c r="D48" s="1275"/>
      <c r="E48" s="1275"/>
      <c r="F48" s="1275"/>
      <c r="G48" s="1275"/>
      <c r="H48" s="1275"/>
      <c r="I48" s="1275"/>
      <c r="J48" s="1276"/>
      <c r="K48" s="1609"/>
      <c r="L48" s="1610"/>
      <c r="M48" s="1610"/>
      <c r="N48" s="1610"/>
      <c r="O48" s="1610"/>
      <c r="P48" s="1610"/>
      <c r="Q48" s="1610"/>
      <c r="R48" s="1610"/>
      <c r="S48" s="1611"/>
      <c r="T48" s="1609"/>
      <c r="U48" s="1610"/>
      <c r="V48" s="1610"/>
      <c r="W48" s="1610"/>
      <c r="X48" s="1610"/>
      <c r="Y48" s="1610"/>
      <c r="Z48" s="1610"/>
      <c r="AA48" s="1610"/>
      <c r="AB48" s="1611"/>
      <c r="AC48" s="1609"/>
      <c r="AD48" s="1610"/>
      <c r="AE48" s="1610"/>
      <c r="AF48" s="1610"/>
      <c r="AG48" s="1610"/>
      <c r="AH48" s="1610"/>
      <c r="AI48" s="1610"/>
      <c r="AJ48" s="1610"/>
      <c r="AK48" s="1611"/>
      <c r="AL48" s="1256"/>
      <c r="AM48" s="754"/>
    </row>
    <row r="49" spans="1:39">
      <c r="A49" s="754"/>
      <c r="B49" s="754"/>
      <c r="C49" s="754"/>
      <c r="D49" s="754"/>
      <c r="E49" s="754"/>
      <c r="F49" s="754"/>
      <c r="G49" s="754"/>
      <c r="H49" s="754"/>
      <c r="I49" s="754"/>
      <c r="J49" s="754"/>
      <c r="K49" s="754"/>
      <c r="L49" s="754"/>
      <c r="M49" s="754"/>
      <c r="N49" s="754"/>
      <c r="O49" s="754"/>
      <c r="P49" s="754"/>
      <c r="Q49" s="754"/>
      <c r="R49" s="754"/>
      <c r="S49" s="754"/>
      <c r="T49" s="754"/>
      <c r="U49" s="754"/>
      <c r="V49" s="754"/>
      <c r="W49" s="754"/>
      <c r="X49" s="754"/>
      <c r="Y49" s="754"/>
      <c r="Z49" s="754"/>
      <c r="AA49" s="754"/>
      <c r="AB49" s="754"/>
      <c r="AC49" s="754"/>
      <c r="AD49" s="754"/>
      <c r="AE49" s="754"/>
      <c r="AF49" s="754"/>
      <c r="AG49" s="754"/>
      <c r="AH49" s="754"/>
      <c r="AI49" s="754"/>
      <c r="AJ49" s="754"/>
      <c r="AK49" s="754"/>
      <c r="AL49" s="754"/>
      <c r="AM49" s="754"/>
    </row>
    <row r="50" spans="1:39">
      <c r="A50" s="754"/>
      <c r="B50" s="754"/>
      <c r="C50" s="754"/>
      <c r="D50" s="754"/>
      <c r="E50" s="754"/>
      <c r="F50" s="754"/>
      <c r="G50" s="754"/>
      <c r="H50" s="754"/>
      <c r="I50" s="754"/>
      <c r="J50" s="754"/>
      <c r="K50" s="754"/>
      <c r="L50" s="754"/>
      <c r="M50" s="754"/>
      <c r="N50" s="754"/>
      <c r="O50" s="754"/>
      <c r="P50" s="754"/>
      <c r="Q50" s="754"/>
      <c r="R50" s="754"/>
      <c r="S50" s="754"/>
      <c r="T50" s="754"/>
      <c r="U50" s="754"/>
      <c r="V50" s="754"/>
      <c r="W50" s="754"/>
      <c r="X50" s="754"/>
      <c r="Y50" s="754"/>
      <c r="Z50" s="754"/>
      <c r="AA50" s="754"/>
      <c r="AB50" s="754"/>
      <c r="AC50" s="754"/>
      <c r="AD50" s="754"/>
      <c r="AE50" s="754"/>
      <c r="AF50" s="754"/>
      <c r="AG50" s="754"/>
      <c r="AH50" s="754"/>
      <c r="AI50" s="754"/>
      <c r="AJ50" s="754"/>
      <c r="AK50" s="754"/>
      <c r="AL50" s="754"/>
      <c r="AM50" s="754"/>
    </row>
    <row r="51" spans="1:39" s="1278" customFormat="1" ht="8.25">
      <c r="V51" s="1279"/>
      <c r="W51" s="1279"/>
      <c r="X51" s="1279"/>
      <c r="Y51" s="1279"/>
      <c r="Z51" s="1279"/>
      <c r="AA51" s="1279"/>
      <c r="AB51" s="1279"/>
      <c r="AC51" s="1279"/>
      <c r="AD51" s="1279"/>
      <c r="AE51" s="1279"/>
      <c r="AF51" s="1279"/>
      <c r="AG51" s="1279"/>
      <c r="AH51" s="1279"/>
      <c r="AI51" s="1279"/>
      <c r="AJ51" s="1279"/>
      <c r="AK51" s="1279"/>
      <c r="AL51" s="1279"/>
      <c r="AM51" s="1279"/>
    </row>
    <row r="52" spans="1:39" s="1278" customFormat="1" ht="8.25">
      <c r="A52" s="1279"/>
      <c r="B52" s="1279"/>
      <c r="C52" s="1279"/>
      <c r="D52" s="1279"/>
      <c r="E52" s="1279"/>
      <c r="F52" s="1279"/>
      <c r="G52" s="1279"/>
      <c r="H52" s="1279"/>
      <c r="I52" s="1279"/>
      <c r="J52" s="1279"/>
      <c r="K52" s="1279"/>
      <c r="L52" s="1279"/>
      <c r="M52" s="1279"/>
      <c r="N52" s="1279"/>
      <c r="O52" s="1279"/>
      <c r="P52" s="1279"/>
      <c r="Q52" s="1279"/>
      <c r="R52" s="1279"/>
      <c r="S52" s="1279"/>
      <c r="T52" s="1279"/>
      <c r="U52" s="1279"/>
      <c r="V52" s="1279"/>
      <c r="W52" s="1279"/>
      <c r="X52" s="1279"/>
      <c r="Y52" s="1279"/>
      <c r="Z52" s="1279"/>
      <c r="AA52" s="1279"/>
      <c r="AB52" s="1279"/>
      <c r="AC52" s="1279"/>
      <c r="AD52" s="1279"/>
      <c r="AE52" s="1279"/>
      <c r="AF52" s="1279"/>
      <c r="AG52" s="1279"/>
      <c r="AH52" s="1279"/>
      <c r="AI52" s="1279"/>
      <c r="AJ52" s="1279"/>
      <c r="AK52" s="1279"/>
      <c r="AL52" s="1279"/>
      <c r="AM52" s="1279"/>
    </row>
    <row r="53" spans="1:39" s="1278" customFormat="1" ht="8.25">
      <c r="A53" s="1279"/>
      <c r="B53" s="1279"/>
      <c r="C53" s="1279"/>
      <c r="D53" s="1279"/>
      <c r="E53" s="1279"/>
      <c r="F53" s="1279"/>
      <c r="G53" s="1279"/>
      <c r="H53" s="1279"/>
      <c r="I53" s="1279"/>
      <c r="J53" s="1279"/>
      <c r="K53" s="1279"/>
      <c r="L53" s="1279"/>
      <c r="M53" s="1279"/>
      <c r="N53" s="1279"/>
      <c r="O53" s="1279"/>
      <c r="P53" s="1279"/>
      <c r="Q53" s="1279"/>
      <c r="R53" s="1279"/>
      <c r="S53" s="1279"/>
      <c r="T53" s="1279"/>
      <c r="U53" s="1279"/>
      <c r="V53" s="1279"/>
      <c r="W53" s="1279"/>
      <c r="X53" s="1279"/>
      <c r="Y53" s="1279"/>
      <c r="Z53" s="1279"/>
      <c r="AA53" s="1279"/>
      <c r="AB53" s="1279"/>
      <c r="AC53" s="1279"/>
      <c r="AD53" s="1279"/>
      <c r="AE53" s="1279"/>
      <c r="AF53" s="1279"/>
      <c r="AG53" s="1279"/>
      <c r="AH53" s="1279"/>
      <c r="AI53" s="1279"/>
      <c r="AJ53" s="1279"/>
      <c r="AK53" s="1279"/>
      <c r="AL53" s="1279"/>
      <c r="AM53" s="1279"/>
    </row>
    <row r="54" spans="1:39" ht="12" customHeight="1">
      <c r="A54" s="1631"/>
      <c r="B54" s="1631"/>
      <c r="C54" s="1631"/>
      <c r="D54" s="1631"/>
      <c r="E54" s="1631"/>
      <c r="F54" s="1631"/>
      <c r="G54" s="1631"/>
      <c r="H54" s="1631"/>
      <c r="I54" s="1631"/>
      <c r="J54" s="1631"/>
      <c r="K54" s="1631"/>
      <c r="L54" s="1631"/>
      <c r="M54" s="1631"/>
      <c r="N54" s="1631"/>
      <c r="O54" s="1631"/>
      <c r="P54" s="1631"/>
      <c r="Q54" s="1631"/>
      <c r="R54" s="1631"/>
      <c r="S54" s="1631"/>
      <c r="T54" s="1631"/>
      <c r="U54" s="1631"/>
      <c r="V54" s="754"/>
      <c r="W54" s="754"/>
      <c r="X54" s="754"/>
      <c r="Y54" s="754"/>
      <c r="Z54" s="754"/>
      <c r="AA54" s="754"/>
      <c r="AB54" s="754"/>
      <c r="AC54" s="754"/>
      <c r="AD54" s="754"/>
      <c r="AE54" s="754"/>
      <c r="AF54" s="754"/>
      <c r="AG54" s="754"/>
      <c r="AH54" s="754"/>
      <c r="AI54" s="754"/>
      <c r="AJ54" s="754"/>
      <c r="AK54" s="754"/>
      <c r="AL54" s="754"/>
      <c r="AM54" s="754"/>
    </row>
  </sheetData>
  <sheetProtection selectLockedCells="1"/>
  <mergeCells count="55">
    <mergeCell ref="A54:U54"/>
    <mergeCell ref="R36:T36"/>
    <mergeCell ref="U35:AA35"/>
    <mergeCell ref="B29:AK30"/>
    <mergeCell ref="J36:Q36"/>
    <mergeCell ref="U36:X36"/>
    <mergeCell ref="AA36:AI36"/>
    <mergeCell ref="B35:H35"/>
    <mergeCell ref="K41:S44"/>
    <mergeCell ref="T41:AB44"/>
    <mergeCell ref="AC41:AK44"/>
    <mergeCell ref="B43:C43"/>
    <mergeCell ref="B33:D33"/>
    <mergeCell ref="E43:F43"/>
    <mergeCell ref="H43:J43"/>
    <mergeCell ref="B38:AE38"/>
    <mergeCell ref="B36:E36"/>
    <mergeCell ref="F36:I36"/>
    <mergeCell ref="B34:F34"/>
    <mergeCell ref="K45:S48"/>
    <mergeCell ref="B47:C47"/>
    <mergeCell ref="E47:F47"/>
    <mergeCell ref="H47:J47"/>
    <mergeCell ref="T45:AB48"/>
    <mergeCell ref="AC45:AK48"/>
    <mergeCell ref="X7:Z7"/>
    <mergeCell ref="AH23:AL23"/>
    <mergeCell ref="V17:W17"/>
    <mergeCell ref="B32:AC32"/>
    <mergeCell ref="AE32:AG32"/>
    <mergeCell ref="AE31:AG31"/>
    <mergeCell ref="AG20:AL20"/>
    <mergeCell ref="X20:AC20"/>
    <mergeCell ref="AH22:AL22"/>
    <mergeCell ref="B26:C26"/>
    <mergeCell ref="Y22:AC22"/>
    <mergeCell ref="V14:W14"/>
    <mergeCell ref="B37:D37"/>
    <mergeCell ref="B28:O28"/>
    <mergeCell ref="B31:M31"/>
    <mergeCell ref="H34:AK34"/>
    <mergeCell ref="G17:N17"/>
    <mergeCell ref="J14:N14"/>
    <mergeCell ref="B20:R20"/>
    <mergeCell ref="B24:L24"/>
    <mergeCell ref="AB5:AM5"/>
    <mergeCell ref="M26:O26"/>
    <mergeCell ref="N6:AB6"/>
    <mergeCell ref="S7:V7"/>
    <mergeCell ref="P9:Q10"/>
    <mergeCell ref="S10:V10"/>
    <mergeCell ref="Y9:Z10"/>
    <mergeCell ref="Y23:AC23"/>
    <mergeCell ref="Y24:AC24"/>
    <mergeCell ref="N7:R7"/>
  </mergeCells>
  <phoneticPr fontId="3" type="noConversion"/>
  <dataValidations xWindow="461" yWindow="413" count="1">
    <dataValidation type="list" operator="equal" showDropDown="1" showErrorMessage="1" error="Môže byť iba x" sqref="AG25 X25">
      <formula1>"x"</formula1>
    </dataValidation>
  </dataValidations>
  <hyperlinks>
    <hyperlink ref="B38" r:id="rId1"/>
  </hyperlinks>
  <printOptions horizontalCentered="1"/>
  <pageMargins left="0.47244094488188981" right="0.51181102362204722" top="1.04" bottom="1.2" header="0.51181102362204722" footer="0.51181102362204722"/>
  <pageSetup paperSize="9" scale="102" orientation="portrait" blackAndWhite="1" horizontalDpi="300" verticalDpi="300" r:id="rId2"/>
  <headerFooter alignWithMargins="0">
    <oddFooter>&amp;Lwww.ruz.sk&amp;CBlue Soft s r.o.&amp;R&amp;G</oddFooter>
  </headerFooter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17">
    <tabColor rgb="FFFFFF00"/>
  </sheetPr>
  <dimension ref="A1:M64"/>
  <sheetViews>
    <sheetView showGridLines="0" topLeftCell="A25" zoomScaleSheetLayoutView="115" workbookViewId="0">
      <selection activeCell="H54" sqref="H54"/>
    </sheetView>
  </sheetViews>
  <sheetFormatPr defaultRowHeight="14.1" customHeight="1"/>
  <cols>
    <col min="1" max="5" width="9.140625" style="147"/>
    <col min="6" max="6" width="9.140625" style="147" customWidth="1"/>
    <col min="7" max="14" width="9.140625" style="147"/>
    <col min="15" max="15" width="5.5703125" style="147" customWidth="1"/>
    <col min="16" max="16384" width="9.140625" style="147"/>
  </cols>
  <sheetData>
    <row r="1" spans="1:10" s="140" customFormat="1" ht="14.1" customHeight="1">
      <c r="A1" s="610" t="str">
        <f>'o fy'!$B$29</f>
        <v>LASER CUT SLOVENSKO spol. s r.o.</v>
      </c>
      <c r="G1" s="141"/>
      <c r="H1" s="2038">
        <f>'o fy'!$B$24</f>
        <v>0</v>
      </c>
      <c r="I1" s="2039"/>
    </row>
    <row r="2" spans="1:10" s="140" customFormat="1" ht="14.1" customHeight="1">
      <c r="A2" s="2040" t="s">
        <v>1212</v>
      </c>
      <c r="B2" s="2040"/>
      <c r="C2" s="2040"/>
      <c r="D2" s="2040"/>
      <c r="E2" s="2040"/>
      <c r="F2" s="2040"/>
      <c r="G2" s="2040"/>
      <c r="H2" s="2040"/>
      <c r="I2" s="2040"/>
    </row>
    <row r="3" spans="1:10" s="140" customFormat="1" ht="14.1" customHeight="1"/>
    <row r="4" spans="1:10" s="140" customFormat="1" ht="14.1" customHeight="1">
      <c r="A4" s="2041" t="s">
        <v>1213</v>
      </c>
      <c r="B4" s="2041"/>
      <c r="C4" s="2041"/>
      <c r="D4" s="2041"/>
      <c r="E4" s="2041"/>
      <c r="F4" s="2041"/>
      <c r="G4" s="2041"/>
      <c r="H4" s="2041"/>
      <c r="I4" s="2041"/>
      <c r="J4" s="143"/>
    </row>
    <row r="5" spans="1:10" s="140" customFormat="1" ht="14.1" customHeight="1"/>
    <row r="6" spans="1:10" s="140" customFormat="1" ht="14.1" customHeight="1">
      <c r="A6" s="2039" t="s">
        <v>1214</v>
      </c>
      <c r="B6" s="2039"/>
      <c r="C6" s="2039"/>
      <c r="D6" s="2039"/>
      <c r="E6" s="2039"/>
      <c r="F6" s="2039"/>
      <c r="G6" s="2039"/>
      <c r="H6" s="2039"/>
      <c r="I6" s="2039"/>
    </row>
    <row r="7" spans="1:10" s="140" customFormat="1" ht="14.1" customHeight="1">
      <c r="A7" s="2039" t="s">
        <v>1215</v>
      </c>
      <c r="B7" s="2039"/>
      <c r="C7" s="2039"/>
      <c r="D7" s="2039"/>
      <c r="E7" s="2039"/>
      <c r="F7" s="1581" t="s">
        <v>401</v>
      </c>
      <c r="G7" s="140" t="s">
        <v>969</v>
      </c>
      <c r="H7" s="144"/>
      <c r="I7" s="140" t="s">
        <v>970</v>
      </c>
    </row>
    <row r="8" spans="1:10" s="140" customFormat="1" ht="14.1" customHeight="1"/>
    <row r="9" spans="1:10" s="140" customFormat="1" ht="14.1" customHeight="1">
      <c r="A9" s="2042"/>
      <c r="B9" s="2042"/>
      <c r="C9" s="2042"/>
      <c r="D9" s="2042"/>
      <c r="E9" s="2042"/>
      <c r="F9" s="2042"/>
      <c r="G9" s="2042"/>
      <c r="H9" s="2042"/>
      <c r="I9" s="2042"/>
    </row>
    <row r="10" spans="1:10" s="140" customFormat="1" ht="14.1" customHeight="1">
      <c r="A10" s="2043" t="s">
        <v>1216</v>
      </c>
      <c r="B10" s="2043"/>
      <c r="C10" s="2043"/>
      <c r="D10" s="2043"/>
      <c r="E10" s="2043"/>
      <c r="F10" s="2043"/>
      <c r="G10" s="2043"/>
      <c r="H10" s="2043"/>
      <c r="I10" s="2043"/>
      <c r="J10" s="145"/>
    </row>
    <row r="11" spans="1:10" s="140" customFormat="1" ht="14.1" customHeight="1">
      <c r="A11" s="145"/>
      <c r="B11" s="145"/>
      <c r="C11" s="145"/>
      <c r="D11" s="145"/>
      <c r="E11" s="145"/>
      <c r="F11" s="145"/>
      <c r="G11" s="145"/>
      <c r="H11" s="145"/>
      <c r="I11" s="145"/>
      <c r="J11" s="145"/>
    </row>
    <row r="12" spans="1:10" s="140" customFormat="1" ht="14.1" customHeight="1">
      <c r="B12" s="2044" t="s">
        <v>1217</v>
      </c>
      <c r="C12" s="2044"/>
      <c r="D12" s="2044"/>
      <c r="E12" s="2045"/>
      <c r="F12" s="144"/>
      <c r="G12" s="140" t="s">
        <v>969</v>
      </c>
      <c r="H12" s="1581" t="s">
        <v>401</v>
      </c>
      <c r="I12" s="140" t="s">
        <v>970</v>
      </c>
      <c r="J12" s="145"/>
    </row>
    <row r="13" spans="1:10" s="140" customFormat="1" ht="14.1" customHeight="1">
      <c r="A13" s="145" t="s">
        <v>1218</v>
      </c>
      <c r="B13" s="2043"/>
      <c r="C13" s="2043"/>
      <c r="D13" s="2043"/>
      <c r="E13" s="2043"/>
      <c r="F13" s="2043"/>
      <c r="G13" s="2043"/>
      <c r="H13" s="2043"/>
      <c r="I13" s="2043"/>
      <c r="J13" s="145"/>
    </row>
    <row r="14" spans="1:10" s="140" customFormat="1" ht="14.1" customHeight="1">
      <c r="A14" s="145"/>
      <c r="B14" s="2044"/>
      <c r="C14" s="2044"/>
      <c r="D14" s="2044"/>
      <c r="E14" s="2045"/>
      <c r="F14" s="144"/>
      <c r="G14" s="140" t="s">
        <v>969</v>
      </c>
      <c r="H14" s="1581" t="s">
        <v>401</v>
      </c>
      <c r="I14" s="140" t="s">
        <v>970</v>
      </c>
      <c r="J14" s="145"/>
    </row>
    <row r="15" spans="1:10" s="140" customFormat="1" ht="14.1" customHeight="1">
      <c r="A15" s="145" t="s">
        <v>1218</v>
      </c>
      <c r="B15" s="2043"/>
      <c r="C15" s="2043"/>
      <c r="D15" s="2043"/>
      <c r="E15" s="2043"/>
      <c r="F15" s="2043"/>
      <c r="G15" s="2043"/>
      <c r="H15" s="2043"/>
      <c r="I15" s="2043"/>
      <c r="J15" s="145"/>
    </row>
    <row r="16" spans="1:10" s="140" customFormat="1" ht="14.1" customHeight="1">
      <c r="A16" s="145"/>
      <c r="B16" s="2044" t="s">
        <v>1219</v>
      </c>
      <c r="C16" s="2044"/>
      <c r="D16" s="2044"/>
      <c r="E16" s="2045"/>
      <c r="F16" s="144"/>
      <c r="G16" s="140" t="s">
        <v>969</v>
      </c>
      <c r="H16" s="1581" t="s">
        <v>401</v>
      </c>
      <c r="I16" s="140" t="s">
        <v>970</v>
      </c>
      <c r="J16" s="145"/>
    </row>
    <row r="17" spans="1:13" s="140" customFormat="1" ht="14.1" customHeight="1">
      <c r="A17" s="145" t="s">
        <v>1218</v>
      </c>
      <c r="B17" s="2043"/>
      <c r="C17" s="2043"/>
      <c r="D17" s="2043"/>
      <c r="E17" s="2043"/>
      <c r="F17" s="2043"/>
      <c r="G17" s="2043"/>
      <c r="H17" s="2043"/>
      <c r="I17" s="2043"/>
      <c r="J17" s="145"/>
    </row>
    <row r="18" spans="1:13" s="140" customFormat="1" ht="14.1" customHeight="1">
      <c r="A18" s="145"/>
      <c r="B18" s="2044" t="s">
        <v>1220</v>
      </c>
      <c r="C18" s="2044"/>
      <c r="D18" s="2044"/>
      <c r="E18" s="2045"/>
      <c r="F18" s="144"/>
      <c r="G18" s="140" t="s">
        <v>969</v>
      </c>
      <c r="H18" s="1581" t="s">
        <v>401</v>
      </c>
      <c r="I18" s="140" t="s">
        <v>970</v>
      </c>
      <c r="J18" s="145"/>
    </row>
    <row r="19" spans="1:13" s="140" customFormat="1" ht="14.1" customHeight="1">
      <c r="A19" s="145" t="s">
        <v>1218</v>
      </c>
      <c r="B19" s="2043"/>
      <c r="C19" s="2043"/>
      <c r="D19" s="2043"/>
      <c r="E19" s="2043"/>
      <c r="F19" s="2043"/>
      <c r="G19" s="2043"/>
      <c r="H19" s="2043"/>
      <c r="I19" s="2043"/>
      <c r="J19" s="145"/>
    </row>
    <row r="20" spans="1:13" s="140" customFormat="1" ht="14.1" customHeight="1">
      <c r="A20" s="145"/>
      <c r="B20" s="145"/>
      <c r="C20" s="145"/>
      <c r="D20" s="145"/>
      <c r="E20" s="145"/>
      <c r="F20" s="145"/>
      <c r="G20" s="145"/>
      <c r="H20" s="145"/>
      <c r="I20" s="145"/>
      <c r="J20" s="145"/>
    </row>
    <row r="21" spans="1:13" s="140" customFormat="1" ht="14.1" customHeight="1">
      <c r="A21" s="145"/>
      <c r="B21" s="145"/>
      <c r="C21" s="145"/>
      <c r="D21" s="145"/>
      <c r="E21" s="145"/>
      <c r="F21" s="145"/>
      <c r="G21" s="145"/>
      <c r="H21" s="145"/>
      <c r="I21" s="145"/>
      <c r="J21" s="145"/>
    </row>
    <row r="22" spans="1:13" s="140" customFormat="1" ht="14.1" customHeight="1">
      <c r="A22" s="2043" t="s">
        <v>1221</v>
      </c>
      <c r="B22" s="2043"/>
      <c r="C22" s="2043"/>
      <c r="D22" s="2043"/>
      <c r="E22" s="2043"/>
      <c r="F22" s="2043"/>
      <c r="G22" s="2043"/>
      <c r="H22" s="2043"/>
      <c r="I22" s="2043"/>
    </row>
    <row r="23" spans="1:13" s="140" customFormat="1" ht="14.1" customHeight="1">
      <c r="A23" s="2046" t="s">
        <v>1222</v>
      </c>
      <c r="B23" s="2046"/>
      <c r="C23" s="2046"/>
      <c r="D23" s="2046"/>
      <c r="E23" s="2046"/>
      <c r="F23" s="2046"/>
      <c r="G23" s="2046"/>
      <c r="H23" s="2046"/>
      <c r="I23" s="2046"/>
    </row>
    <row r="24" spans="1:13" s="140" customFormat="1" ht="14.1" customHeight="1">
      <c r="F24" s="144"/>
      <c r="G24" s="140" t="s">
        <v>969</v>
      </c>
      <c r="H24" s="1581" t="s">
        <v>401</v>
      </c>
      <c r="I24" s="140" t="s">
        <v>970</v>
      </c>
    </row>
    <row r="25" spans="1:13" s="140" customFormat="1" ht="14.1" customHeight="1">
      <c r="A25" s="144"/>
      <c r="B25" s="2046" t="s">
        <v>1223</v>
      </c>
      <c r="C25" s="2046"/>
      <c r="D25" s="142"/>
      <c r="E25" s="142"/>
      <c r="F25" s="142"/>
      <c r="G25" s="142"/>
      <c r="H25" s="142"/>
      <c r="I25" s="142"/>
    </row>
    <row r="26" spans="1:13" s="140" customFormat="1" ht="14.1" customHeight="1">
      <c r="A26" s="144"/>
      <c r="B26" s="2046" t="s">
        <v>1224</v>
      </c>
      <c r="C26" s="2046"/>
      <c r="D26" s="2046"/>
      <c r="E26" s="2046"/>
      <c r="F26" s="142"/>
      <c r="G26" s="142"/>
      <c r="H26" s="142"/>
      <c r="I26" s="142"/>
    </row>
    <row r="27" spans="1:13" s="140" customFormat="1" ht="14.1" customHeight="1">
      <c r="B27" s="144"/>
      <c r="C27" s="759" t="s">
        <v>1225</v>
      </c>
      <c r="D27" s="144"/>
      <c r="E27" s="759" t="s">
        <v>1226</v>
      </c>
      <c r="F27" s="144"/>
      <c r="G27" s="759" t="s">
        <v>1227</v>
      </c>
      <c r="H27" s="142"/>
      <c r="I27" s="142"/>
    </row>
    <row r="28" spans="1:13" s="140" customFormat="1" ht="14.1" customHeight="1">
      <c r="B28" s="144"/>
      <c r="C28" s="759" t="s">
        <v>1228</v>
      </c>
      <c r="D28" s="144"/>
      <c r="E28" s="759" t="s">
        <v>1229</v>
      </c>
      <c r="F28" s="144"/>
      <c r="G28" s="2046" t="s">
        <v>1230</v>
      </c>
      <c r="H28" s="2046"/>
      <c r="I28" s="2046"/>
      <c r="J28" s="142"/>
      <c r="K28" s="142"/>
      <c r="L28" s="142"/>
      <c r="M28" s="142"/>
    </row>
    <row r="29" spans="1:13" s="140" customFormat="1" ht="14.1" customHeight="1">
      <c r="A29" s="144"/>
      <c r="B29" s="2046" t="s">
        <v>1231</v>
      </c>
      <c r="C29" s="2046"/>
      <c r="D29" s="2046"/>
      <c r="E29" s="2046"/>
      <c r="F29" s="142"/>
      <c r="G29" s="142"/>
      <c r="H29" s="142"/>
      <c r="I29" s="142"/>
    </row>
    <row r="30" spans="1:13" s="140" customFormat="1" ht="14.1" customHeight="1">
      <c r="A30" s="144"/>
      <c r="B30" s="2046" t="s">
        <v>1232</v>
      </c>
      <c r="C30" s="2046"/>
      <c r="D30" s="2046"/>
      <c r="E30" s="2046"/>
      <c r="F30" s="142"/>
      <c r="G30" s="142"/>
      <c r="H30" s="142"/>
      <c r="I30" s="142"/>
    </row>
    <row r="31" spans="1:13" s="140" customFormat="1" ht="14.1" customHeight="1">
      <c r="B31" s="760"/>
      <c r="E31" s="142"/>
      <c r="F31" s="142"/>
      <c r="G31" s="142"/>
      <c r="H31" s="142"/>
      <c r="I31" s="142"/>
    </row>
    <row r="32" spans="1:13" s="140" customFormat="1" ht="14.1" customHeight="1">
      <c r="A32" s="2046" t="s">
        <v>1233</v>
      </c>
      <c r="B32" s="2046"/>
      <c r="C32" s="2046"/>
      <c r="D32" s="2046"/>
      <c r="E32" s="2046"/>
      <c r="F32" s="2046"/>
      <c r="G32" s="2046"/>
      <c r="H32" s="2046"/>
      <c r="I32" s="2046"/>
    </row>
    <row r="33" spans="1:9" s="140" customFormat="1" ht="14.1" customHeight="1">
      <c r="F33" s="144"/>
      <c r="G33" s="140" t="s">
        <v>969</v>
      </c>
      <c r="H33" s="1581" t="s">
        <v>401</v>
      </c>
      <c r="I33" s="140" t="s">
        <v>970</v>
      </c>
    </row>
    <row r="34" spans="1:9" s="140" customFormat="1" ht="14.1" customHeight="1">
      <c r="A34" s="144"/>
      <c r="B34" s="759" t="s">
        <v>1223</v>
      </c>
      <c r="D34" s="142"/>
      <c r="E34" s="142"/>
      <c r="F34" s="142"/>
      <c r="G34" s="142"/>
      <c r="H34" s="142"/>
      <c r="I34" s="142"/>
    </row>
    <row r="35" spans="1:9" s="140" customFormat="1" ht="14.1" customHeight="1">
      <c r="A35" s="144"/>
      <c r="B35" s="759" t="s">
        <v>1224</v>
      </c>
      <c r="D35" s="142"/>
      <c r="E35" s="142"/>
      <c r="F35" s="142"/>
      <c r="G35" s="142"/>
      <c r="H35" s="142"/>
      <c r="I35" s="142"/>
    </row>
    <row r="36" spans="1:9" s="140" customFormat="1" ht="14.1" customHeight="1">
      <c r="B36" s="144"/>
      <c r="C36" s="759" t="s">
        <v>1225</v>
      </c>
      <c r="D36" s="144"/>
      <c r="E36" s="759" t="s">
        <v>1226</v>
      </c>
      <c r="F36" s="144"/>
      <c r="G36" s="759" t="s">
        <v>1227</v>
      </c>
      <c r="H36" s="142"/>
      <c r="I36" s="142"/>
    </row>
    <row r="37" spans="1:9" s="140" customFormat="1" ht="14.1" customHeight="1">
      <c r="B37" s="144"/>
      <c r="C37" s="759" t="s">
        <v>1228</v>
      </c>
      <c r="D37" s="144"/>
      <c r="E37" s="759" t="s">
        <v>1229</v>
      </c>
      <c r="F37" s="144"/>
      <c r="G37" s="2046" t="s">
        <v>1230</v>
      </c>
      <c r="H37" s="2046"/>
      <c r="I37" s="2046"/>
    </row>
    <row r="38" spans="1:9" s="140" customFormat="1" ht="14.1" customHeight="1">
      <c r="A38" s="144"/>
      <c r="B38" s="759" t="s">
        <v>1231</v>
      </c>
      <c r="E38" s="142"/>
      <c r="F38" s="142"/>
      <c r="G38" s="142"/>
      <c r="H38" s="142"/>
      <c r="I38" s="142"/>
    </row>
    <row r="39" spans="1:9" s="140" customFormat="1" ht="14.1" customHeight="1">
      <c r="A39" s="144"/>
      <c r="B39" s="759" t="s">
        <v>1232</v>
      </c>
      <c r="E39" s="142"/>
      <c r="F39" s="142"/>
      <c r="G39" s="142"/>
      <c r="H39" s="142"/>
      <c r="I39" s="142"/>
    </row>
    <row r="40" spans="1:9" s="140" customFormat="1" ht="14.1" customHeight="1">
      <c r="A40" s="142"/>
      <c r="B40" s="142"/>
      <c r="C40" s="142"/>
      <c r="D40" s="142"/>
      <c r="E40" s="142"/>
      <c r="F40" s="142"/>
      <c r="G40" s="142"/>
      <c r="H40" s="142"/>
      <c r="I40" s="142"/>
    </row>
    <row r="41" spans="1:9" s="140" customFormat="1" ht="14.1" customHeight="1">
      <c r="A41" s="2046" t="s">
        <v>1234</v>
      </c>
      <c r="B41" s="2046"/>
      <c r="C41" s="2046"/>
      <c r="D41" s="2046"/>
      <c r="E41" s="2046"/>
      <c r="F41" s="2046"/>
      <c r="G41" s="2046"/>
      <c r="H41" s="2046"/>
      <c r="I41" s="2046"/>
    </row>
    <row r="42" spans="1:9" s="140" customFormat="1" ht="14.1" customHeight="1">
      <c r="F42" s="144"/>
      <c r="G42" s="140" t="s">
        <v>969</v>
      </c>
      <c r="H42" s="1581" t="s">
        <v>401</v>
      </c>
      <c r="I42" s="140" t="s">
        <v>970</v>
      </c>
    </row>
    <row r="43" spans="1:9" s="140" customFormat="1" ht="14.1" customHeight="1">
      <c r="A43" s="144"/>
      <c r="B43" s="759" t="s">
        <v>1223</v>
      </c>
      <c r="D43" s="142"/>
      <c r="E43" s="142"/>
      <c r="F43" s="142"/>
      <c r="G43" s="142"/>
      <c r="H43" s="142"/>
      <c r="I43" s="142"/>
    </row>
    <row r="44" spans="1:9" s="140" customFormat="1" ht="14.1" customHeight="1">
      <c r="A44" s="144"/>
      <c r="B44" s="759" t="s">
        <v>1224</v>
      </c>
      <c r="D44" s="142"/>
      <c r="E44" s="142"/>
      <c r="F44" s="142"/>
      <c r="G44" s="142"/>
      <c r="H44" s="142"/>
      <c r="I44" s="142"/>
    </row>
    <row r="45" spans="1:9" s="140" customFormat="1" ht="14.1" customHeight="1">
      <c r="B45" s="144"/>
      <c r="C45" s="759" t="s">
        <v>1225</v>
      </c>
      <c r="D45" s="144"/>
      <c r="E45" s="759" t="s">
        <v>1226</v>
      </c>
      <c r="F45" s="144"/>
      <c r="G45" s="759" t="s">
        <v>1227</v>
      </c>
      <c r="H45" s="142"/>
      <c r="I45" s="142"/>
    </row>
    <row r="46" spans="1:9" s="140" customFormat="1" ht="14.1" customHeight="1">
      <c r="A46" s="761"/>
      <c r="B46" s="146"/>
      <c r="C46" s="759" t="s">
        <v>1228</v>
      </c>
      <c r="D46" s="146"/>
      <c r="E46" s="759" t="s">
        <v>1229</v>
      </c>
      <c r="F46" s="146"/>
      <c r="G46" s="2046" t="s">
        <v>1230</v>
      </c>
      <c r="H46" s="2046"/>
      <c r="I46" s="2046"/>
    </row>
    <row r="47" spans="1:9" s="140" customFormat="1" ht="14.1" customHeight="1">
      <c r="A47" s="144"/>
      <c r="B47" s="759" t="s">
        <v>1231</v>
      </c>
      <c r="E47" s="142"/>
      <c r="F47" s="142"/>
      <c r="G47" s="142"/>
      <c r="H47" s="142"/>
      <c r="I47" s="142"/>
    </row>
    <row r="48" spans="1:9" s="140" customFormat="1" ht="14.1" customHeight="1">
      <c r="A48" s="146"/>
      <c r="B48" s="759" t="s">
        <v>1232</v>
      </c>
      <c r="E48" s="142"/>
      <c r="F48" s="142"/>
      <c r="G48" s="142"/>
      <c r="H48" s="142"/>
      <c r="I48" s="142"/>
    </row>
    <row r="49" spans="1:9" s="140" customFormat="1" ht="14.1" customHeight="1">
      <c r="B49" s="759"/>
      <c r="C49" s="759"/>
      <c r="D49" s="759"/>
      <c r="E49" s="759"/>
      <c r="F49" s="759"/>
      <c r="G49" s="759"/>
      <c r="H49" s="759"/>
      <c r="I49" s="759"/>
    </row>
    <row r="50" spans="1:9" s="140" customFormat="1" ht="14.1" customHeight="1">
      <c r="A50" s="759"/>
      <c r="B50" s="759"/>
      <c r="C50" s="759"/>
      <c r="D50" s="759"/>
      <c r="E50" s="759"/>
      <c r="F50" s="759"/>
      <c r="G50" s="759"/>
      <c r="H50" s="759"/>
      <c r="I50" s="759"/>
    </row>
    <row r="51" spans="1:9" s="140" customFormat="1" ht="14.1" customHeight="1">
      <c r="A51" s="759"/>
      <c r="B51" s="759"/>
      <c r="C51" s="759"/>
      <c r="D51" s="759"/>
      <c r="E51" s="759"/>
      <c r="F51" s="759"/>
      <c r="G51" s="759"/>
      <c r="H51" s="759"/>
      <c r="I51" s="759"/>
    </row>
    <row r="52" spans="1:9" s="140" customFormat="1" ht="14.1" customHeight="1">
      <c r="A52" s="759"/>
      <c r="B52" s="759"/>
      <c r="C52" s="759"/>
      <c r="D52" s="759"/>
      <c r="E52" s="759"/>
      <c r="F52" s="759"/>
      <c r="G52" s="759"/>
      <c r="H52" s="759"/>
      <c r="I52" s="759"/>
    </row>
    <row r="53" spans="1:9" s="140" customFormat="1" ht="14.1" customHeight="1">
      <c r="A53" s="2047">
        <f>'o fy'!$A$54</f>
        <v>0</v>
      </c>
      <c r="B53" s="2047"/>
      <c r="C53" s="2047"/>
      <c r="D53" s="2047"/>
    </row>
    <row r="54" spans="1:9" s="140" customFormat="1" ht="14.1" customHeight="1"/>
    <row r="55" spans="1:9" s="140" customFormat="1" ht="14.1" customHeight="1"/>
    <row r="56" spans="1:9" s="140" customFormat="1" ht="14.1" customHeight="1"/>
    <row r="57" spans="1:9" s="140" customFormat="1" ht="14.1" customHeight="1"/>
    <row r="58" spans="1:9" s="140" customFormat="1" ht="14.1" customHeight="1"/>
    <row r="59" spans="1:9" s="140" customFormat="1" ht="14.1" customHeight="1"/>
    <row r="60" spans="1:9" s="140" customFormat="1" ht="14.1" customHeight="1"/>
    <row r="61" spans="1:9" s="140" customFormat="1" ht="14.1" customHeight="1"/>
    <row r="62" spans="1:9" s="140" customFormat="1" ht="14.1" customHeight="1"/>
    <row r="63" spans="1:9" s="140" customFormat="1" ht="14.1" customHeight="1"/>
    <row r="64" spans="1:9" s="140" customFormat="1" ht="14.1" customHeight="1"/>
  </sheetData>
  <sheetProtection formatCells="0" formatColumns="0" formatRows="0" selectLockedCells="1"/>
  <mergeCells count="30">
    <mergeCell ref="A53:D53"/>
    <mergeCell ref="G37:I37"/>
    <mergeCell ref="A41:F41"/>
    <mergeCell ref="G41:I41"/>
    <mergeCell ref="G46:I46"/>
    <mergeCell ref="A32:F32"/>
    <mergeCell ref="B15:I15"/>
    <mergeCell ref="B16:E16"/>
    <mergeCell ref="G32:I32"/>
    <mergeCell ref="B17:I17"/>
    <mergeCell ref="B18:E18"/>
    <mergeCell ref="B19:I19"/>
    <mergeCell ref="A22:I22"/>
    <mergeCell ref="A23:F23"/>
    <mergeCell ref="G23:I23"/>
    <mergeCell ref="B25:C25"/>
    <mergeCell ref="B26:E26"/>
    <mergeCell ref="G28:I28"/>
    <mergeCell ref="B29:E29"/>
    <mergeCell ref="B30:E30"/>
    <mergeCell ref="A9:I9"/>
    <mergeCell ref="A10:I10"/>
    <mergeCell ref="B12:E12"/>
    <mergeCell ref="B13:I13"/>
    <mergeCell ref="B14:E14"/>
    <mergeCell ref="H1:I1"/>
    <mergeCell ref="A2:I2"/>
    <mergeCell ref="A4:I4"/>
    <mergeCell ref="A6:I6"/>
    <mergeCell ref="A7:E7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List18"/>
  <dimension ref="A1:M60"/>
  <sheetViews>
    <sheetView showGridLines="0" zoomScaleSheetLayoutView="100" workbookViewId="0">
      <selection activeCell="H43" sqref="H43"/>
    </sheetView>
  </sheetViews>
  <sheetFormatPr defaultRowHeight="14.1" customHeight="1"/>
  <cols>
    <col min="1" max="14" width="9.140625" style="114"/>
    <col min="15" max="15" width="5.5703125" style="114" customWidth="1"/>
    <col min="16" max="16384" width="9.140625" style="114"/>
  </cols>
  <sheetData>
    <row r="1" spans="1:13" ht="14.1" customHeight="1">
      <c r="A1" s="165" t="str">
        <f>'o fy'!$B$29</f>
        <v>LASER CUT SLOVENSKO spol. s r.o.</v>
      </c>
      <c r="H1" s="1888">
        <f>'o fy'!$B$24</f>
        <v>0</v>
      </c>
      <c r="I1" s="1888"/>
    </row>
    <row r="2" spans="1:13" s="5" customFormat="1" ht="14.1" customHeight="1">
      <c r="A2" s="2049" t="s">
        <v>1235</v>
      </c>
      <c r="B2" s="2049"/>
      <c r="C2" s="2049"/>
      <c r="D2" s="2049"/>
      <c r="E2" s="2049"/>
      <c r="F2" s="2049"/>
      <c r="G2" s="2049"/>
      <c r="H2" s="2049"/>
      <c r="I2" s="2049"/>
    </row>
    <row r="3" spans="1:13" s="5" customFormat="1" ht="14.1" customHeight="1">
      <c r="F3" s="696"/>
      <c r="G3" s="5" t="s">
        <v>969</v>
      </c>
      <c r="H3" s="696" t="s">
        <v>401</v>
      </c>
      <c r="I3" s="5" t="s">
        <v>970</v>
      </c>
    </row>
    <row r="4" spans="1:13" s="5" customFormat="1" ht="14.1" customHeight="1">
      <c r="A4" s="696"/>
      <c r="B4" s="2049" t="s">
        <v>1223</v>
      </c>
      <c r="C4" s="2049"/>
      <c r="D4" s="148"/>
      <c r="E4" s="148"/>
      <c r="F4" s="148"/>
      <c r="G4" s="148"/>
      <c r="H4" s="148"/>
      <c r="I4" s="148"/>
    </row>
    <row r="5" spans="1:13" s="5" customFormat="1" ht="14.1" customHeight="1">
      <c r="A5" s="696"/>
      <c r="B5" s="2049" t="s">
        <v>1224</v>
      </c>
      <c r="C5" s="2049"/>
      <c r="D5" s="2049"/>
      <c r="E5" s="2049"/>
      <c r="F5" s="148"/>
      <c r="G5" s="148"/>
      <c r="H5" s="148"/>
      <c r="I5" s="148"/>
    </row>
    <row r="6" spans="1:13" s="5" customFormat="1" ht="14.1" customHeight="1">
      <c r="B6" s="696"/>
      <c r="C6" s="149" t="s">
        <v>1225</v>
      </c>
      <c r="D6" s="696"/>
      <c r="E6" s="149" t="s">
        <v>1226</v>
      </c>
      <c r="F6" s="696"/>
      <c r="G6" s="149" t="s">
        <v>1227</v>
      </c>
      <c r="H6" s="148"/>
      <c r="I6" s="148"/>
    </row>
    <row r="7" spans="1:13" s="5" customFormat="1" ht="14.1" customHeight="1">
      <c r="B7" s="696"/>
      <c r="C7" s="149" t="s">
        <v>1228</v>
      </c>
      <c r="D7" s="696"/>
      <c r="E7" s="149" t="s">
        <v>1229</v>
      </c>
      <c r="F7" s="696"/>
      <c r="G7" s="2048" t="s">
        <v>1230</v>
      </c>
      <c r="H7" s="2048"/>
      <c r="I7" s="2048"/>
      <c r="J7" s="148"/>
      <c r="K7" s="148"/>
      <c r="L7" s="148"/>
      <c r="M7" s="148"/>
    </row>
    <row r="8" spans="1:13" s="5" customFormat="1" ht="14.1" customHeight="1">
      <c r="B8" s="696"/>
      <c r="C8" s="149" t="s">
        <v>1236</v>
      </c>
      <c r="D8" s="258"/>
      <c r="E8" s="149"/>
      <c r="F8" s="258"/>
      <c r="G8" s="149"/>
      <c r="H8" s="149"/>
      <c r="I8" s="149"/>
      <c r="J8" s="148"/>
      <c r="K8" s="148"/>
      <c r="L8" s="148"/>
      <c r="M8" s="148"/>
    </row>
    <row r="9" spans="1:13" s="5" customFormat="1" ht="14.1" customHeight="1">
      <c r="A9" s="696"/>
      <c r="B9" s="2048" t="s">
        <v>1231</v>
      </c>
      <c r="C9" s="2048"/>
      <c r="D9" s="2048"/>
      <c r="E9" s="2048"/>
      <c r="F9" s="148"/>
      <c r="G9" s="148"/>
      <c r="H9" s="148"/>
      <c r="I9" s="148"/>
    </row>
    <row r="10" spans="1:13" s="5" customFormat="1" ht="14.1" customHeight="1">
      <c r="A10" s="696"/>
      <c r="B10" s="2048" t="s">
        <v>1232</v>
      </c>
      <c r="C10" s="2048"/>
      <c r="D10" s="2048"/>
      <c r="E10" s="2048"/>
      <c r="F10" s="148"/>
      <c r="G10" s="148"/>
      <c r="H10" s="148"/>
      <c r="I10" s="148"/>
    </row>
    <row r="11" spans="1:13" s="5" customFormat="1" ht="14.1" customHeight="1">
      <c r="B11" s="150"/>
      <c r="E11" s="148"/>
      <c r="F11" s="148"/>
      <c r="G11" s="148"/>
      <c r="H11" s="148"/>
      <c r="I11" s="148"/>
    </row>
    <row r="12" spans="1:13" s="5" customFormat="1" ht="14.1" customHeight="1">
      <c r="A12" s="2049" t="s">
        <v>1237</v>
      </c>
      <c r="B12" s="2049"/>
      <c r="C12" s="2049"/>
      <c r="D12" s="2049"/>
      <c r="E12" s="2049"/>
      <c r="F12" s="2049"/>
      <c r="G12" s="2049"/>
      <c r="H12" s="2049"/>
      <c r="I12" s="2049"/>
    </row>
    <row r="13" spans="1:13" s="5" customFormat="1" ht="14.1" customHeight="1">
      <c r="F13" s="696"/>
      <c r="G13" s="5" t="s">
        <v>969</v>
      </c>
      <c r="H13" s="696" t="s">
        <v>401</v>
      </c>
      <c r="I13" s="5" t="s">
        <v>970</v>
      </c>
    </row>
    <row r="14" spans="1:13" s="5" customFormat="1" ht="14.1" customHeight="1">
      <c r="A14" s="696"/>
      <c r="B14" s="2049" t="s">
        <v>1223</v>
      </c>
      <c r="C14" s="2049"/>
      <c r="D14" s="148"/>
      <c r="E14" s="148"/>
      <c r="F14" s="148"/>
      <c r="G14" s="148"/>
      <c r="H14" s="148"/>
      <c r="I14" s="148"/>
    </row>
    <row r="15" spans="1:13" s="5" customFormat="1" ht="14.1" customHeight="1">
      <c r="A15" s="696"/>
      <c r="B15" s="2049" t="s">
        <v>1224</v>
      </c>
      <c r="C15" s="2049"/>
      <c r="D15" s="2049"/>
      <c r="E15" s="2049"/>
      <c r="F15" s="148"/>
      <c r="G15" s="148"/>
      <c r="H15" s="148"/>
      <c r="I15" s="148"/>
    </row>
    <row r="16" spans="1:13" s="5" customFormat="1" ht="14.1" customHeight="1">
      <c r="B16" s="696"/>
      <c r="C16" s="149" t="s">
        <v>1225</v>
      </c>
      <c r="D16" s="696"/>
      <c r="E16" s="149" t="s">
        <v>1226</v>
      </c>
      <c r="F16" s="696"/>
      <c r="G16" s="149" t="s">
        <v>1227</v>
      </c>
      <c r="H16" s="148"/>
      <c r="I16" s="148"/>
    </row>
    <row r="17" spans="1:9" s="5" customFormat="1" ht="14.1" customHeight="1">
      <c r="B17" s="696"/>
      <c r="C17" s="149" t="s">
        <v>1228</v>
      </c>
      <c r="D17" s="696"/>
      <c r="E17" s="149" t="s">
        <v>1229</v>
      </c>
      <c r="F17" s="696"/>
      <c r="G17" s="2048" t="s">
        <v>1230</v>
      </c>
      <c r="H17" s="2048"/>
      <c r="I17" s="2048"/>
    </row>
    <row r="18" spans="1:9" s="5" customFormat="1" ht="14.1" customHeight="1">
      <c r="B18" s="696"/>
      <c r="C18" s="149" t="s">
        <v>1236</v>
      </c>
      <c r="D18" s="258"/>
      <c r="E18" s="149"/>
      <c r="F18" s="258"/>
      <c r="G18" s="149"/>
      <c r="H18" s="149"/>
      <c r="I18" s="149"/>
    </row>
    <row r="19" spans="1:9" s="5" customFormat="1" ht="14.1" customHeight="1">
      <c r="A19" s="696"/>
      <c r="B19" s="2048" t="s">
        <v>1231</v>
      </c>
      <c r="C19" s="2048"/>
      <c r="D19" s="2048"/>
      <c r="E19" s="2048"/>
      <c r="F19" s="148"/>
      <c r="G19" s="148"/>
      <c r="H19" s="148"/>
      <c r="I19" s="148"/>
    </row>
    <row r="20" spans="1:9" s="5" customFormat="1" ht="14.1" customHeight="1">
      <c r="A20" s="696"/>
      <c r="B20" s="2048" t="s">
        <v>1232</v>
      </c>
      <c r="C20" s="2048"/>
      <c r="D20" s="2048"/>
      <c r="E20" s="2048"/>
      <c r="F20" s="148"/>
      <c r="G20" s="148"/>
      <c r="H20" s="148"/>
      <c r="I20" s="148"/>
    </row>
    <row r="21" spans="1:9" s="5" customFormat="1" ht="14.1" customHeight="1">
      <c r="A21" s="258"/>
      <c r="B21" s="149"/>
      <c r="C21" s="149"/>
      <c r="D21" s="149"/>
      <c r="E21" s="149"/>
      <c r="F21" s="148"/>
      <c r="G21" s="148"/>
      <c r="H21" s="148"/>
      <c r="I21" s="148"/>
    </row>
    <row r="22" spans="1:9" s="5" customFormat="1" ht="14.1" customHeight="1">
      <c r="A22" s="2049" t="s">
        <v>1238</v>
      </c>
      <c r="B22" s="2049"/>
      <c r="C22" s="2049"/>
      <c r="D22" s="2049"/>
      <c r="E22" s="2049"/>
      <c r="F22" s="2049"/>
      <c r="G22" s="2049"/>
      <c r="H22" s="2049"/>
      <c r="I22" s="2049"/>
    </row>
    <row r="23" spans="1:9" s="5" customFormat="1" ht="14.1" customHeight="1">
      <c r="F23" s="696"/>
      <c r="G23" s="5" t="s">
        <v>969</v>
      </c>
      <c r="H23" s="696" t="s">
        <v>401</v>
      </c>
      <c r="I23" s="5" t="s">
        <v>970</v>
      </c>
    </row>
    <row r="24" spans="1:9" s="5" customFormat="1" ht="14.1" customHeight="1">
      <c r="A24" s="696"/>
      <c r="B24" s="2049" t="s">
        <v>1223</v>
      </c>
      <c r="C24" s="2049"/>
      <c r="D24" s="148"/>
      <c r="E24" s="148"/>
      <c r="F24" s="148"/>
      <c r="G24" s="148"/>
      <c r="H24" s="148"/>
      <c r="I24" s="148"/>
    </row>
    <row r="25" spans="1:9" s="5" customFormat="1" ht="14.1" customHeight="1">
      <c r="A25" s="696"/>
      <c r="B25" s="2049" t="s">
        <v>1224</v>
      </c>
      <c r="C25" s="2049"/>
      <c r="D25" s="2049"/>
      <c r="E25" s="2049"/>
      <c r="F25" s="148"/>
      <c r="G25" s="148"/>
      <c r="H25" s="148"/>
      <c r="I25" s="148"/>
    </row>
    <row r="26" spans="1:9" s="5" customFormat="1" ht="14.1" customHeight="1">
      <c r="B26" s="696"/>
      <c r="C26" s="149" t="s">
        <v>1225</v>
      </c>
      <c r="D26" s="696"/>
      <c r="E26" s="149" t="s">
        <v>1226</v>
      </c>
      <c r="F26" s="696"/>
      <c r="G26" s="149" t="s">
        <v>1227</v>
      </c>
      <c r="H26" s="148"/>
      <c r="I26" s="148"/>
    </row>
    <row r="27" spans="1:9" s="5" customFormat="1" ht="14.1" customHeight="1">
      <c r="B27" s="696"/>
      <c r="C27" s="149" t="s">
        <v>1228</v>
      </c>
      <c r="D27" s="696"/>
      <c r="E27" s="149" t="s">
        <v>1229</v>
      </c>
      <c r="F27" s="696"/>
      <c r="G27" s="2048" t="s">
        <v>1230</v>
      </c>
      <c r="H27" s="2048"/>
      <c r="I27" s="2048"/>
    </row>
    <row r="28" spans="1:9" s="5" customFormat="1" ht="14.1" customHeight="1">
      <c r="B28" s="696"/>
      <c r="C28" s="149" t="s">
        <v>1236</v>
      </c>
      <c r="D28" s="258"/>
      <c r="E28" s="149"/>
      <c r="F28" s="762"/>
      <c r="G28" s="149"/>
      <c r="H28" s="149"/>
      <c r="I28" s="149"/>
    </row>
    <row r="29" spans="1:9" s="5" customFormat="1" ht="14.1" customHeight="1">
      <c r="A29" s="696"/>
      <c r="B29" s="2048" t="s">
        <v>1231</v>
      </c>
      <c r="C29" s="2048"/>
      <c r="D29" s="2048"/>
      <c r="E29" s="2048"/>
      <c r="F29" s="148"/>
      <c r="G29" s="148"/>
      <c r="H29" s="148"/>
      <c r="I29" s="148"/>
    </row>
    <row r="30" spans="1:9" s="5" customFormat="1" ht="14.1" customHeight="1">
      <c r="A30" s="696"/>
      <c r="B30" s="2048" t="s">
        <v>1232</v>
      </c>
      <c r="C30" s="2048"/>
      <c r="D30" s="2048"/>
      <c r="E30" s="2048"/>
      <c r="F30" s="148"/>
      <c r="G30" s="148"/>
      <c r="H30" s="148"/>
      <c r="I30" s="148"/>
    </row>
    <row r="31" spans="1:9" s="5" customFormat="1" ht="14.1" customHeight="1">
      <c r="A31" s="151"/>
      <c r="B31" s="151"/>
      <c r="C31" s="151"/>
      <c r="D31" s="151"/>
      <c r="E31" s="151"/>
      <c r="F31" s="151"/>
      <c r="G31" s="151"/>
      <c r="H31" s="151"/>
      <c r="I31" s="151"/>
    </row>
    <row r="32" spans="1:9" s="5" customFormat="1" ht="14.1" customHeight="1">
      <c r="A32" s="151"/>
      <c r="B32" s="151"/>
      <c r="C32" s="151"/>
      <c r="D32" s="151"/>
      <c r="E32" s="151"/>
      <c r="F32" s="151"/>
      <c r="G32" s="151"/>
      <c r="H32" s="151"/>
      <c r="I32" s="151"/>
    </row>
    <row r="33" spans="1:13" s="5" customFormat="1" ht="14.1" customHeight="1">
      <c r="A33" s="2049" t="s">
        <v>1239</v>
      </c>
      <c r="B33" s="2049"/>
      <c r="C33" s="2049"/>
      <c r="D33" s="2049"/>
      <c r="E33" s="2049"/>
      <c r="F33" s="2049"/>
      <c r="G33" s="2049"/>
      <c r="H33" s="2049"/>
      <c r="I33" s="2049"/>
    </row>
    <row r="34" spans="1:13" s="5" customFormat="1" ht="14.1" customHeight="1">
      <c r="A34" s="136"/>
      <c r="B34" s="136"/>
      <c r="C34" s="136"/>
      <c r="D34" s="136"/>
      <c r="E34" s="136"/>
      <c r="F34" s="677"/>
      <c r="G34" s="136" t="s">
        <v>969</v>
      </c>
      <c r="H34" s="696" t="s">
        <v>401</v>
      </c>
      <c r="I34" s="136" t="s">
        <v>970</v>
      </c>
    </row>
    <row r="35" spans="1:13" s="5" customFormat="1" ht="14.1" customHeight="1">
      <c r="A35" s="2050" t="s">
        <v>1240</v>
      </c>
      <c r="B35" s="2050"/>
      <c r="C35" s="2050"/>
      <c r="D35" s="2050"/>
      <c r="E35" s="2050"/>
      <c r="F35" s="2050"/>
      <c r="G35" s="2050"/>
      <c r="H35" s="2050"/>
      <c r="I35" s="2050"/>
    </row>
    <row r="36" spans="1:13" s="5" customFormat="1" ht="14.1" customHeight="1">
      <c r="A36" s="677"/>
      <c r="B36" s="2049" t="s">
        <v>1241</v>
      </c>
      <c r="C36" s="2051"/>
      <c r="D36" s="2051"/>
      <c r="E36" s="2051"/>
      <c r="F36" s="2051"/>
      <c r="G36" s="2051"/>
      <c r="H36" s="2051"/>
      <c r="I36" s="136"/>
    </row>
    <row r="37" spans="1:13" s="5" customFormat="1" ht="14.1" customHeight="1">
      <c r="A37" s="677"/>
      <c r="B37" s="2049" t="s">
        <v>1242</v>
      </c>
      <c r="C37" s="2051"/>
      <c r="D37" s="2051"/>
      <c r="E37" s="2051"/>
      <c r="F37" s="2051"/>
      <c r="G37" s="2051"/>
      <c r="H37" s="2051"/>
    </row>
    <row r="38" spans="1:13" s="5" customFormat="1" ht="14.1" customHeight="1">
      <c r="A38" s="160"/>
      <c r="B38" s="2051" t="s">
        <v>1243</v>
      </c>
      <c r="C38" s="2051"/>
      <c r="D38" s="2051"/>
      <c r="E38" s="2051"/>
      <c r="F38" s="2051"/>
      <c r="G38" s="2051"/>
      <c r="H38" s="2051"/>
    </row>
    <row r="39" spans="1:13" s="5" customFormat="1" ht="14.1" customHeight="1">
      <c r="A39" s="677"/>
      <c r="B39" s="2049" t="s">
        <v>1244</v>
      </c>
      <c r="C39" s="2049"/>
      <c r="D39" s="2049"/>
      <c r="E39" s="2049"/>
      <c r="F39" s="2049"/>
      <c r="G39" s="2049"/>
      <c r="H39" s="2049"/>
      <c r="I39" s="2049"/>
    </row>
    <row r="40" spans="1:13" s="5" customFormat="1" ht="14.1" customHeight="1">
      <c r="A40" s="677"/>
      <c r="B40" s="153" t="s">
        <v>1245</v>
      </c>
      <c r="C40" s="2054"/>
      <c r="D40" s="2054"/>
      <c r="E40" s="2054"/>
      <c r="F40" s="2054"/>
      <c r="G40" s="2054"/>
      <c r="H40" s="2054"/>
      <c r="I40" s="2054"/>
    </row>
    <row r="41" spans="1:13" s="5" customFormat="1" ht="14.1" customHeight="1"/>
    <row r="42" spans="1:13" s="5" customFormat="1" ht="14.1" customHeight="1">
      <c r="A42" s="2049" t="s">
        <v>1246</v>
      </c>
      <c r="B42" s="2049"/>
      <c r="C42" s="2049"/>
      <c r="D42" s="2049"/>
      <c r="E42" s="2049"/>
      <c r="F42" s="2049"/>
      <c r="G42" s="2049"/>
      <c r="H42" s="2049"/>
      <c r="I42" s="2049"/>
    </row>
    <row r="43" spans="1:13" s="5" customFormat="1" ht="14.1" customHeight="1">
      <c r="A43" s="136"/>
      <c r="B43" s="136"/>
      <c r="C43" s="136"/>
      <c r="D43" s="136"/>
      <c r="E43" s="136"/>
      <c r="F43" s="677"/>
      <c r="G43" s="136" t="s">
        <v>969</v>
      </c>
      <c r="H43" s="696" t="s">
        <v>401</v>
      </c>
      <c r="I43" s="136" t="s">
        <v>970</v>
      </c>
    </row>
    <row r="44" spans="1:13" s="136" customFormat="1" ht="14.1" customHeight="1">
      <c r="A44" s="136" t="s">
        <v>1247</v>
      </c>
    </row>
    <row r="45" spans="1:13" s="136" customFormat="1" ht="14.1" customHeight="1">
      <c r="A45" s="677"/>
      <c r="B45" s="136" t="s">
        <v>1223</v>
      </c>
    </row>
    <row r="46" spans="1:13" s="136" customFormat="1" ht="14.1" customHeight="1">
      <c r="A46" s="677"/>
      <c r="B46" s="136" t="s">
        <v>1248</v>
      </c>
    </row>
    <row r="47" spans="1:13" s="136" customFormat="1" ht="14.1" customHeight="1">
      <c r="B47" s="677"/>
      <c r="C47" s="151" t="s">
        <v>1225</v>
      </c>
      <c r="D47" s="677"/>
      <c r="E47" s="151" t="s">
        <v>1226</v>
      </c>
      <c r="F47" s="677"/>
      <c r="G47" s="136" t="s">
        <v>1236</v>
      </c>
      <c r="H47" s="677"/>
      <c r="I47" s="151" t="s">
        <v>1227</v>
      </c>
    </row>
    <row r="48" spans="1:13" s="136" customFormat="1" ht="14.1" customHeight="1">
      <c r="B48" s="677"/>
      <c r="C48" s="151" t="s">
        <v>1228</v>
      </c>
      <c r="D48" s="677"/>
      <c r="E48" s="151" t="s">
        <v>1229</v>
      </c>
      <c r="F48" s="677"/>
      <c r="G48" s="2049" t="s">
        <v>1249</v>
      </c>
      <c r="H48" s="2051"/>
      <c r="I48" s="2051"/>
      <c r="J48" s="2051"/>
      <c r="K48" s="2051"/>
      <c r="L48" s="2051"/>
      <c r="M48" s="2051"/>
    </row>
    <row r="49" spans="1:9" s="136" customFormat="1" ht="14.1" customHeight="1">
      <c r="A49" s="677"/>
      <c r="B49" s="2049" t="s">
        <v>1231</v>
      </c>
      <c r="C49" s="2051"/>
      <c r="D49" s="2051"/>
      <c r="E49" s="2051"/>
      <c r="F49" s="2051"/>
      <c r="G49" s="2051"/>
      <c r="H49" s="152"/>
      <c r="I49" s="152"/>
    </row>
    <row r="50" spans="1:9" s="136" customFormat="1" ht="14.1" customHeight="1">
      <c r="A50" s="677"/>
      <c r="B50" s="2049" t="s">
        <v>1232</v>
      </c>
      <c r="C50" s="2051"/>
      <c r="D50" s="2051"/>
      <c r="E50" s="2051"/>
      <c r="F50" s="2051"/>
      <c r="G50" s="2051"/>
      <c r="H50" s="152"/>
      <c r="I50" s="152"/>
    </row>
    <row r="51" spans="1:9" s="136" customFormat="1" ht="14.1" customHeight="1">
      <c r="A51" s="2051" t="s">
        <v>1250</v>
      </c>
      <c r="B51" s="2051"/>
      <c r="C51" s="2051"/>
      <c r="D51" s="2051"/>
      <c r="E51" s="2051"/>
      <c r="F51" s="2051"/>
      <c r="G51" s="2051"/>
      <c r="H51" s="152"/>
      <c r="I51" s="152"/>
    </row>
    <row r="52" spans="1:9" s="136" customFormat="1" ht="14.1" customHeight="1">
      <c r="A52" s="677"/>
      <c r="B52" s="2049" t="s">
        <v>1251</v>
      </c>
      <c r="C52" s="2051"/>
      <c r="D52" s="2051"/>
      <c r="E52" s="2051"/>
      <c r="F52" s="2051"/>
      <c r="G52" s="2051"/>
      <c r="H52" s="2051"/>
    </row>
    <row r="53" spans="1:9" s="136" customFormat="1" ht="14.1" customHeight="1">
      <c r="A53" s="160"/>
      <c r="B53" s="2051" t="s">
        <v>1252</v>
      </c>
      <c r="C53" s="2051"/>
      <c r="D53" s="2051"/>
      <c r="E53" s="2051"/>
      <c r="F53" s="2051"/>
      <c r="G53" s="2051"/>
      <c r="H53" s="2051"/>
    </row>
    <row r="54" spans="1:9" s="136" customFormat="1" ht="21" customHeight="1">
      <c r="A54" s="677"/>
      <c r="B54" s="2052" t="s">
        <v>1253</v>
      </c>
      <c r="C54" s="2053"/>
      <c r="D54" s="2053"/>
      <c r="E54" s="2053"/>
      <c r="F54" s="2053"/>
      <c r="G54" s="2053"/>
      <c r="H54" s="2053"/>
    </row>
    <row r="55" spans="1:9" s="136" customFormat="1" ht="14.1" customHeight="1">
      <c r="A55" s="610">
        <f>'o fy'!$A$54</f>
        <v>0</v>
      </c>
    </row>
    <row r="56" spans="1:9" s="136" customFormat="1" ht="14.1" customHeight="1"/>
    <row r="57" spans="1:9" s="136" customFormat="1" ht="14.1" customHeight="1"/>
    <row r="58" spans="1:9" s="136" customFormat="1" ht="14.1" customHeight="1"/>
    <row r="59" spans="1:9" s="136" customFormat="1" ht="14.1" customHeight="1"/>
    <row r="60" spans="1:9" ht="14.1" customHeight="1">
      <c r="A60" s="113"/>
    </row>
  </sheetData>
  <sheetProtection password="C096" sheet="1" objects="1" scenarios="1" selectLockedCells="1"/>
  <mergeCells count="39">
    <mergeCell ref="H1:I1"/>
    <mergeCell ref="B37:H37"/>
    <mergeCell ref="B54:H54"/>
    <mergeCell ref="G48:M48"/>
    <mergeCell ref="B49:G49"/>
    <mergeCell ref="B50:G50"/>
    <mergeCell ref="A51:G51"/>
    <mergeCell ref="B52:H52"/>
    <mergeCell ref="B53:H53"/>
    <mergeCell ref="A22:F22"/>
    <mergeCell ref="B38:H38"/>
    <mergeCell ref="B39:I39"/>
    <mergeCell ref="C40:I40"/>
    <mergeCell ref="A42:F42"/>
    <mergeCell ref="G42:I42"/>
    <mergeCell ref="A33:F33"/>
    <mergeCell ref="G33:I33"/>
    <mergeCell ref="A35:I35"/>
    <mergeCell ref="B36:H36"/>
    <mergeCell ref="B14:C14"/>
    <mergeCell ref="B24:C24"/>
    <mergeCell ref="B25:E25"/>
    <mergeCell ref="G27:I27"/>
    <mergeCell ref="B29:E29"/>
    <mergeCell ref="B30:E30"/>
    <mergeCell ref="B15:E15"/>
    <mergeCell ref="G17:I17"/>
    <mergeCell ref="B19:E19"/>
    <mergeCell ref="B20:E20"/>
    <mergeCell ref="G22:I22"/>
    <mergeCell ref="B9:E9"/>
    <mergeCell ref="B10:E10"/>
    <mergeCell ref="A12:F12"/>
    <mergeCell ref="G12:I12"/>
    <mergeCell ref="A2:F2"/>
    <mergeCell ref="G2:I2"/>
    <mergeCell ref="B4:C4"/>
    <mergeCell ref="B5:E5"/>
    <mergeCell ref="G7:I7"/>
  </mergeCells>
  <pageMargins left="0.75" right="0.75" top="0.71" bottom="1" header="0.4921259845" footer="0.4921259845"/>
  <pageSetup paperSize="9" scale="94" orientation="portrait" horizontalDpi="300" verticalDpi="300" r:id="rId1"/>
  <headerFooter alignWithMargins="0"/>
  <rowBreaks count="1" manualBreakCount="1">
    <brk id="55" max="8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sheetPr codeName="List19"/>
  <dimension ref="A1:M49"/>
  <sheetViews>
    <sheetView showGridLines="0" workbookViewId="0">
      <selection activeCell="B45" sqref="B45"/>
    </sheetView>
  </sheetViews>
  <sheetFormatPr defaultRowHeight="14.1" customHeight="1"/>
  <cols>
    <col min="1" max="14" width="9.140625" style="114"/>
    <col min="15" max="15" width="5.5703125" style="114" customWidth="1"/>
    <col min="16" max="16384" width="9.140625" style="114"/>
  </cols>
  <sheetData>
    <row r="1" spans="1:13" s="136" customFormat="1" ht="14.1" customHeight="1">
      <c r="A1" s="610" t="str">
        <f>'o fy'!$B$29</f>
        <v>LASER CUT SLOVENSKO spol. s r.o.</v>
      </c>
      <c r="G1" s="156"/>
      <c r="H1" s="2055">
        <f>'o fy'!$B$24</f>
        <v>0</v>
      </c>
      <c r="I1" s="2056"/>
    </row>
    <row r="2" spans="1:13" s="136" customFormat="1" ht="14.1" customHeight="1">
      <c r="A2" s="2057" t="s">
        <v>1254</v>
      </c>
      <c r="B2" s="2057"/>
      <c r="C2" s="2057"/>
      <c r="D2" s="2057"/>
      <c r="E2" s="2057"/>
      <c r="F2" s="2057"/>
    </row>
    <row r="3" spans="1:13" s="136" customFormat="1" ht="14.1" customHeight="1">
      <c r="F3" s="677"/>
      <c r="G3" s="136" t="s">
        <v>969</v>
      </c>
      <c r="H3" s="696" t="s">
        <v>401</v>
      </c>
      <c r="I3" s="136" t="s">
        <v>970</v>
      </c>
      <c r="J3" s="5"/>
      <c r="K3" s="5"/>
      <c r="L3" s="5"/>
      <c r="M3" s="5"/>
    </row>
    <row r="4" spans="1:13" s="136" customFormat="1" ht="14.1" customHeight="1">
      <c r="A4" s="2050" t="s">
        <v>1240</v>
      </c>
      <c r="B4" s="2050"/>
      <c r="C4" s="2050"/>
      <c r="D4" s="2050"/>
      <c r="E4" s="2050"/>
      <c r="F4" s="2050"/>
      <c r="G4" s="2050"/>
      <c r="H4" s="2050"/>
      <c r="I4" s="2050"/>
      <c r="J4" s="5"/>
      <c r="K4" s="5"/>
      <c r="L4" s="5"/>
      <c r="M4" s="5"/>
    </row>
    <row r="5" spans="1:13" s="136" customFormat="1" ht="14.1" customHeight="1">
      <c r="A5" s="136" t="s">
        <v>1255</v>
      </c>
      <c r="J5" s="5"/>
      <c r="K5" s="5"/>
      <c r="L5" s="5"/>
      <c r="M5" s="5"/>
    </row>
    <row r="6" spans="1:13" s="136" customFormat="1" ht="14.1" customHeight="1">
      <c r="B6" s="696"/>
      <c r="C6" s="2049" t="s">
        <v>1256</v>
      </c>
      <c r="D6" s="2051"/>
      <c r="E6" s="2051"/>
      <c r="F6" s="2051"/>
      <c r="G6" s="2051"/>
      <c r="H6" s="2051"/>
      <c r="I6" s="2051"/>
      <c r="J6" s="5"/>
      <c r="K6" s="5"/>
      <c r="L6" s="5"/>
      <c r="M6" s="5"/>
    </row>
    <row r="7" spans="1:13" s="136" customFormat="1" ht="14.1" customHeight="1">
      <c r="C7" s="2049" t="s">
        <v>1257</v>
      </c>
      <c r="D7" s="2049"/>
      <c r="E7" s="2049"/>
      <c r="F7" s="2049"/>
      <c r="G7" s="2049"/>
      <c r="H7" s="2049"/>
      <c r="I7" s="2049"/>
      <c r="J7" s="5"/>
      <c r="K7" s="5"/>
      <c r="L7" s="5"/>
      <c r="M7" s="5"/>
    </row>
    <row r="8" spans="1:13" s="136" customFormat="1" ht="14.1" customHeight="1">
      <c r="C8" s="2051" t="s">
        <v>1258</v>
      </c>
      <c r="D8" s="2051"/>
      <c r="E8" s="2051"/>
      <c r="F8" s="2051"/>
      <c r="G8" s="2051"/>
      <c r="H8" s="2051"/>
      <c r="I8" s="2051"/>
      <c r="J8" s="5"/>
      <c r="K8" s="5"/>
      <c r="L8" s="5"/>
      <c r="M8" s="5"/>
    </row>
    <row r="9" spans="1:13" s="136" customFormat="1" ht="14.1" customHeight="1">
      <c r="J9" s="5"/>
      <c r="K9" s="5"/>
      <c r="L9" s="5"/>
      <c r="M9" s="5"/>
    </row>
    <row r="10" spans="1:13" s="136" customFormat="1" ht="14.1" customHeight="1">
      <c r="B10" s="696"/>
      <c r="C10" s="2049" t="s">
        <v>1259</v>
      </c>
      <c r="D10" s="2051"/>
      <c r="E10" s="2051"/>
      <c r="F10" s="2051"/>
      <c r="G10" s="2051"/>
      <c r="H10" s="2051"/>
      <c r="I10" s="2051"/>
      <c r="J10" s="5"/>
      <c r="K10" s="5"/>
      <c r="L10" s="5"/>
      <c r="M10" s="5"/>
    </row>
    <row r="11" spans="1:13" s="136" customFormat="1" ht="14.1" customHeight="1">
      <c r="C11" s="2049" t="s">
        <v>1257</v>
      </c>
      <c r="D11" s="2049"/>
      <c r="E11" s="2049"/>
      <c r="F11" s="2049"/>
      <c r="G11" s="2049"/>
      <c r="H11" s="2049"/>
      <c r="I11" s="2049"/>
      <c r="J11" s="5"/>
      <c r="K11" s="5"/>
      <c r="L11" s="5"/>
      <c r="M11" s="5"/>
    </row>
    <row r="12" spans="1:13" s="136" customFormat="1" ht="14.1" customHeight="1">
      <c r="C12" s="2051" t="s">
        <v>1258</v>
      </c>
      <c r="D12" s="2051"/>
      <c r="E12" s="2051"/>
      <c r="F12" s="2051"/>
      <c r="G12" s="2051"/>
      <c r="H12" s="2051"/>
      <c r="I12" s="2051"/>
      <c r="J12" s="5"/>
      <c r="K12" s="5"/>
      <c r="L12" s="5"/>
      <c r="M12" s="5"/>
    </row>
    <row r="13" spans="1:13" s="136" customFormat="1" ht="14.1" customHeight="1">
      <c r="E13" s="136" t="s">
        <v>972</v>
      </c>
      <c r="J13" s="5"/>
      <c r="K13" s="5"/>
      <c r="L13" s="5"/>
      <c r="M13" s="5"/>
    </row>
    <row r="14" spans="1:13" s="136" customFormat="1" ht="14.1" customHeight="1">
      <c r="B14" s="696"/>
      <c r="C14" s="157" t="s">
        <v>1260</v>
      </c>
      <c r="D14" s="158"/>
      <c r="E14" s="2059" t="s">
        <v>3044</v>
      </c>
      <c r="F14" s="2059"/>
      <c r="G14" s="2059"/>
      <c r="H14" s="2059"/>
      <c r="I14" s="2059"/>
      <c r="J14" s="5"/>
      <c r="K14" s="5"/>
      <c r="L14" s="5"/>
      <c r="M14" s="5"/>
    </row>
    <row r="15" spans="1:13" s="136" customFormat="1" ht="14.1" customHeight="1">
      <c r="A15" s="2049" t="s">
        <v>1261</v>
      </c>
      <c r="B15" s="2049"/>
      <c r="C15" s="2049"/>
      <c r="D15" s="2049"/>
      <c r="E15" s="2049"/>
      <c r="F15" s="2049"/>
    </row>
    <row r="16" spans="1:13" s="136" customFormat="1" ht="14.1" customHeight="1">
      <c r="F16" s="677"/>
      <c r="G16" s="136" t="s">
        <v>969</v>
      </c>
      <c r="H16" s="696" t="s">
        <v>401</v>
      </c>
      <c r="I16" s="136" t="s">
        <v>970</v>
      </c>
      <c r="J16" s="5"/>
      <c r="K16" s="5"/>
      <c r="L16" s="5"/>
      <c r="M16" s="5"/>
    </row>
    <row r="17" spans="1:13" s="136" customFormat="1" ht="14.1" customHeight="1">
      <c r="A17" s="136" t="s">
        <v>1247</v>
      </c>
    </row>
    <row r="18" spans="1:13" s="136" customFormat="1" ht="14.1" customHeight="1">
      <c r="A18" s="677"/>
      <c r="B18" s="136" t="s">
        <v>1223</v>
      </c>
    </row>
    <row r="19" spans="1:13" s="136" customFormat="1" ht="14.1" customHeight="1">
      <c r="A19" s="677"/>
      <c r="B19" s="136" t="s">
        <v>1248</v>
      </c>
    </row>
    <row r="20" spans="1:13" s="136" customFormat="1" ht="14.1" customHeight="1">
      <c r="B20" s="677"/>
      <c r="C20" s="151" t="s">
        <v>1225</v>
      </c>
      <c r="D20" s="677"/>
      <c r="E20" s="151" t="s">
        <v>1226</v>
      </c>
      <c r="F20" s="677"/>
      <c r="G20" s="136" t="s">
        <v>1236</v>
      </c>
      <c r="H20" s="677"/>
      <c r="I20" s="151" t="s">
        <v>1227</v>
      </c>
    </row>
    <row r="21" spans="1:13" s="136" customFormat="1" ht="14.1" customHeight="1">
      <c r="B21" s="677"/>
      <c r="C21" s="151" t="s">
        <v>1228</v>
      </c>
      <c r="D21" s="677"/>
      <c r="E21" s="151" t="s">
        <v>1229</v>
      </c>
      <c r="F21" s="677"/>
      <c r="G21" s="157" t="s">
        <v>1249</v>
      </c>
      <c r="H21" s="153"/>
      <c r="I21" s="153"/>
      <c r="J21" s="153"/>
      <c r="K21" s="153"/>
      <c r="L21" s="153"/>
      <c r="M21" s="153"/>
    </row>
    <row r="22" spans="1:13" s="136" customFormat="1" ht="14.1" customHeight="1">
      <c r="A22" s="677"/>
      <c r="B22" s="157" t="s">
        <v>1231</v>
      </c>
      <c r="C22" s="153"/>
      <c r="D22" s="153"/>
      <c r="E22" s="153"/>
      <c r="F22" s="153"/>
      <c r="G22" s="153"/>
      <c r="H22" s="152"/>
      <c r="I22" s="152"/>
    </row>
    <row r="23" spans="1:13" s="136" customFormat="1" ht="14.1" customHeight="1">
      <c r="A23" s="677"/>
      <c r="B23" s="2049" t="s">
        <v>1232</v>
      </c>
      <c r="C23" s="2051"/>
      <c r="D23" s="2051"/>
      <c r="E23" s="2051"/>
      <c r="F23" s="2051"/>
      <c r="G23" s="2051"/>
      <c r="H23" s="152"/>
      <c r="I23" s="152"/>
    </row>
    <row r="24" spans="1:13" s="136" customFormat="1" ht="14.1" customHeight="1">
      <c r="A24" s="159"/>
      <c r="B24" s="151"/>
      <c r="C24" s="152"/>
      <c r="D24" s="152"/>
      <c r="E24" s="152"/>
      <c r="F24" s="152"/>
      <c r="G24" s="152"/>
      <c r="H24" s="152"/>
      <c r="I24" s="152"/>
    </row>
    <row r="25" spans="1:13" s="136" customFormat="1" ht="14.1" customHeight="1">
      <c r="A25" s="2051" t="s">
        <v>1262</v>
      </c>
      <c r="B25" s="2051"/>
      <c r="C25" s="2051"/>
      <c r="D25" s="2051"/>
      <c r="E25" s="2051"/>
      <c r="F25" s="2051"/>
      <c r="G25" s="2051"/>
      <c r="H25" s="152"/>
      <c r="I25" s="152"/>
    </row>
    <row r="26" spans="1:13" s="136" customFormat="1" ht="14.1" customHeight="1">
      <c r="A26" s="677"/>
      <c r="B26" s="2049" t="s">
        <v>1251</v>
      </c>
      <c r="C26" s="2051"/>
      <c r="D26" s="2051"/>
      <c r="E26" s="2051"/>
      <c r="F26" s="2051"/>
      <c r="G26" s="2051"/>
      <c r="H26" s="2051"/>
    </row>
    <row r="27" spans="1:13" s="136" customFormat="1" ht="14.1" customHeight="1">
      <c r="B27" s="2051" t="s">
        <v>1252</v>
      </c>
      <c r="C27" s="2051"/>
      <c r="D27" s="2051"/>
      <c r="E27" s="2051"/>
      <c r="F27" s="2051"/>
      <c r="G27" s="2051"/>
      <c r="H27" s="2051"/>
    </row>
    <row r="28" spans="1:13" s="136" customFormat="1" ht="14.1" customHeight="1">
      <c r="A28" s="677"/>
      <c r="B28" s="2061" t="s">
        <v>1263</v>
      </c>
      <c r="C28" s="2050"/>
      <c r="D28" s="2050"/>
      <c r="E28" s="2050"/>
      <c r="F28" s="2050"/>
      <c r="G28" s="2050"/>
      <c r="H28" s="2050"/>
    </row>
    <row r="29" spans="1:13" s="136" customFormat="1" ht="14.1" customHeight="1">
      <c r="B29" s="2051" t="s">
        <v>1264</v>
      </c>
      <c r="C29" s="2051"/>
      <c r="D29" s="2051"/>
      <c r="E29" s="2051"/>
      <c r="F29" s="2051"/>
      <c r="G29" s="2051"/>
      <c r="H29" s="2051"/>
      <c r="I29" s="2051"/>
    </row>
    <row r="30" spans="1:13" s="136" customFormat="1" ht="14.1" customHeight="1">
      <c r="B30" s="2051" t="s">
        <v>1265</v>
      </c>
      <c r="C30" s="2051"/>
      <c r="D30" s="2051"/>
      <c r="E30" s="2051"/>
      <c r="F30" s="2051"/>
      <c r="G30" s="2051"/>
      <c r="H30" s="2051"/>
      <c r="I30" s="2051"/>
    </row>
    <row r="31" spans="1:13" s="136" customFormat="1" ht="14.1" customHeight="1">
      <c r="B31" s="2051" t="s">
        <v>1266</v>
      </c>
      <c r="C31" s="2051"/>
      <c r="D31" s="2051"/>
      <c r="E31" s="2051"/>
      <c r="F31" s="2051"/>
      <c r="G31" s="2051"/>
      <c r="H31" s="2051"/>
      <c r="I31" s="2051"/>
    </row>
    <row r="32" spans="1:13" s="136" customFormat="1" ht="14.1" customHeight="1">
      <c r="B32" s="136" t="s">
        <v>1267</v>
      </c>
      <c r="C32" s="152"/>
      <c r="D32" s="152"/>
      <c r="E32" s="152"/>
      <c r="F32" s="152"/>
      <c r="G32" s="152"/>
      <c r="H32" s="152"/>
      <c r="I32" s="152"/>
    </row>
    <row r="33" spans="1:9" s="136" customFormat="1" ht="14.1" customHeight="1">
      <c r="B33" s="161"/>
      <c r="C33" s="2049"/>
      <c r="D33" s="2049"/>
      <c r="E33" s="2049"/>
      <c r="F33" s="2049"/>
      <c r="G33" s="2049"/>
      <c r="H33" s="2049"/>
      <c r="I33" s="2049"/>
    </row>
    <row r="34" spans="1:9" s="136" customFormat="1" ht="14.1" customHeight="1">
      <c r="B34" s="2049"/>
      <c r="C34" s="2049"/>
      <c r="D34" s="2049"/>
      <c r="E34" s="2049"/>
      <c r="F34" s="2049"/>
      <c r="G34" s="2049"/>
      <c r="H34" s="2049"/>
      <c r="I34" s="2049"/>
    </row>
    <row r="35" spans="1:9" s="136" customFormat="1" ht="14.1" customHeight="1">
      <c r="B35" s="2060"/>
      <c r="C35" s="2060"/>
      <c r="D35" s="2060"/>
      <c r="E35" s="2060"/>
      <c r="F35" s="2060"/>
      <c r="G35" s="2060"/>
      <c r="H35" s="2060"/>
      <c r="I35" s="2060"/>
    </row>
    <row r="36" spans="1:9" s="136" customFormat="1" ht="14.1" customHeight="1">
      <c r="A36" s="161"/>
      <c r="B36" s="2052" t="s">
        <v>1268</v>
      </c>
      <c r="C36" s="2052"/>
      <c r="D36" s="2052"/>
      <c r="E36" s="2052"/>
      <c r="F36" s="2052"/>
      <c r="G36" s="2052"/>
      <c r="H36" s="2052"/>
      <c r="I36" s="2052"/>
    </row>
    <row r="37" spans="1:9" s="136" customFormat="1" ht="14.1" customHeight="1">
      <c r="B37" s="2051" t="s">
        <v>1269</v>
      </c>
      <c r="C37" s="2051"/>
      <c r="D37" s="2051"/>
      <c r="E37" s="2051"/>
      <c r="F37" s="2051"/>
      <c r="G37" s="2051"/>
      <c r="H37" s="2051"/>
      <c r="I37" s="2051"/>
    </row>
    <row r="38" spans="1:9" s="136" customFormat="1" ht="14.1" customHeight="1">
      <c r="B38" s="2051" t="s">
        <v>1270</v>
      </c>
      <c r="C38" s="2051"/>
      <c r="D38" s="2051"/>
      <c r="E38" s="2051"/>
      <c r="F38" s="2051"/>
      <c r="G38" s="2051"/>
      <c r="H38" s="2051"/>
      <c r="I38" s="2051"/>
    </row>
    <row r="39" spans="1:9" s="136" customFormat="1" ht="14.1" customHeight="1">
      <c r="B39" s="2051" t="s">
        <v>1271</v>
      </c>
      <c r="C39" s="2051"/>
      <c r="D39" s="2051"/>
      <c r="E39" s="2051"/>
      <c r="F39" s="2051"/>
      <c r="G39" s="2051"/>
      <c r="H39" s="2051"/>
      <c r="I39" s="2051"/>
    </row>
    <row r="40" spans="1:9" s="136" customFormat="1" ht="14.1" customHeight="1">
      <c r="B40" s="136" t="s">
        <v>1267</v>
      </c>
      <c r="C40" s="152"/>
      <c r="D40" s="152"/>
      <c r="E40" s="152"/>
      <c r="F40" s="152"/>
      <c r="G40" s="152"/>
      <c r="H40" s="152"/>
      <c r="I40" s="152"/>
    </row>
    <row r="41" spans="1:9" s="136" customFormat="1" ht="14.1" customHeight="1">
      <c r="B41" s="161"/>
      <c r="C41" s="2049"/>
      <c r="D41" s="2049"/>
      <c r="E41" s="2049"/>
      <c r="F41" s="2049"/>
      <c r="G41" s="2049"/>
      <c r="H41" s="2049"/>
      <c r="I41" s="2049"/>
    </row>
    <row r="42" spans="1:9" s="136" customFormat="1" ht="14.1" customHeight="1">
      <c r="A42" s="161"/>
      <c r="B42" s="2058"/>
      <c r="C42" s="2058"/>
      <c r="D42" s="2058"/>
      <c r="E42" s="2058"/>
      <c r="F42" s="2058"/>
      <c r="G42" s="2058"/>
      <c r="H42" s="2058"/>
      <c r="I42" s="2058"/>
    </row>
    <row r="43" spans="1:9" s="136" customFormat="1" ht="14.1" customHeight="1">
      <c r="A43" s="162"/>
      <c r="B43" s="2062"/>
      <c r="C43" s="2062"/>
      <c r="D43" s="2062"/>
      <c r="E43" s="2062"/>
      <c r="F43" s="2062"/>
      <c r="G43" s="2062"/>
      <c r="H43" s="2062"/>
      <c r="I43" s="2062"/>
    </row>
    <row r="44" spans="1:9" ht="14.1" customHeight="1">
      <c r="A44" s="2063" t="s">
        <v>1272</v>
      </c>
      <c r="B44" s="2063"/>
      <c r="C44" s="2063"/>
      <c r="D44" s="2063"/>
      <c r="E44" s="2063"/>
      <c r="F44" s="2063"/>
      <c r="G44" s="2063"/>
      <c r="H44" s="2063"/>
      <c r="I44" s="2063"/>
    </row>
    <row r="45" spans="1:9" s="136" customFormat="1" ht="14.1" customHeight="1">
      <c r="B45" s="696" t="s">
        <v>401</v>
      </c>
      <c r="C45" s="2049" t="s">
        <v>1273</v>
      </c>
      <c r="D45" s="2051"/>
      <c r="E45" s="2051"/>
      <c r="F45" s="2051"/>
      <c r="G45" s="2051"/>
      <c r="H45" s="2051"/>
      <c r="I45" s="2051"/>
    </row>
    <row r="46" spans="1:9" s="136" customFormat="1" ht="14.1" customHeight="1">
      <c r="B46" s="677"/>
      <c r="C46" s="2049" t="s">
        <v>1274</v>
      </c>
      <c r="D46" s="2051"/>
      <c r="E46" s="2051"/>
      <c r="F46" s="2051"/>
      <c r="G46" s="2051"/>
      <c r="H46" s="2051"/>
      <c r="I46" s="2051"/>
    </row>
    <row r="47" spans="1:9" s="136" customFormat="1" ht="14.1" customHeight="1">
      <c r="C47" s="2051" t="s">
        <v>1275</v>
      </c>
      <c r="D47" s="2051"/>
      <c r="E47" s="2051"/>
      <c r="F47" s="2051"/>
      <c r="G47" s="2051"/>
      <c r="H47" s="2051"/>
      <c r="I47" s="2051"/>
    </row>
    <row r="48" spans="1:9" s="136" customFormat="1" ht="14.1" customHeight="1">
      <c r="B48" s="677"/>
      <c r="C48" s="157" t="s">
        <v>1276</v>
      </c>
      <c r="D48" s="153"/>
      <c r="E48" s="2059"/>
      <c r="F48" s="2059"/>
      <c r="G48" s="2059"/>
      <c r="H48" s="2059"/>
      <c r="I48" s="2059"/>
    </row>
    <row r="49" spans="1:1" ht="14.1" customHeight="1">
      <c r="A49" s="165">
        <f>'o fy'!$A$54</f>
        <v>0</v>
      </c>
    </row>
  </sheetData>
  <sheetProtection password="C096" sheet="1" objects="1" scenarios="1" selectLockedCells="1"/>
  <mergeCells count="34">
    <mergeCell ref="C45:I45"/>
    <mergeCell ref="C46:I46"/>
    <mergeCell ref="C47:I47"/>
    <mergeCell ref="E48:I48"/>
    <mergeCell ref="B26:H26"/>
    <mergeCell ref="B27:H27"/>
    <mergeCell ref="B28:H28"/>
    <mergeCell ref="B43:I43"/>
    <mergeCell ref="B29:I29"/>
    <mergeCell ref="B31:I31"/>
    <mergeCell ref="B34:I34"/>
    <mergeCell ref="B36:I36"/>
    <mergeCell ref="B37:I37"/>
    <mergeCell ref="A44:I44"/>
    <mergeCell ref="B38:I38"/>
    <mergeCell ref="B39:I39"/>
    <mergeCell ref="C41:I41"/>
    <mergeCell ref="B42:I42"/>
    <mergeCell ref="C8:I8"/>
    <mergeCell ref="C10:I10"/>
    <mergeCell ref="C11:I11"/>
    <mergeCell ref="C12:I12"/>
    <mergeCell ref="E14:I14"/>
    <mergeCell ref="C33:I33"/>
    <mergeCell ref="B35:I35"/>
    <mergeCell ref="A15:F15"/>
    <mergeCell ref="B23:G23"/>
    <mergeCell ref="A25:G25"/>
    <mergeCell ref="B30:I30"/>
    <mergeCell ref="H1:I1"/>
    <mergeCell ref="A2:F2"/>
    <mergeCell ref="A4:I4"/>
    <mergeCell ref="C6:I6"/>
    <mergeCell ref="C7:I7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0"/>
  <dimension ref="A1:M61"/>
  <sheetViews>
    <sheetView showGridLines="0" zoomScaleSheetLayoutView="115" workbookViewId="0">
      <selection activeCell="H3" sqref="H3"/>
    </sheetView>
  </sheetViews>
  <sheetFormatPr defaultRowHeight="14.1" customHeight="1"/>
  <cols>
    <col min="1" max="14" width="9.140625" style="114"/>
    <col min="15" max="15" width="5.5703125" style="114" customWidth="1"/>
    <col min="16" max="16384" width="9.140625" style="114"/>
  </cols>
  <sheetData>
    <row r="1" spans="1:13" ht="14.1" customHeight="1">
      <c r="A1" s="165" t="str">
        <f>'o fy'!$B$29</f>
        <v>LASER CUT SLOVENSKO spol. s r.o.</v>
      </c>
    </row>
    <row r="2" spans="1:13" s="136" customFormat="1" ht="14.1" customHeight="1">
      <c r="A2" s="2049" t="s">
        <v>1277</v>
      </c>
      <c r="B2" s="2049"/>
      <c r="C2" s="2049"/>
      <c r="D2" s="2049"/>
      <c r="E2" s="2049"/>
      <c r="F2" s="2049"/>
    </row>
    <row r="3" spans="1:13" s="136" customFormat="1" ht="14.1" customHeight="1">
      <c r="F3" s="774"/>
      <c r="G3" s="136" t="s">
        <v>969</v>
      </c>
      <c r="H3" s="1580" t="s">
        <v>401</v>
      </c>
      <c r="I3" s="136" t="s">
        <v>970</v>
      </c>
      <c r="J3" s="5"/>
      <c r="K3" s="5"/>
      <c r="L3" s="5"/>
      <c r="M3" s="5"/>
    </row>
    <row r="4" spans="1:13" s="136" customFormat="1" ht="14.1" customHeight="1">
      <c r="A4" s="2050" t="s">
        <v>1240</v>
      </c>
      <c r="B4" s="2050"/>
      <c r="C4" s="2050"/>
      <c r="D4" s="2050"/>
      <c r="E4" s="2050"/>
      <c r="F4" s="2050"/>
      <c r="G4" s="2050"/>
      <c r="H4" s="2050"/>
      <c r="I4" s="2050"/>
      <c r="J4" s="5"/>
      <c r="K4" s="5"/>
      <c r="L4" s="5"/>
      <c r="M4" s="5"/>
    </row>
    <row r="5" spans="1:13" s="136" customFormat="1" ht="14.1" customHeight="1">
      <c r="A5" s="2051" t="s">
        <v>1278</v>
      </c>
      <c r="B5" s="2051"/>
      <c r="C5" s="2051"/>
      <c r="D5" s="2051"/>
      <c r="E5" s="2051"/>
      <c r="F5" s="2051"/>
      <c r="G5" s="2051"/>
      <c r="H5" s="2051"/>
      <c r="I5" s="2051"/>
      <c r="J5" s="5"/>
      <c r="K5" s="5"/>
      <c r="L5" s="5"/>
      <c r="M5" s="5"/>
    </row>
    <row r="6" spans="1:13" s="136" customFormat="1" ht="14.1" customHeight="1">
      <c r="B6" s="775"/>
      <c r="C6" s="2049" t="s">
        <v>1256</v>
      </c>
      <c r="D6" s="2051"/>
      <c r="E6" s="2051"/>
      <c r="F6" s="2051"/>
      <c r="G6" s="2051"/>
      <c r="H6" s="2051"/>
      <c r="I6" s="2051"/>
      <c r="J6" s="5"/>
      <c r="K6" s="5"/>
      <c r="L6" s="5"/>
      <c r="M6" s="5"/>
    </row>
    <row r="7" spans="1:13" s="136" customFormat="1" ht="14.1" customHeight="1">
      <c r="C7" s="2049" t="s">
        <v>1257</v>
      </c>
      <c r="D7" s="2049"/>
      <c r="E7" s="2049"/>
      <c r="F7" s="2049"/>
      <c r="G7" s="2049"/>
      <c r="H7" s="2049"/>
      <c r="I7" s="2049"/>
      <c r="J7" s="5"/>
      <c r="K7" s="5"/>
      <c r="L7" s="5"/>
      <c r="M7" s="5"/>
    </row>
    <row r="8" spans="1:13" s="136" customFormat="1" ht="14.1" customHeight="1">
      <c r="C8" s="2051" t="s">
        <v>1258</v>
      </c>
      <c r="D8" s="2051"/>
      <c r="E8" s="2051"/>
      <c r="F8" s="2051"/>
      <c r="G8" s="2051"/>
      <c r="H8" s="2051"/>
      <c r="I8" s="2051"/>
      <c r="J8" s="5"/>
      <c r="K8" s="5"/>
      <c r="L8" s="5"/>
      <c r="M8" s="5"/>
    </row>
    <row r="9" spans="1:13" s="136" customFormat="1" ht="14.1" customHeight="1">
      <c r="B9" s="775"/>
      <c r="C9" s="2049" t="s">
        <v>1259</v>
      </c>
      <c r="D9" s="2051"/>
      <c r="E9" s="2051"/>
      <c r="F9" s="2051"/>
      <c r="G9" s="2051"/>
      <c r="H9" s="2051"/>
      <c r="I9" s="2051"/>
      <c r="J9" s="5"/>
      <c r="K9" s="5"/>
      <c r="L9" s="5"/>
      <c r="M9" s="5"/>
    </row>
    <row r="10" spans="1:13" s="136" customFormat="1" ht="14.1" customHeight="1">
      <c r="C10" s="2049" t="s">
        <v>1257</v>
      </c>
      <c r="D10" s="2049"/>
      <c r="E10" s="2049"/>
      <c r="F10" s="2049"/>
      <c r="G10" s="2049"/>
      <c r="H10" s="2049"/>
      <c r="I10" s="2049"/>
      <c r="J10" s="5"/>
      <c r="K10" s="5"/>
      <c r="L10" s="5"/>
      <c r="M10" s="5"/>
    </row>
    <row r="11" spans="1:13" s="136" customFormat="1" ht="14.1" customHeight="1">
      <c r="C11" s="2051" t="s">
        <v>1258</v>
      </c>
      <c r="D11" s="2051"/>
      <c r="E11" s="2051"/>
      <c r="F11" s="2051"/>
      <c r="G11" s="2051"/>
      <c r="H11" s="2051"/>
      <c r="I11" s="2051"/>
      <c r="J11" s="5"/>
      <c r="K11" s="5"/>
      <c r="L11" s="5"/>
      <c r="M11" s="5"/>
    </row>
    <row r="12" spans="1:13" s="136" customFormat="1" ht="14.1" customHeight="1">
      <c r="B12" s="775"/>
      <c r="C12" s="157" t="s">
        <v>1260</v>
      </c>
      <c r="D12" s="158"/>
      <c r="E12" s="2064"/>
      <c r="F12" s="2064"/>
      <c r="G12" s="2064"/>
      <c r="H12" s="2064"/>
      <c r="I12" s="158"/>
      <c r="J12" s="5"/>
      <c r="K12" s="5"/>
      <c r="L12" s="5"/>
      <c r="M12" s="5"/>
    </row>
    <row r="13" spans="1:13" s="136" customFormat="1" ht="14.1" customHeight="1">
      <c r="A13" s="2049" t="s">
        <v>1279</v>
      </c>
      <c r="B13" s="2049"/>
      <c r="C13" s="2049"/>
      <c r="D13" s="2049"/>
      <c r="E13" s="2049"/>
      <c r="F13" s="2049"/>
    </row>
    <row r="14" spans="1:13" s="136" customFormat="1" ht="14.1" customHeight="1">
      <c r="A14" s="775"/>
      <c r="B14" s="2061" t="s">
        <v>1280</v>
      </c>
      <c r="C14" s="2061"/>
      <c r="D14" s="775"/>
      <c r="E14" s="151" t="s">
        <v>1281</v>
      </c>
      <c r="F14" s="2065"/>
      <c r="G14" s="2065"/>
      <c r="H14" s="2065"/>
    </row>
    <row r="15" spans="1:13" s="136" customFormat="1" ht="14.1" customHeight="1">
      <c r="A15" s="2049" t="s">
        <v>1282</v>
      </c>
      <c r="B15" s="2049"/>
      <c r="C15" s="2049"/>
      <c r="D15" s="2049"/>
      <c r="E15" s="2049"/>
      <c r="F15" s="2049"/>
      <c r="G15" s="153"/>
      <c r="H15" s="153"/>
    </row>
    <row r="16" spans="1:13" s="136" customFormat="1" ht="14.1" customHeight="1">
      <c r="A16" s="775"/>
      <c r="B16" s="2061" t="s">
        <v>1280</v>
      </c>
      <c r="C16" s="2061"/>
      <c r="D16" s="775"/>
      <c r="E16" s="151" t="s">
        <v>1281</v>
      </c>
      <c r="F16" s="775"/>
      <c r="G16" s="2049" t="s">
        <v>1283</v>
      </c>
      <c r="H16" s="2049"/>
      <c r="I16" s="2049"/>
    </row>
    <row r="17" spans="1:9" ht="14.1" customHeight="1">
      <c r="A17" s="1840" t="s">
        <v>1284</v>
      </c>
      <c r="B17" s="1840"/>
      <c r="C17" s="1840"/>
      <c r="D17" s="1840"/>
      <c r="E17" s="1840"/>
      <c r="F17" s="164"/>
      <c r="G17" s="164"/>
      <c r="H17" s="164"/>
    </row>
    <row r="18" spans="1:9" ht="14.1" customHeight="1">
      <c r="A18" s="1840" t="s">
        <v>1285</v>
      </c>
      <c r="B18" s="1840"/>
      <c r="C18" s="1840"/>
      <c r="E18" s="164"/>
      <c r="F18" s="164"/>
      <c r="G18" s="164"/>
      <c r="H18" s="164"/>
    </row>
    <row r="19" spans="1:9" ht="14.1" customHeight="1">
      <c r="A19" s="165" t="s">
        <v>1286</v>
      </c>
      <c r="E19" s="164"/>
      <c r="F19" s="164"/>
      <c r="G19" s="164"/>
      <c r="H19" s="164"/>
    </row>
    <row r="20" spans="1:9" ht="14.1" customHeight="1">
      <c r="A20" s="2066"/>
      <c r="B20" s="2066"/>
      <c r="C20" s="2066"/>
      <c r="D20" s="2066"/>
      <c r="E20" s="2066"/>
      <c r="F20" s="2066"/>
      <c r="G20" s="2066"/>
      <c r="H20" s="2066"/>
      <c r="I20" s="2066"/>
    </row>
    <row r="21" spans="1:9" ht="14.1" customHeight="1">
      <c r="A21" s="165" t="s">
        <v>1287</v>
      </c>
      <c r="E21" s="164"/>
      <c r="F21" s="164"/>
      <c r="G21" s="164"/>
      <c r="H21" s="164"/>
    </row>
    <row r="22" spans="1:9" ht="14.1" customHeight="1">
      <c r="A22" s="2066"/>
      <c r="B22" s="2066"/>
      <c r="C22" s="2066"/>
      <c r="D22" s="2066"/>
      <c r="E22" s="2066"/>
      <c r="F22" s="2066"/>
      <c r="G22" s="2066"/>
      <c r="H22" s="2066"/>
      <c r="I22" s="2066"/>
    </row>
    <row r="23" spans="1:9" ht="14.1" customHeight="1">
      <c r="A23" s="1840" t="s">
        <v>1288</v>
      </c>
      <c r="B23" s="1840"/>
      <c r="C23" s="1840"/>
    </row>
    <row r="24" spans="1:9" ht="14.1" customHeight="1">
      <c r="A24" s="165" t="s">
        <v>1289</v>
      </c>
    </row>
    <row r="25" spans="1:9" ht="14.1" customHeight="1">
      <c r="A25" s="2066"/>
      <c r="B25" s="2066"/>
      <c r="C25" s="2066"/>
      <c r="D25" s="2066"/>
      <c r="E25" s="2066"/>
      <c r="F25" s="2066"/>
      <c r="G25" s="2066"/>
      <c r="H25" s="2066"/>
      <c r="I25" s="2066"/>
    </row>
    <row r="26" spans="1:9" ht="14.1" customHeight="1">
      <c r="A26" s="1840" t="s">
        <v>1290</v>
      </c>
      <c r="B26" s="1840"/>
      <c r="C26" s="1840"/>
      <c r="D26" s="1840"/>
      <c r="E26" s="1840"/>
      <c r="F26" s="1840"/>
    </row>
    <row r="27" spans="1:9" ht="14.1" customHeight="1">
      <c r="A27" s="1840" t="s">
        <v>1291</v>
      </c>
      <c r="B27" s="1840"/>
      <c r="C27" s="1840"/>
      <c r="D27" s="1840"/>
      <c r="E27" s="1840"/>
      <c r="F27" s="1840"/>
      <c r="G27" s="1840"/>
      <c r="H27" s="1840"/>
      <c r="I27" s="1840"/>
    </row>
    <row r="28" spans="1:9" s="136" customFormat="1" ht="14.1" customHeight="1">
      <c r="A28" s="775"/>
      <c r="B28" s="157" t="s">
        <v>1280</v>
      </c>
      <c r="C28" s="158"/>
      <c r="D28" s="775"/>
      <c r="E28" s="136" t="s">
        <v>1281</v>
      </c>
      <c r="F28" s="2059"/>
      <c r="G28" s="2059"/>
      <c r="H28" s="2059"/>
    </row>
    <row r="29" spans="1:9" s="136" customFormat="1" ht="14.1" customHeight="1">
      <c r="A29" s="258"/>
      <c r="B29" s="151"/>
      <c r="C29" s="151"/>
      <c r="D29" s="151"/>
      <c r="E29" s="258"/>
      <c r="F29" s="151"/>
      <c r="G29" s="151"/>
      <c r="H29" s="151"/>
    </row>
    <row r="30" spans="1:9" ht="14.1" customHeight="1">
      <c r="A30" s="2067" t="s">
        <v>788</v>
      </c>
      <c r="B30" s="2067"/>
      <c r="C30" s="2067"/>
      <c r="D30" s="2067"/>
      <c r="E30" s="2067"/>
      <c r="F30" s="2067"/>
      <c r="G30" s="2067"/>
      <c r="H30" s="2067"/>
      <c r="I30" s="2067"/>
    </row>
    <row r="31" spans="1:9" ht="14.1" customHeight="1">
      <c r="A31" s="166" t="s">
        <v>358</v>
      </c>
      <c r="B31" s="2069" t="s">
        <v>1292</v>
      </c>
      <c r="C31" s="2070"/>
      <c r="D31" s="2071"/>
      <c r="E31" s="655" t="s">
        <v>1293</v>
      </c>
      <c r="F31" s="655" t="s">
        <v>1294</v>
      </c>
      <c r="G31" s="655" t="s">
        <v>1295</v>
      </c>
      <c r="H31" s="655" t="s">
        <v>1296</v>
      </c>
      <c r="I31" s="152"/>
    </row>
    <row r="32" spans="1:9" s="136" customFormat="1" ht="14.1" customHeight="1">
      <c r="A32" s="763"/>
      <c r="B32" s="2072"/>
      <c r="C32" s="2072"/>
      <c r="D32" s="2072"/>
      <c r="E32" s="644"/>
      <c r="F32" s="644"/>
      <c r="G32" s="644"/>
      <c r="H32" s="430"/>
      <c r="I32" s="152"/>
    </row>
    <row r="33" spans="1:9" s="136" customFormat="1" ht="14.1" customHeight="1">
      <c r="A33" s="764"/>
      <c r="B33" s="2068"/>
      <c r="C33" s="2068"/>
      <c r="D33" s="2068"/>
      <c r="E33" s="645"/>
      <c r="F33" s="645"/>
      <c r="G33" s="645"/>
      <c r="H33" s="431"/>
      <c r="I33" s="152"/>
    </row>
    <row r="34" spans="1:9" s="136" customFormat="1" ht="14.1" customHeight="1">
      <c r="A34" s="764"/>
      <c r="B34" s="2068"/>
      <c r="C34" s="2068"/>
      <c r="D34" s="2068"/>
      <c r="E34" s="645"/>
      <c r="F34" s="645"/>
      <c r="G34" s="645"/>
      <c r="H34" s="431"/>
      <c r="I34" s="152"/>
    </row>
    <row r="35" spans="1:9" s="136" customFormat="1" ht="14.1" customHeight="1">
      <c r="A35" s="764"/>
      <c r="B35" s="2068"/>
      <c r="C35" s="2068"/>
      <c r="D35" s="2068"/>
      <c r="E35" s="645"/>
      <c r="F35" s="645"/>
      <c r="G35" s="645"/>
      <c r="H35" s="431"/>
      <c r="I35" s="152"/>
    </row>
    <row r="36" spans="1:9" s="136" customFormat="1" ht="14.1" customHeight="1">
      <c r="A36" s="764"/>
      <c r="B36" s="2068"/>
      <c r="C36" s="2068"/>
      <c r="D36" s="2068"/>
      <c r="E36" s="645"/>
      <c r="F36" s="645"/>
      <c r="G36" s="645"/>
      <c r="H36" s="431"/>
      <c r="I36" s="152"/>
    </row>
    <row r="37" spans="1:9" s="136" customFormat="1" ht="14.1" customHeight="1">
      <c r="A37" s="765"/>
      <c r="B37" s="2073"/>
      <c r="C37" s="2073"/>
      <c r="D37" s="2073"/>
      <c r="E37" s="766"/>
      <c r="F37" s="766"/>
      <c r="G37" s="766"/>
      <c r="H37" s="767"/>
      <c r="I37" s="152"/>
    </row>
    <row r="38" spans="1:9" ht="14.1" customHeight="1">
      <c r="A38" s="2067" t="s">
        <v>1297</v>
      </c>
      <c r="B38" s="2067"/>
      <c r="C38" s="2067"/>
      <c r="D38" s="2067"/>
      <c r="E38" s="2067"/>
      <c r="F38" s="2067"/>
      <c r="G38" s="2067"/>
      <c r="H38" s="2067"/>
      <c r="I38" s="2067"/>
    </row>
    <row r="39" spans="1:9" ht="14.1" customHeight="1">
      <c r="A39" s="166" t="s">
        <v>358</v>
      </c>
      <c r="B39" s="2069" t="s">
        <v>1292</v>
      </c>
      <c r="C39" s="2070"/>
      <c r="D39" s="2071"/>
      <c r="E39" s="655" t="s">
        <v>1293</v>
      </c>
      <c r="F39" s="655" t="s">
        <v>1294</v>
      </c>
      <c r="G39" s="655" t="s">
        <v>1295</v>
      </c>
      <c r="H39" s="655" t="s">
        <v>1296</v>
      </c>
      <c r="I39" s="152"/>
    </row>
    <row r="40" spans="1:9" s="136" customFormat="1" ht="14.1" customHeight="1">
      <c r="A40" s="763"/>
      <c r="B40" s="2072"/>
      <c r="C40" s="2072"/>
      <c r="D40" s="2072"/>
      <c r="E40" s="768"/>
      <c r="F40" s="768"/>
      <c r="G40" s="768"/>
      <c r="H40" s="769"/>
      <c r="I40" s="152"/>
    </row>
    <row r="41" spans="1:9" s="136" customFormat="1" ht="14.1" customHeight="1">
      <c r="A41" s="764"/>
      <c r="B41" s="2068"/>
      <c r="C41" s="2068"/>
      <c r="D41" s="2068"/>
      <c r="E41" s="770"/>
      <c r="F41" s="770"/>
      <c r="G41" s="770"/>
      <c r="H41" s="771"/>
      <c r="I41" s="152"/>
    </row>
    <row r="42" spans="1:9" s="136" customFormat="1" ht="14.1" customHeight="1">
      <c r="A42" s="764"/>
      <c r="B42" s="2068"/>
      <c r="C42" s="2068"/>
      <c r="D42" s="2068"/>
      <c r="E42" s="770"/>
      <c r="F42" s="770"/>
      <c r="G42" s="770"/>
      <c r="H42" s="771"/>
      <c r="I42" s="152"/>
    </row>
    <row r="43" spans="1:9" s="136" customFormat="1" ht="14.1" customHeight="1">
      <c r="A43" s="764"/>
      <c r="B43" s="2068"/>
      <c r="C43" s="2068"/>
      <c r="D43" s="2068"/>
      <c r="E43" s="770"/>
      <c r="F43" s="770"/>
      <c r="G43" s="770"/>
      <c r="H43" s="771"/>
      <c r="I43" s="152"/>
    </row>
    <row r="44" spans="1:9" s="136" customFormat="1" ht="14.1" customHeight="1">
      <c r="A44" s="764"/>
      <c r="B44" s="2068"/>
      <c r="C44" s="2068"/>
      <c r="D44" s="2068"/>
      <c r="E44" s="770"/>
      <c r="F44" s="770"/>
      <c r="G44" s="770"/>
      <c r="H44" s="771"/>
      <c r="I44" s="152"/>
    </row>
    <row r="45" spans="1:9" s="136" customFormat="1" ht="14.1" customHeight="1">
      <c r="A45" s="765"/>
      <c r="B45" s="2073"/>
      <c r="C45" s="2073"/>
      <c r="D45" s="2073"/>
      <c r="E45" s="772"/>
      <c r="F45" s="772"/>
      <c r="G45" s="772"/>
      <c r="H45" s="773"/>
      <c r="I45" s="152"/>
    </row>
    <row r="46" spans="1:9" ht="14.1" customHeight="1">
      <c r="A46" s="2067" t="s">
        <v>1298</v>
      </c>
      <c r="B46" s="2067"/>
      <c r="C46" s="2067"/>
      <c r="D46" s="2067"/>
      <c r="E46" s="2067"/>
      <c r="F46" s="2067"/>
      <c r="G46" s="2067"/>
      <c r="H46" s="2067"/>
      <c r="I46" s="2067"/>
    </row>
    <row r="47" spans="1:9" ht="14.1" customHeight="1">
      <c r="A47" s="166" t="s">
        <v>358</v>
      </c>
      <c r="B47" s="2069" t="s">
        <v>1292</v>
      </c>
      <c r="C47" s="2070"/>
      <c r="D47" s="2071"/>
      <c r="E47" s="655" t="s">
        <v>1293</v>
      </c>
      <c r="F47" s="655" t="s">
        <v>1294</v>
      </c>
      <c r="G47" s="655" t="s">
        <v>1295</v>
      </c>
      <c r="H47" s="655" t="s">
        <v>1296</v>
      </c>
      <c r="I47" s="152"/>
    </row>
    <row r="48" spans="1:9" s="136" customFormat="1" ht="14.1" customHeight="1">
      <c r="A48" s="763"/>
      <c r="B48" s="2072"/>
      <c r="C48" s="2072"/>
      <c r="D48" s="2072"/>
      <c r="E48" s="644"/>
      <c r="F48" s="644"/>
      <c r="G48" s="644"/>
      <c r="H48" s="430"/>
      <c r="I48" s="152"/>
    </row>
    <row r="49" spans="1:9" s="136" customFormat="1" ht="14.1" customHeight="1">
      <c r="A49" s="764"/>
      <c r="B49" s="2068"/>
      <c r="C49" s="2068"/>
      <c r="D49" s="2068"/>
      <c r="E49" s="645"/>
      <c r="F49" s="645"/>
      <c r="G49" s="645"/>
      <c r="H49" s="431"/>
      <c r="I49" s="152"/>
    </row>
    <row r="50" spans="1:9" s="136" customFormat="1" ht="14.1" customHeight="1">
      <c r="A50" s="764"/>
      <c r="B50" s="2068"/>
      <c r="C50" s="2068"/>
      <c r="D50" s="2068"/>
      <c r="E50" s="645"/>
      <c r="F50" s="645"/>
      <c r="G50" s="645"/>
      <c r="H50" s="431"/>
      <c r="I50" s="152"/>
    </row>
    <row r="51" spans="1:9" s="136" customFormat="1" ht="14.1" customHeight="1">
      <c r="A51" s="764"/>
      <c r="B51" s="2068"/>
      <c r="C51" s="2068"/>
      <c r="D51" s="2068"/>
      <c r="E51" s="645"/>
      <c r="F51" s="645"/>
      <c r="G51" s="645"/>
      <c r="H51" s="431"/>
      <c r="I51" s="152"/>
    </row>
    <row r="52" spans="1:9" s="136" customFormat="1" ht="14.1" customHeight="1">
      <c r="A52" s="764"/>
      <c r="B52" s="2068"/>
      <c r="C52" s="2068"/>
      <c r="D52" s="2068"/>
      <c r="E52" s="645"/>
      <c r="F52" s="645"/>
      <c r="G52" s="645"/>
      <c r="H52" s="431"/>
      <c r="I52" s="152"/>
    </row>
    <row r="53" spans="1:9" s="136" customFormat="1" ht="14.1" customHeight="1">
      <c r="A53" s="765"/>
      <c r="B53" s="2073"/>
      <c r="C53" s="2073"/>
      <c r="D53" s="2073"/>
      <c r="E53" s="766"/>
      <c r="F53" s="766"/>
      <c r="G53" s="766"/>
      <c r="H53" s="767"/>
      <c r="I53" s="152"/>
    </row>
    <row r="54" spans="1:9" ht="14.1" customHeight="1">
      <c r="A54" s="114" t="s">
        <v>1299</v>
      </c>
    </row>
    <row r="55" spans="1:9" s="136" customFormat="1" ht="14.1" customHeight="1">
      <c r="A55" s="696"/>
      <c r="B55" s="157" t="s">
        <v>1280</v>
      </c>
      <c r="C55" s="158"/>
      <c r="D55" s="696"/>
      <c r="E55" s="157" t="s">
        <v>1281</v>
      </c>
      <c r="F55" s="2059"/>
      <c r="G55" s="2059"/>
      <c r="H55" s="2059"/>
    </row>
    <row r="56" spans="1:9" s="136" customFormat="1" ht="14.1" customHeight="1">
      <c r="A56" s="136" t="s">
        <v>1300</v>
      </c>
    </row>
    <row r="57" spans="1:9" s="136" customFormat="1" ht="14.1" customHeight="1">
      <c r="A57" s="696"/>
      <c r="B57" s="157" t="s">
        <v>1280</v>
      </c>
      <c r="C57" s="158"/>
      <c r="D57" s="696"/>
      <c r="E57" s="157" t="s">
        <v>1281</v>
      </c>
      <c r="F57" s="2059"/>
      <c r="G57" s="2059"/>
      <c r="H57" s="2059"/>
    </row>
    <row r="58" spans="1:9" s="136" customFormat="1" ht="14.1" customHeight="1">
      <c r="A58" s="136" t="s">
        <v>1301</v>
      </c>
    </row>
    <row r="59" spans="1:9" s="136" customFormat="1" ht="14.1" customHeight="1">
      <c r="A59" s="696"/>
      <c r="B59" s="157" t="s">
        <v>1280</v>
      </c>
      <c r="C59" s="158"/>
      <c r="D59" s="696"/>
      <c r="E59" s="157" t="s">
        <v>1281</v>
      </c>
      <c r="F59" s="2059"/>
      <c r="G59" s="2059"/>
      <c r="H59" s="2059"/>
    </row>
    <row r="60" spans="1:9" s="136" customFormat="1" ht="14.1" customHeight="1">
      <c r="A60" s="2047">
        <f>'o fy'!$A$54</f>
        <v>0</v>
      </c>
      <c r="B60" s="2047"/>
      <c r="C60" s="2047"/>
      <c r="D60" s="2047"/>
      <c r="E60" s="2047"/>
    </row>
    <row r="61" spans="1:9" s="136" customFormat="1" ht="14.1" customHeight="1"/>
  </sheetData>
  <sheetProtection password="C096" sheet="1" objects="1" scenarios="1" formatCells="0" formatColumns="0" formatRows="0" selectLockedCells="1"/>
  <mergeCells count="53">
    <mergeCell ref="A60:E60"/>
    <mergeCell ref="B53:D53"/>
    <mergeCell ref="B45:D45"/>
    <mergeCell ref="A46:I46"/>
    <mergeCell ref="F55:H55"/>
    <mergeCell ref="F57:H57"/>
    <mergeCell ref="F59:H59"/>
    <mergeCell ref="B48:D48"/>
    <mergeCell ref="B49:D49"/>
    <mergeCell ref="B50:D50"/>
    <mergeCell ref="B51:D51"/>
    <mergeCell ref="B52:D52"/>
    <mergeCell ref="B47:D47"/>
    <mergeCell ref="B41:D41"/>
    <mergeCell ref="B42:D42"/>
    <mergeCell ref="B43:D43"/>
    <mergeCell ref="B44:D44"/>
    <mergeCell ref="B31:D31"/>
    <mergeCell ref="B32:D32"/>
    <mergeCell ref="B33:D33"/>
    <mergeCell ref="B34:D34"/>
    <mergeCell ref="B35:D35"/>
    <mergeCell ref="B36:D36"/>
    <mergeCell ref="B37:D37"/>
    <mergeCell ref="A38:I38"/>
    <mergeCell ref="B39:D39"/>
    <mergeCell ref="B40:D40"/>
    <mergeCell ref="A25:I25"/>
    <mergeCell ref="A26:F26"/>
    <mergeCell ref="A27:I27"/>
    <mergeCell ref="F28:H28"/>
    <mergeCell ref="A30:I30"/>
    <mergeCell ref="A18:C18"/>
    <mergeCell ref="A20:I20"/>
    <mergeCell ref="A22:I22"/>
    <mergeCell ref="A23:C23"/>
    <mergeCell ref="G16:I16"/>
    <mergeCell ref="A2:F2"/>
    <mergeCell ref="A4:I4"/>
    <mergeCell ref="A5:I5"/>
    <mergeCell ref="C6:I6"/>
    <mergeCell ref="C7:I7"/>
    <mergeCell ref="E12:H12"/>
    <mergeCell ref="A17:E17"/>
    <mergeCell ref="B14:C14"/>
    <mergeCell ref="F14:H14"/>
    <mergeCell ref="C8:I8"/>
    <mergeCell ref="C9:I9"/>
    <mergeCell ref="C10:I10"/>
    <mergeCell ref="C11:I11"/>
    <mergeCell ref="A13:F13"/>
    <mergeCell ref="A15:F15"/>
    <mergeCell ref="B16:C16"/>
  </mergeCells>
  <pageMargins left="0.75" right="0.75" top="0.48" bottom="0.46" header="0.4921259845" footer="0.4921259845"/>
  <pageSetup paperSize="9" scale="94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List21"/>
  <dimension ref="A1:I47"/>
  <sheetViews>
    <sheetView showGridLines="0" zoomScaleSheetLayoutView="85" workbookViewId="0">
      <selection activeCell="A4" sqref="A4:I4"/>
    </sheetView>
  </sheetViews>
  <sheetFormatPr defaultRowHeight="14.1" customHeight="1"/>
  <cols>
    <col min="1" max="14" width="9.140625" style="114"/>
    <col min="15" max="15" width="5.5703125" style="114" customWidth="1"/>
    <col min="16" max="16384" width="9.140625" style="114"/>
  </cols>
  <sheetData>
    <row r="1" spans="1:9" ht="14.1" customHeight="1">
      <c r="A1" s="165" t="str">
        <f>'o fy'!$B$29</f>
        <v>LASER CUT SLOVENSKO spol. s r.o.</v>
      </c>
    </row>
    <row r="2" spans="1:9" ht="14.1" customHeight="1">
      <c r="A2" s="1840" t="s">
        <v>1302</v>
      </c>
      <c r="B2" s="1840"/>
      <c r="C2" s="1840"/>
      <c r="D2" s="1840"/>
      <c r="E2" s="1840"/>
    </row>
    <row r="3" spans="1:9" ht="14.1" customHeight="1">
      <c r="A3" s="1840" t="s">
        <v>1303</v>
      </c>
      <c r="B3" s="1840"/>
      <c r="C3" s="1840"/>
    </row>
    <row r="4" spans="1:9" ht="27.95" customHeight="1">
      <c r="A4" s="2074"/>
      <c r="B4" s="2074"/>
      <c r="C4" s="2074"/>
      <c r="D4" s="2074"/>
      <c r="E4" s="2074"/>
      <c r="F4" s="2074"/>
      <c r="G4" s="2074"/>
      <c r="H4" s="2074"/>
      <c r="I4" s="2074"/>
    </row>
    <row r="5" spans="1:9" ht="14.1" customHeight="1">
      <c r="A5" s="1840" t="s">
        <v>1304</v>
      </c>
      <c r="B5" s="1840"/>
      <c r="C5" s="1840"/>
    </row>
    <row r="6" spans="1:9" ht="27.95" customHeight="1">
      <c r="A6" s="2074"/>
      <c r="B6" s="2074"/>
      <c r="C6" s="2074"/>
      <c r="D6" s="2074"/>
      <c r="E6" s="2074"/>
      <c r="F6" s="2074"/>
      <c r="G6" s="2074"/>
      <c r="H6" s="2074"/>
      <c r="I6" s="2074"/>
    </row>
    <row r="7" spans="1:9" ht="14.1" customHeight="1">
      <c r="A7" s="1840" t="s">
        <v>1305</v>
      </c>
      <c r="B7" s="1840"/>
    </row>
    <row r="8" spans="1:9" ht="27.95" customHeight="1">
      <c r="A8" s="2074"/>
      <c r="B8" s="2074"/>
      <c r="C8" s="2074"/>
      <c r="D8" s="2074"/>
      <c r="E8" s="2074"/>
      <c r="F8" s="2074"/>
      <c r="G8" s="2074"/>
      <c r="H8" s="2074"/>
      <c r="I8" s="2074"/>
    </row>
    <row r="9" spans="1:9" ht="14.1" customHeight="1">
      <c r="A9" s="1840" t="s">
        <v>1306</v>
      </c>
      <c r="B9" s="1840"/>
      <c r="C9" s="1840"/>
      <c r="D9" s="1840"/>
      <c r="E9" s="1840"/>
    </row>
    <row r="10" spans="1:9" ht="27.95" customHeight="1">
      <c r="A10" s="2074"/>
      <c r="B10" s="2074"/>
      <c r="C10" s="2074"/>
      <c r="D10" s="2074"/>
      <c r="E10" s="2074"/>
      <c r="F10" s="2074"/>
      <c r="G10" s="2074"/>
      <c r="H10" s="2074"/>
      <c r="I10" s="2074"/>
    </row>
    <row r="11" spans="1:9" ht="14.1" customHeight="1">
      <c r="A11" s="1840" t="s">
        <v>1307</v>
      </c>
      <c r="B11" s="1840"/>
      <c r="C11" s="1840"/>
      <c r="D11" s="1840"/>
      <c r="E11" s="1840"/>
      <c r="F11" s="1840"/>
      <c r="G11" s="1840"/>
      <c r="H11" s="1840"/>
      <c r="I11" s="1840"/>
    </row>
    <row r="12" spans="1:9" ht="27.95" customHeight="1">
      <c r="A12" s="2074"/>
      <c r="B12" s="2074"/>
      <c r="C12" s="2074"/>
      <c r="D12" s="2074"/>
      <c r="E12" s="2074"/>
      <c r="F12" s="2074"/>
      <c r="G12" s="2074"/>
      <c r="H12" s="2074"/>
      <c r="I12" s="2074"/>
    </row>
    <row r="13" spans="1:9" ht="14.1" customHeight="1">
      <c r="A13" s="1840" t="s">
        <v>1308</v>
      </c>
      <c r="B13" s="1840"/>
      <c r="C13" s="1840"/>
      <c r="D13" s="1840"/>
    </row>
    <row r="14" spans="1:9" ht="27.95" customHeight="1">
      <c r="A14" s="2074"/>
      <c r="B14" s="2074"/>
      <c r="C14" s="2074"/>
      <c r="D14" s="2074"/>
      <c r="E14" s="2074"/>
      <c r="F14" s="2074"/>
      <c r="G14" s="2074"/>
      <c r="H14" s="2074"/>
      <c r="I14" s="2074"/>
    </row>
    <row r="15" spans="1:9" ht="14.1" customHeight="1">
      <c r="A15" s="1586" t="s">
        <v>1309</v>
      </c>
      <c r="B15" s="1586"/>
      <c r="C15" s="1586"/>
      <c r="D15" s="1586"/>
      <c r="E15" s="1586"/>
      <c r="F15" s="1586"/>
      <c r="G15" s="1586"/>
      <c r="H15" s="1586"/>
      <c r="I15" s="1586"/>
    </row>
    <row r="16" spans="1:9" ht="27.95" customHeight="1">
      <c r="A16" s="2074"/>
      <c r="B16" s="2074"/>
      <c r="C16" s="2074"/>
      <c r="D16" s="2074"/>
      <c r="E16" s="2074"/>
      <c r="F16" s="2074"/>
      <c r="G16" s="2074"/>
      <c r="H16" s="2074"/>
      <c r="I16" s="2074"/>
    </row>
    <row r="17" spans="1:9" ht="14.1" customHeight="1">
      <c r="A17" s="1586" t="s">
        <v>1310</v>
      </c>
      <c r="B17" s="1586"/>
      <c r="C17" s="1586"/>
      <c r="D17" s="1586"/>
      <c r="E17" s="1586"/>
      <c r="F17" s="1586"/>
      <c r="G17" s="1586"/>
      <c r="H17" s="1586"/>
      <c r="I17" s="1586"/>
    </row>
    <row r="18" spans="1:9" ht="27.95" customHeight="1">
      <c r="A18" s="2074"/>
      <c r="B18" s="2074"/>
      <c r="C18" s="2074"/>
      <c r="D18" s="2074"/>
      <c r="E18" s="2074"/>
      <c r="F18" s="2074"/>
      <c r="G18" s="2074"/>
      <c r="H18" s="2074"/>
      <c r="I18" s="2074"/>
    </row>
    <row r="19" spans="1:9" ht="14.1" customHeight="1">
      <c r="A19" s="159"/>
      <c r="B19" s="159"/>
      <c r="C19" s="159"/>
      <c r="D19" s="159"/>
      <c r="E19" s="159"/>
      <c r="F19" s="159"/>
      <c r="G19" s="159"/>
      <c r="H19" s="159"/>
      <c r="I19" s="159"/>
    </row>
    <row r="20" spans="1:9" ht="38.25" customHeight="1">
      <c r="A20" s="2075" t="s">
        <v>1311</v>
      </c>
      <c r="B20" s="2075"/>
      <c r="C20" s="2075"/>
      <c r="D20" s="2075"/>
      <c r="E20" s="2075"/>
      <c r="F20" s="2075"/>
      <c r="G20" s="2075"/>
      <c r="H20" s="2075"/>
      <c r="I20" s="2075"/>
    </row>
    <row r="21" spans="1:9" ht="14.1" customHeight="1">
      <c r="A21" s="1840" t="s">
        <v>1312</v>
      </c>
      <c r="B21" s="1840"/>
      <c r="C21" s="1840"/>
      <c r="D21" s="1840"/>
      <c r="E21" s="1840"/>
      <c r="F21" s="1840"/>
      <c r="G21" s="1840"/>
      <c r="H21" s="1840"/>
      <c r="I21" s="1840"/>
    </row>
    <row r="22" spans="1:9" ht="14.1" customHeight="1">
      <c r="A22" s="2076" t="s">
        <v>1313</v>
      </c>
      <c r="B22" s="2076"/>
      <c r="C22" s="2076"/>
      <c r="D22" s="2076"/>
      <c r="E22" s="637" t="s">
        <v>1314</v>
      </c>
      <c r="F22" s="637" t="s">
        <v>1315</v>
      </c>
      <c r="G22" s="2077"/>
      <c r="H22" s="2078"/>
      <c r="I22" s="2079"/>
    </row>
    <row r="23" spans="1:9" ht="14.1" customHeight="1">
      <c r="A23" s="2076"/>
      <c r="B23" s="2076"/>
      <c r="C23" s="2076"/>
      <c r="D23" s="2076"/>
      <c r="E23" s="167" t="s">
        <v>1316</v>
      </c>
      <c r="F23" s="167" t="s">
        <v>1317</v>
      </c>
      <c r="G23" s="2080" t="s">
        <v>1318</v>
      </c>
      <c r="H23" s="2081"/>
      <c r="I23" s="2082"/>
    </row>
    <row r="24" spans="1:9" ht="14.1" customHeight="1">
      <c r="A24" s="2076"/>
      <c r="B24" s="2076"/>
      <c r="C24" s="2076"/>
      <c r="D24" s="2076"/>
      <c r="E24" s="638" t="s">
        <v>1319</v>
      </c>
      <c r="F24" s="638" t="s">
        <v>1320</v>
      </c>
      <c r="G24" s="2083" t="s">
        <v>1321</v>
      </c>
      <c r="H24" s="2084"/>
      <c r="I24" s="2085"/>
    </row>
    <row r="25" spans="1:9" ht="14.1" customHeight="1">
      <c r="A25" s="2086" t="s">
        <v>407</v>
      </c>
      <c r="B25" s="2087"/>
      <c r="C25" s="2087"/>
      <c r="D25" s="2087"/>
      <c r="E25" s="630"/>
      <c r="F25" s="646"/>
      <c r="G25" s="2088"/>
      <c r="H25" s="2088"/>
      <c r="I25" s="2089"/>
    </row>
    <row r="26" spans="1:9" ht="14.1" customHeight="1">
      <c r="A26" s="2090" t="s">
        <v>1322</v>
      </c>
      <c r="B26" s="2091"/>
      <c r="C26" s="2091"/>
      <c r="D26" s="2091"/>
      <c r="E26" s="629"/>
      <c r="F26" s="647"/>
      <c r="G26" s="2092"/>
      <c r="H26" s="2092"/>
      <c r="I26" s="2093"/>
    </row>
    <row r="27" spans="1:9" ht="14.1" customHeight="1">
      <c r="A27" s="2090" t="s">
        <v>1323</v>
      </c>
      <c r="B27" s="2091"/>
      <c r="C27" s="2091"/>
      <c r="D27" s="2091"/>
      <c r="E27" s="629"/>
      <c r="F27" s="647"/>
      <c r="G27" s="2092"/>
      <c r="H27" s="2092"/>
      <c r="I27" s="2093"/>
    </row>
    <row r="28" spans="1:9" ht="14.1" customHeight="1">
      <c r="A28" s="2090" t="s">
        <v>415</v>
      </c>
      <c r="B28" s="2091"/>
      <c r="C28" s="2091"/>
      <c r="D28" s="2091"/>
      <c r="E28" s="629"/>
      <c r="F28" s="647"/>
      <c r="G28" s="2092"/>
      <c r="H28" s="2092"/>
      <c r="I28" s="2093"/>
    </row>
    <row r="29" spans="1:9" ht="14.1" customHeight="1">
      <c r="A29" s="2090" t="s">
        <v>417</v>
      </c>
      <c r="B29" s="2091"/>
      <c r="C29" s="2091"/>
      <c r="D29" s="2091"/>
      <c r="E29" s="629"/>
      <c r="F29" s="647"/>
      <c r="G29" s="2092"/>
      <c r="H29" s="2092"/>
      <c r="I29" s="2093"/>
    </row>
    <row r="30" spans="1:9" ht="14.1" customHeight="1">
      <c r="A30" s="2090" t="s">
        <v>419</v>
      </c>
      <c r="B30" s="2091"/>
      <c r="C30" s="2091"/>
      <c r="D30" s="2091"/>
      <c r="E30" s="629"/>
      <c r="F30" s="647"/>
      <c r="G30" s="2092"/>
      <c r="H30" s="2092"/>
      <c r="I30" s="2093"/>
    </row>
    <row r="31" spans="1:9" ht="14.1" customHeight="1">
      <c r="A31" s="2090" t="s">
        <v>423</v>
      </c>
      <c r="B31" s="2091"/>
      <c r="C31" s="2091"/>
      <c r="D31" s="2091"/>
      <c r="E31" s="629"/>
      <c r="F31" s="647"/>
      <c r="G31" s="2092"/>
      <c r="H31" s="2092"/>
      <c r="I31" s="2093"/>
    </row>
    <row r="32" spans="1:9" ht="14.1" customHeight="1">
      <c r="A32" s="2094" t="s">
        <v>1324</v>
      </c>
      <c r="B32" s="2095"/>
      <c r="C32" s="2095"/>
      <c r="D32" s="2095"/>
      <c r="E32" s="629"/>
      <c r="F32" s="647"/>
      <c r="G32" s="2092"/>
      <c r="H32" s="2092"/>
      <c r="I32" s="2093"/>
    </row>
    <row r="33" spans="1:9" ht="14.1" customHeight="1">
      <c r="A33" s="2090" t="s">
        <v>427</v>
      </c>
      <c r="B33" s="2091"/>
      <c r="C33" s="2091"/>
      <c r="D33" s="2091"/>
      <c r="E33" s="629"/>
      <c r="F33" s="647"/>
      <c r="G33" s="2092"/>
      <c r="H33" s="2092"/>
      <c r="I33" s="2093"/>
    </row>
    <row r="34" spans="1:9" ht="14.1" customHeight="1">
      <c r="A34" s="2090" t="s">
        <v>429</v>
      </c>
      <c r="B34" s="2091"/>
      <c r="C34" s="2091"/>
      <c r="D34" s="2091"/>
      <c r="E34" s="629"/>
      <c r="F34" s="647"/>
      <c r="G34" s="2092"/>
      <c r="H34" s="2092"/>
      <c r="I34" s="2093"/>
    </row>
    <row r="35" spans="1:9" ht="14.1" customHeight="1">
      <c r="A35" s="2090" t="s">
        <v>435</v>
      </c>
      <c r="B35" s="2091"/>
      <c r="C35" s="2091"/>
      <c r="D35" s="2091"/>
      <c r="E35" s="629"/>
      <c r="F35" s="647"/>
      <c r="G35" s="2092"/>
      <c r="H35" s="2092"/>
      <c r="I35" s="2093"/>
    </row>
    <row r="36" spans="1:9" ht="14.1" customHeight="1">
      <c r="A36" s="2090" t="s">
        <v>437</v>
      </c>
      <c r="B36" s="2091"/>
      <c r="C36" s="2091"/>
      <c r="D36" s="2091"/>
      <c r="E36" s="629"/>
      <c r="F36" s="647"/>
      <c r="G36" s="2092"/>
      <c r="H36" s="2092"/>
      <c r="I36" s="2093"/>
    </row>
    <row r="37" spans="1:9" ht="14.1" customHeight="1">
      <c r="A37" s="2097" t="s">
        <v>441</v>
      </c>
      <c r="B37" s="2098"/>
      <c r="C37" s="2098"/>
      <c r="D37" s="2098"/>
      <c r="E37" s="631"/>
      <c r="F37" s="668"/>
      <c r="G37" s="2099"/>
      <c r="H37" s="2099"/>
      <c r="I37" s="2100"/>
    </row>
    <row r="38" spans="1:9" ht="14.1" customHeight="1">
      <c r="A38" s="168"/>
      <c r="B38" s="168"/>
      <c r="C38" s="168"/>
      <c r="D38" s="168"/>
      <c r="E38" s="751"/>
      <c r="F38" s="752"/>
      <c r="G38" s="751"/>
      <c r="H38" s="751"/>
      <c r="I38" s="751"/>
    </row>
    <row r="39" spans="1:9" ht="14.1" customHeight="1">
      <c r="A39" s="169" t="s">
        <v>1325</v>
      </c>
    </row>
    <row r="40" spans="1:9" ht="14.1" customHeight="1">
      <c r="A40" s="1840" t="s">
        <v>1326</v>
      </c>
      <c r="B40" s="1840"/>
      <c r="C40" s="1840"/>
      <c r="D40" s="1840"/>
      <c r="E40" s="1840"/>
      <c r="F40" s="1840"/>
      <c r="G40" s="1840"/>
      <c r="H40" s="1840"/>
      <c r="I40" s="1840"/>
    </row>
    <row r="41" spans="1:9" ht="14.1" customHeight="1">
      <c r="A41" s="2076" t="s">
        <v>1327</v>
      </c>
      <c r="B41" s="2076"/>
      <c r="C41" s="2076"/>
      <c r="D41" s="2076"/>
      <c r="E41" s="2076" t="s">
        <v>1328</v>
      </c>
      <c r="F41" s="2076"/>
      <c r="G41" s="2076"/>
      <c r="H41" s="2076"/>
    </row>
    <row r="42" spans="1:9" s="136" customFormat="1" ht="14.1" customHeight="1">
      <c r="A42" s="2101"/>
      <c r="B42" s="2088"/>
      <c r="C42" s="2088"/>
      <c r="D42" s="2088"/>
      <c r="E42" s="2088"/>
      <c r="F42" s="2088"/>
      <c r="G42" s="2088"/>
      <c r="H42" s="2089"/>
    </row>
    <row r="43" spans="1:9" s="136" customFormat="1" ht="14.1" customHeight="1">
      <c r="A43" s="2096"/>
      <c r="B43" s="2092"/>
      <c r="C43" s="2092"/>
      <c r="D43" s="2092"/>
      <c r="E43" s="2092"/>
      <c r="F43" s="2092"/>
      <c r="G43" s="2092"/>
      <c r="H43" s="2093"/>
    </row>
    <row r="44" spans="1:9" s="136" customFormat="1" ht="14.1" customHeight="1">
      <c r="A44" s="2096"/>
      <c r="B44" s="2092"/>
      <c r="C44" s="2092"/>
      <c r="D44" s="2092"/>
      <c r="E44" s="2092"/>
      <c r="F44" s="2092"/>
      <c r="G44" s="2092"/>
      <c r="H44" s="2093"/>
    </row>
    <row r="45" spans="1:9" s="136" customFormat="1" ht="14.1" customHeight="1">
      <c r="A45" s="2102"/>
      <c r="B45" s="2099"/>
      <c r="C45" s="2099"/>
      <c r="D45" s="2099"/>
      <c r="E45" s="2099"/>
      <c r="F45" s="2099"/>
      <c r="G45" s="2099"/>
      <c r="H45" s="2100"/>
    </row>
    <row r="47" spans="1:9" ht="14.1" customHeight="1">
      <c r="A47" s="1820">
        <f>'o fy'!$A$54</f>
        <v>0</v>
      </c>
      <c r="B47" s="1820"/>
      <c r="C47" s="1820"/>
      <c r="D47" s="1820"/>
    </row>
  </sheetData>
  <sheetProtection password="C096" sheet="1" objects="1" scenarios="1" formatCells="0" formatColumns="0" formatRows="0" selectLockedCells="1"/>
  <mergeCells count="61">
    <mergeCell ref="A47:D47"/>
    <mergeCell ref="A44:D44"/>
    <mergeCell ref="E44:H44"/>
    <mergeCell ref="A45:D45"/>
    <mergeCell ref="E45:H45"/>
    <mergeCell ref="A43:D43"/>
    <mergeCell ref="A34:D34"/>
    <mergeCell ref="G34:I34"/>
    <mergeCell ref="E43:H43"/>
    <mergeCell ref="A35:D35"/>
    <mergeCell ref="G35:I35"/>
    <mergeCell ref="A36:D36"/>
    <mergeCell ref="G36:I36"/>
    <mergeCell ref="A37:D37"/>
    <mergeCell ref="G37:I37"/>
    <mergeCell ref="A40:I40"/>
    <mergeCell ref="A41:D41"/>
    <mergeCell ref="E41:H41"/>
    <mergeCell ref="A42:D42"/>
    <mergeCell ref="E42:H42"/>
    <mergeCell ref="A31:D31"/>
    <mergeCell ref="G31:I31"/>
    <mergeCell ref="A32:D32"/>
    <mergeCell ref="G32:I32"/>
    <mergeCell ref="A33:D33"/>
    <mergeCell ref="G33:I33"/>
    <mergeCell ref="A28:D28"/>
    <mergeCell ref="G28:I28"/>
    <mergeCell ref="A29:D29"/>
    <mergeCell ref="G29:I29"/>
    <mergeCell ref="A30:D30"/>
    <mergeCell ref="G30:I30"/>
    <mergeCell ref="A25:D25"/>
    <mergeCell ref="G25:I25"/>
    <mergeCell ref="A26:D26"/>
    <mergeCell ref="G26:I26"/>
    <mergeCell ref="A27:D27"/>
    <mergeCell ref="G27:I27"/>
    <mergeCell ref="A17:I17"/>
    <mergeCell ref="A18:I18"/>
    <mergeCell ref="A20:I20"/>
    <mergeCell ref="A21:I21"/>
    <mergeCell ref="A22:D24"/>
    <mergeCell ref="G22:I22"/>
    <mergeCell ref="G23:I23"/>
    <mergeCell ref="G24:I24"/>
    <mergeCell ref="A13:D13"/>
    <mergeCell ref="A14:I14"/>
    <mergeCell ref="A15:I15"/>
    <mergeCell ref="A16:I16"/>
    <mergeCell ref="A7:B7"/>
    <mergeCell ref="A8:I8"/>
    <mergeCell ref="A9:E9"/>
    <mergeCell ref="A10:I10"/>
    <mergeCell ref="A11:I11"/>
    <mergeCell ref="A12:I12"/>
    <mergeCell ref="A2:E2"/>
    <mergeCell ref="A3:C3"/>
    <mergeCell ref="A4:I4"/>
    <mergeCell ref="A5:C5"/>
    <mergeCell ref="A6:I6"/>
  </mergeCells>
  <pageMargins left="0.65" right="0.75" top="0.71" bottom="1" header="0.4921259845" footer="0.4921259845"/>
  <pageSetup paperSize="9" scale="92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 codeName="List22">
    <tabColor rgb="FF92D050"/>
  </sheetPr>
  <dimension ref="A1:T110"/>
  <sheetViews>
    <sheetView showGridLines="0" zoomScaleSheetLayoutView="100" workbookViewId="0">
      <selection activeCell="K48" sqref="K48"/>
    </sheetView>
  </sheetViews>
  <sheetFormatPr defaultRowHeight="11.25"/>
  <cols>
    <col min="1" max="1" width="36" style="193" customWidth="1"/>
    <col min="2" max="9" width="10.7109375" style="193" customWidth="1"/>
    <col min="10" max="10" width="13.7109375" style="193" customWidth="1"/>
    <col min="11" max="11" width="9.140625" style="192" hidden="1" customWidth="1"/>
    <col min="12" max="12" width="9.140625" style="193" hidden="1" customWidth="1"/>
    <col min="13" max="14" width="9.140625" style="193"/>
    <col min="15" max="15" width="5.5703125" style="193" customWidth="1"/>
    <col min="16" max="16384" width="9.140625" style="193"/>
  </cols>
  <sheetData>
    <row r="1" spans="1:13" s="172" customFormat="1" ht="12.75">
      <c r="A1" s="685" t="str">
        <f>'o fy'!$B$29</f>
        <v>LASER CUT SLOVENSKO spol. s r.o.</v>
      </c>
      <c r="B1" s="684" t="s">
        <v>1329</v>
      </c>
      <c r="C1" s="684"/>
      <c r="D1" s="684"/>
      <c r="E1" s="684"/>
      <c r="F1" s="684"/>
      <c r="G1" s="684"/>
      <c r="H1" s="2110">
        <f>'o fy'!$B$24</f>
        <v>0</v>
      </c>
      <c r="I1" s="2110"/>
      <c r="J1" s="2110"/>
      <c r="K1" s="462"/>
    </row>
    <row r="2" spans="1:13" ht="12" customHeight="1">
      <c r="A2" s="1585" t="s">
        <v>1330</v>
      </c>
      <c r="B2" s="1585"/>
      <c r="C2" s="1585"/>
      <c r="D2" s="1585"/>
      <c r="E2" s="1585"/>
      <c r="F2" s="1585"/>
      <c r="G2" s="1585"/>
      <c r="H2" s="173"/>
      <c r="I2" s="173"/>
      <c r="J2" s="173"/>
    </row>
    <row r="3" spans="1:13" ht="12" hidden="1" customHeight="1">
      <c r="B3" s="20"/>
      <c r="C3" s="20"/>
      <c r="D3" s="21"/>
      <c r="E3" s="175"/>
      <c r="F3" s="175"/>
      <c r="G3" s="173"/>
      <c r="H3" s="173"/>
      <c r="I3" s="173"/>
      <c r="J3" s="173"/>
      <c r="M3" s="463">
        <f>'HL KNIHA VYPOC'!E9</f>
        <v>0</v>
      </c>
    </row>
    <row r="4" spans="1:13" ht="48.75" customHeight="1">
      <c r="A4" s="1177" t="s">
        <v>407</v>
      </c>
      <c r="B4" s="1177" t="s">
        <v>1033</v>
      </c>
      <c r="C4" s="1177" t="s">
        <v>1331</v>
      </c>
      <c r="D4" s="1177" t="s">
        <v>1332</v>
      </c>
      <c r="E4" s="1177" t="s">
        <v>1333</v>
      </c>
      <c r="F4" s="1177" t="s">
        <v>1334</v>
      </c>
      <c r="G4" s="1177" t="s">
        <v>1335</v>
      </c>
      <c r="H4" s="1177" t="s">
        <v>1336</v>
      </c>
      <c r="I4" s="1177" t="s">
        <v>1003</v>
      </c>
      <c r="J4" s="1178"/>
    </row>
    <row r="5" spans="1:13">
      <c r="A5" s="1177" t="s">
        <v>219</v>
      </c>
      <c r="B5" s="1177" t="s">
        <v>220</v>
      </c>
      <c r="C5" s="1177" t="s">
        <v>221</v>
      </c>
      <c r="D5" s="1177" t="s">
        <v>1001</v>
      </c>
      <c r="E5" s="1177" t="s">
        <v>1002</v>
      </c>
      <c r="F5" s="1177" t="s">
        <v>1007</v>
      </c>
      <c r="G5" s="1177" t="s">
        <v>1337</v>
      </c>
      <c r="H5" s="1177" t="s">
        <v>1338</v>
      </c>
      <c r="I5" s="1177" t="s">
        <v>1339</v>
      </c>
      <c r="J5" s="1178"/>
    </row>
    <row r="6" spans="1:13" ht="27" customHeight="1">
      <c r="A6" s="1179" t="s">
        <v>1340</v>
      </c>
      <c r="B6" s="624">
        <f>'HL KNIHA VYPOC'!$D$8</f>
        <v>0</v>
      </c>
      <c r="C6" s="624">
        <f>'HL KNIHA VYPOC'!$D$9</f>
        <v>0</v>
      </c>
      <c r="D6" s="624">
        <f>'HL KNIHA VYPOC'!D10</f>
        <v>0</v>
      </c>
      <c r="E6" s="624">
        <f>'HL KNIHA VYPOC'!D11</f>
        <v>0</v>
      </c>
      <c r="F6" s="624">
        <f>'HL KNIHA VYPOC'!$D$13</f>
        <v>0</v>
      </c>
      <c r="G6" s="624">
        <f>'HL KNIHA VYPOC'!$D$31</f>
        <v>0</v>
      </c>
      <c r="H6" s="624">
        <f>'HL KNIHA VYPOC'!$D$37</f>
        <v>0</v>
      </c>
      <c r="I6" s="713">
        <f>SUM(B6:H6)</f>
        <v>0</v>
      </c>
      <c r="J6" s="1180"/>
    </row>
    <row r="7" spans="1:13" s="252" customFormat="1" ht="14.1" customHeight="1">
      <c r="A7" s="1181" t="s">
        <v>1341</v>
      </c>
      <c r="B7" s="624">
        <f>'HL KNIHA VYPOC'!E8</f>
        <v>0</v>
      </c>
      <c r="C7" s="624">
        <f>'HL KNIHA VYPOC'!E9</f>
        <v>0</v>
      </c>
      <c r="D7" s="624">
        <f>'HL KNIHA VYPOC'!E10</f>
        <v>0</v>
      </c>
      <c r="E7" s="624">
        <f>'HL KNIHA VYPOC'!E11</f>
        <v>0</v>
      </c>
      <c r="F7" s="624">
        <f>'HL KNIHA VYPOC'!$E$13</f>
        <v>0</v>
      </c>
      <c r="G7" s="624">
        <f>'HL KNIHA VYPOC'!$E$31</f>
        <v>0</v>
      </c>
      <c r="H7" s="624">
        <f>'HL KNIHA VYPOC'!$E$37</f>
        <v>0</v>
      </c>
      <c r="I7" s="713">
        <f>SUM(B7:H7)</f>
        <v>0</v>
      </c>
      <c r="J7" s="1182"/>
      <c r="K7" s="464"/>
    </row>
    <row r="8" spans="1:13" s="252" customFormat="1" ht="14.1" customHeight="1">
      <c r="A8" s="1181" t="s">
        <v>1342</v>
      </c>
      <c r="B8" s="624">
        <f>'HL KNIHA VYPOC'!F8</f>
        <v>0</v>
      </c>
      <c r="C8" s="624">
        <f>'HL KNIHA VYPOC'!F9</f>
        <v>0</v>
      </c>
      <c r="D8" s="624">
        <f>'HL KNIHA VYPOC'!F10</f>
        <v>0</v>
      </c>
      <c r="E8" s="624">
        <f>'HL KNIHA VYPOC'!F11</f>
        <v>0</v>
      </c>
      <c r="F8" s="624">
        <f>'HL KNIHA VYPOC'!$F$13</f>
        <v>0</v>
      </c>
      <c r="G8" s="624">
        <f>'HL KNIHA VYPOC'!$F$31</f>
        <v>0</v>
      </c>
      <c r="H8" s="624">
        <f>'HL KNIHA VYPOC'!$F$37</f>
        <v>0</v>
      </c>
      <c r="I8" s="713">
        <f>SUM(B8:H8)</f>
        <v>0</v>
      </c>
      <c r="J8" s="1183"/>
      <c r="K8" s="464"/>
    </row>
    <row r="9" spans="1:13" s="252" customFormat="1" ht="14.1" customHeight="1">
      <c r="A9" s="1184" t="s">
        <v>1343</v>
      </c>
      <c r="B9" s="808"/>
      <c r="C9" s="808"/>
      <c r="D9" s="808"/>
      <c r="E9" s="808"/>
      <c r="F9" s="808"/>
      <c r="G9" s="808"/>
      <c r="H9" s="808"/>
      <c r="I9" s="717">
        <f>SUM(B9:H9)</f>
        <v>0</v>
      </c>
      <c r="J9" s="1183"/>
      <c r="K9" s="464"/>
    </row>
    <row r="10" spans="1:13" ht="14.1" customHeight="1">
      <c r="A10" s="1185" t="s">
        <v>1344</v>
      </c>
      <c r="B10" s="714">
        <f t="shared" ref="B10:I10" si="0">SUM(B6+B7-B8+B9)</f>
        <v>0</v>
      </c>
      <c r="C10" s="714">
        <f t="shared" si="0"/>
        <v>0</v>
      </c>
      <c r="D10" s="714">
        <f t="shared" si="0"/>
        <v>0</v>
      </c>
      <c r="E10" s="714">
        <f t="shared" si="0"/>
        <v>0</v>
      </c>
      <c r="F10" s="714">
        <f t="shared" si="0"/>
        <v>0</v>
      </c>
      <c r="G10" s="714">
        <f t="shared" si="0"/>
        <v>0</v>
      </c>
      <c r="H10" s="714">
        <f t="shared" si="0"/>
        <v>0</v>
      </c>
      <c r="I10" s="714">
        <f t="shared" si="0"/>
        <v>0</v>
      </c>
      <c r="J10" s="1180"/>
    </row>
    <row r="11" spans="1:13" ht="26.25" customHeight="1">
      <c r="A11" s="1186" t="s">
        <v>1345</v>
      </c>
      <c r="B11" s="722">
        <f>'HL KNIHA VYPOC'!$D$53*-1</f>
        <v>0</v>
      </c>
      <c r="C11" s="722">
        <f>'HL KNIHA VYPOC'!D54*-1</f>
        <v>0</v>
      </c>
      <c r="D11" s="722">
        <f>'HL KNIHA VYPOC'!D55*-1</f>
        <v>0</v>
      </c>
      <c r="E11" s="722">
        <f>'HL KNIHA VYPOC'!D56*-1</f>
        <v>0</v>
      </c>
      <c r="F11" s="722">
        <f>'HL KNIHA VYPOC'!$D$58*-1</f>
        <v>0</v>
      </c>
      <c r="G11" s="722"/>
      <c r="H11" s="722"/>
      <c r="I11" s="723">
        <f t="shared" ref="I11:I18" si="1">SUM(B11:H11)</f>
        <v>0</v>
      </c>
      <c r="J11" s="1180"/>
    </row>
    <row r="12" spans="1:13" ht="14.1" customHeight="1">
      <c r="A12" s="1181" t="s">
        <v>1341</v>
      </c>
      <c r="B12" s="624">
        <f>'HL KNIHA VYPOC'!F53</f>
        <v>0</v>
      </c>
      <c r="C12" s="624">
        <f>'HL KNIHA VYPOC'!F54</f>
        <v>0</v>
      </c>
      <c r="D12" s="624">
        <f>'HL KNIHA VYPOC'!F55</f>
        <v>0</v>
      </c>
      <c r="E12" s="624">
        <f>'HL KNIHA VYPOC'!F56</f>
        <v>0</v>
      </c>
      <c r="F12" s="624">
        <f>'HL KNIHA VYPOC'!$F$58</f>
        <v>0</v>
      </c>
      <c r="G12" s="624"/>
      <c r="H12" s="624"/>
      <c r="I12" s="713">
        <f t="shared" si="1"/>
        <v>0</v>
      </c>
      <c r="J12" s="1180"/>
    </row>
    <row r="13" spans="1:13" ht="14.1" customHeight="1">
      <c r="A13" s="1184" t="s">
        <v>1342</v>
      </c>
      <c r="B13" s="621">
        <f>'HL KNIHA VYPOC'!E53</f>
        <v>0</v>
      </c>
      <c r="C13" s="621">
        <f>'HL KNIHA VYPOC'!E54</f>
        <v>0</v>
      </c>
      <c r="D13" s="621">
        <f>'HL KNIHA VYPOC'!E55</f>
        <v>0</v>
      </c>
      <c r="E13" s="621">
        <f>'HL KNIHA VYPOC'!E56</f>
        <v>0</v>
      </c>
      <c r="F13" s="621">
        <f>'HL KNIHA VYPOC'!$E$58</f>
        <v>0</v>
      </c>
      <c r="G13" s="621"/>
      <c r="H13" s="621"/>
      <c r="I13" s="717">
        <f t="shared" si="1"/>
        <v>0</v>
      </c>
      <c r="J13" s="1180"/>
    </row>
    <row r="14" spans="1:13" ht="14.1" customHeight="1">
      <c r="A14" s="1185" t="s">
        <v>1344</v>
      </c>
      <c r="B14" s="714">
        <f>SUM(B11+B12-B13)</f>
        <v>0</v>
      </c>
      <c r="C14" s="714">
        <f t="shared" ref="C14:H14" si="2">SUM(C11+C12-C13)</f>
        <v>0</v>
      </c>
      <c r="D14" s="714">
        <f t="shared" si="2"/>
        <v>0</v>
      </c>
      <c r="E14" s="714">
        <f t="shared" si="2"/>
        <v>0</v>
      </c>
      <c r="F14" s="714">
        <f t="shared" si="2"/>
        <v>0</v>
      </c>
      <c r="G14" s="714">
        <f t="shared" si="2"/>
        <v>0</v>
      </c>
      <c r="H14" s="714">
        <f t="shared" si="2"/>
        <v>0</v>
      </c>
      <c r="I14" s="714">
        <f t="shared" si="1"/>
        <v>0</v>
      </c>
      <c r="J14" s="1180"/>
    </row>
    <row r="15" spans="1:13" ht="24.75" customHeight="1">
      <c r="A15" s="1186" t="s">
        <v>1346</v>
      </c>
      <c r="B15" s="722">
        <f t="shared" ref="B15:H15" si="3">SUM(B18+B17-B16)</f>
        <v>0</v>
      </c>
      <c r="C15" s="722">
        <f t="shared" si="3"/>
        <v>0</v>
      </c>
      <c r="D15" s="722">
        <f t="shared" si="3"/>
        <v>0</v>
      </c>
      <c r="E15" s="722">
        <f t="shared" si="3"/>
        <v>0</v>
      </c>
      <c r="F15" s="722">
        <f t="shared" si="3"/>
        <v>0</v>
      </c>
      <c r="G15" s="722">
        <f t="shared" si="3"/>
        <v>0</v>
      </c>
      <c r="H15" s="722">
        <f t="shared" si="3"/>
        <v>0</v>
      </c>
      <c r="I15" s="723">
        <f t="shared" si="1"/>
        <v>0</v>
      </c>
      <c r="J15" s="1187"/>
    </row>
    <row r="16" spans="1:13" ht="14.1" customHeight="1">
      <c r="A16" s="1181" t="s">
        <v>1341</v>
      </c>
      <c r="B16" s="809"/>
      <c r="C16" s="809"/>
      <c r="D16" s="809"/>
      <c r="E16" s="809"/>
      <c r="F16" s="809"/>
      <c r="G16" s="809"/>
      <c r="H16" s="809"/>
      <c r="I16" s="713">
        <f t="shared" si="1"/>
        <v>0</v>
      </c>
      <c r="J16" s="1188"/>
    </row>
    <row r="17" spans="1:20" s="192" customFormat="1" ht="14.1" customHeight="1">
      <c r="A17" s="1184" t="s">
        <v>1342</v>
      </c>
      <c r="B17" s="808"/>
      <c r="C17" s="808"/>
      <c r="D17" s="808"/>
      <c r="E17" s="808"/>
      <c r="F17" s="808"/>
      <c r="G17" s="808"/>
      <c r="H17" s="808"/>
      <c r="I17" s="717">
        <f t="shared" si="1"/>
        <v>0</v>
      </c>
      <c r="J17" s="1188"/>
      <c r="L17" s="193"/>
      <c r="M17" s="193"/>
      <c r="N17" s="193"/>
      <c r="O17" s="193"/>
      <c r="P17" s="193"/>
      <c r="Q17" s="193"/>
      <c r="R17" s="193"/>
      <c r="S17" s="193"/>
      <c r="T17" s="193"/>
    </row>
    <row r="18" spans="1:20" s="192" customFormat="1" ht="14.1" customHeight="1">
      <c r="A18" s="1185" t="s">
        <v>1344</v>
      </c>
      <c r="B18" s="714">
        <f>'ANAL UCTY'!I11*-1</f>
        <v>0</v>
      </c>
      <c r="C18" s="714">
        <f>'ANAL UCTY'!I12*-1</f>
        <v>0</v>
      </c>
      <c r="D18" s="714">
        <f>'ANAL UCTY'!I13*-1</f>
        <v>0</v>
      </c>
      <c r="E18" s="714">
        <f>'ANAL UCTY'!I14*-1</f>
        <v>0</v>
      </c>
      <c r="F18" s="714">
        <f>'ANAL UCTY'!I15*-1</f>
        <v>0</v>
      </c>
      <c r="G18" s="714">
        <f>'HL KNIHA VYPOC'!$G$73*-1</f>
        <v>0</v>
      </c>
      <c r="H18" s="714">
        <f>'ANAL UCTY'!$I$24*-1</f>
        <v>0</v>
      </c>
      <c r="I18" s="714">
        <f t="shared" si="1"/>
        <v>0</v>
      </c>
      <c r="J18" s="1188"/>
      <c r="L18" s="193"/>
      <c r="M18" s="193"/>
      <c r="N18" s="193"/>
      <c r="O18" s="193"/>
      <c r="P18" s="193"/>
      <c r="Q18" s="193"/>
      <c r="R18" s="193"/>
      <c r="S18" s="193"/>
      <c r="T18" s="193"/>
    </row>
    <row r="19" spans="1:20" s="192" customFormat="1" ht="14.1" customHeight="1">
      <c r="A19" s="1189" t="s">
        <v>1347</v>
      </c>
      <c r="B19" s="724"/>
      <c r="C19" s="724"/>
      <c r="D19" s="724"/>
      <c r="E19" s="724"/>
      <c r="F19" s="724"/>
      <c r="G19" s="724"/>
      <c r="H19" s="724"/>
      <c r="I19" s="725"/>
      <c r="J19" s="1188"/>
      <c r="L19" s="193"/>
      <c r="M19" s="193"/>
      <c r="N19" s="193"/>
      <c r="O19" s="193"/>
      <c r="P19" s="193"/>
      <c r="Q19" s="193"/>
      <c r="R19" s="193"/>
      <c r="S19" s="193"/>
      <c r="T19" s="193"/>
    </row>
    <row r="20" spans="1:20" s="192" customFormat="1" ht="14.1" customHeight="1">
      <c r="A20" s="1190" t="s">
        <v>1348</v>
      </c>
      <c r="B20" s="714">
        <f>SUM(B6-B11-B15)</f>
        <v>0</v>
      </c>
      <c r="C20" s="714">
        <f t="shared" ref="C20:H20" si="4">SUM(C6-C11-C15)</f>
        <v>0</v>
      </c>
      <c r="D20" s="714">
        <f t="shared" si="4"/>
        <v>0</v>
      </c>
      <c r="E20" s="714">
        <f t="shared" si="4"/>
        <v>0</v>
      </c>
      <c r="F20" s="714">
        <f t="shared" si="4"/>
        <v>0</v>
      </c>
      <c r="G20" s="714">
        <f t="shared" si="4"/>
        <v>0</v>
      </c>
      <c r="H20" s="714">
        <f t="shared" si="4"/>
        <v>0</v>
      </c>
      <c r="I20" s="714">
        <f>SUM(B20:H20)</f>
        <v>0</v>
      </c>
      <c r="J20" s="1188"/>
      <c r="L20" s="193"/>
      <c r="M20" s="193"/>
      <c r="N20" s="193"/>
      <c r="O20" s="193"/>
      <c r="P20" s="193"/>
      <c r="Q20" s="193"/>
      <c r="R20" s="193"/>
      <c r="S20" s="193"/>
      <c r="T20" s="193"/>
    </row>
    <row r="21" spans="1:20" s="192" customFormat="1" ht="14.1" customHeight="1">
      <c r="A21" s="1191" t="s">
        <v>1349</v>
      </c>
      <c r="B21" s="714">
        <f>SUM(B10-B14-B18)</f>
        <v>0</v>
      </c>
      <c r="C21" s="714">
        <f t="shared" ref="C21:H21" si="5">SUM(C10-C14-C18)</f>
        <v>0</v>
      </c>
      <c r="D21" s="714">
        <f t="shared" si="5"/>
        <v>0</v>
      </c>
      <c r="E21" s="714">
        <f t="shared" si="5"/>
        <v>0</v>
      </c>
      <c r="F21" s="714">
        <f t="shared" si="5"/>
        <v>0</v>
      </c>
      <c r="G21" s="714">
        <f t="shared" si="5"/>
        <v>0</v>
      </c>
      <c r="H21" s="714">
        <f t="shared" si="5"/>
        <v>0</v>
      </c>
      <c r="I21" s="714">
        <f>SUM(B21:H21)</f>
        <v>0</v>
      </c>
      <c r="J21" s="1188"/>
      <c r="L21" s="193"/>
      <c r="M21" s="193"/>
      <c r="N21" s="193"/>
      <c r="O21" s="193"/>
      <c r="P21" s="193"/>
      <c r="Q21" s="193"/>
      <c r="R21" s="193"/>
      <c r="S21" s="193"/>
      <c r="T21" s="193"/>
    </row>
    <row r="22" spans="1:20" s="192" customFormat="1" ht="12.6" customHeight="1">
      <c r="A22" s="1180" t="s">
        <v>972</v>
      </c>
      <c r="B22" s="1180"/>
      <c r="C22" s="1180"/>
      <c r="D22" s="1180"/>
      <c r="E22" s="1180"/>
      <c r="F22" s="1180"/>
      <c r="G22" s="1180"/>
      <c r="H22" s="1180"/>
      <c r="I22" s="1180"/>
      <c r="J22" s="1180"/>
      <c r="L22" s="193"/>
      <c r="M22" s="193"/>
      <c r="N22" s="193"/>
      <c r="O22" s="193"/>
      <c r="P22" s="193"/>
      <c r="Q22" s="193"/>
      <c r="R22" s="193"/>
      <c r="S22" s="193"/>
      <c r="T22" s="193"/>
    </row>
    <row r="23" spans="1:20" s="192" customFormat="1" ht="35.25" customHeight="1">
      <c r="A23" s="2113"/>
      <c r="B23" s="2113"/>
      <c r="C23" s="2113"/>
      <c r="D23" s="2113"/>
      <c r="E23" s="2113"/>
      <c r="F23" s="2113"/>
      <c r="G23" s="2113"/>
      <c r="H23" s="2113"/>
      <c r="I23" s="2113"/>
      <c r="J23" s="2113"/>
      <c r="L23" s="193"/>
      <c r="M23" s="193"/>
      <c r="N23" s="193"/>
      <c r="O23" s="193"/>
      <c r="P23" s="193"/>
      <c r="Q23" s="193"/>
      <c r="R23" s="193"/>
      <c r="S23" s="193"/>
      <c r="T23" s="193"/>
    </row>
    <row r="24" spans="1:20" s="192" customFormat="1" ht="12" thickBot="1">
      <c r="A24" s="2111" t="s">
        <v>1350</v>
      </c>
      <c r="B24" s="2111"/>
      <c r="C24" s="2111"/>
      <c r="D24" s="2111"/>
      <c r="E24" s="2111"/>
      <c r="F24" s="2111"/>
      <c r="G24" s="2111"/>
      <c r="H24" s="2111"/>
      <c r="I24" s="2111"/>
      <c r="J24" s="2111"/>
      <c r="L24" s="193"/>
      <c r="M24" s="193"/>
      <c r="N24" s="193"/>
      <c r="O24" s="193"/>
      <c r="P24" s="193"/>
      <c r="Q24" s="193"/>
      <c r="R24" s="193"/>
      <c r="S24" s="193"/>
      <c r="T24" s="193"/>
    </row>
    <row r="25" spans="1:20" s="192" customFormat="1" ht="12.6" customHeight="1">
      <c r="A25" s="2112" t="s">
        <v>1351</v>
      </c>
      <c r="B25" s="2112"/>
      <c r="C25" s="2112"/>
      <c r="D25" s="2109" t="s">
        <v>1352</v>
      </c>
      <c r="E25" s="2109"/>
      <c r="F25" s="2109"/>
      <c r="G25" s="2109"/>
      <c r="H25" s="2109"/>
      <c r="I25" s="2109" t="s">
        <v>1353</v>
      </c>
      <c r="J25" s="2109"/>
      <c r="K25" s="189"/>
      <c r="L25" s="2106" t="s">
        <v>1353</v>
      </c>
      <c r="M25" s="193"/>
      <c r="N25" s="193"/>
      <c r="O25" s="193"/>
      <c r="P25" s="193"/>
      <c r="Q25" s="193"/>
      <c r="R25" s="193"/>
      <c r="S25" s="193"/>
      <c r="T25" s="193"/>
    </row>
    <row r="26" spans="1:20" s="192" customFormat="1" ht="12.6" customHeight="1">
      <c r="A26" s="2112"/>
      <c r="B26" s="2112"/>
      <c r="C26" s="2112"/>
      <c r="D26" s="2109"/>
      <c r="E26" s="2109"/>
      <c r="F26" s="2109"/>
      <c r="G26" s="2109"/>
      <c r="H26" s="2109"/>
      <c r="I26" s="2109"/>
      <c r="J26" s="2109"/>
      <c r="K26" s="190"/>
      <c r="L26" s="2107"/>
      <c r="M26" s="193"/>
      <c r="N26" s="193"/>
      <c r="O26" s="193"/>
      <c r="P26" s="193"/>
      <c r="Q26" s="193"/>
      <c r="R26" s="193"/>
      <c r="S26" s="193"/>
      <c r="T26" s="193"/>
    </row>
    <row r="27" spans="1:20" s="192" customFormat="1" ht="12.6" customHeight="1">
      <c r="A27" s="2101"/>
      <c r="B27" s="2088"/>
      <c r="C27" s="2088"/>
      <c r="D27" s="2088"/>
      <c r="E27" s="2088"/>
      <c r="F27" s="2088"/>
      <c r="G27" s="2088"/>
      <c r="H27" s="2088"/>
      <c r="I27" s="2021"/>
      <c r="J27" s="2108"/>
      <c r="K27" s="420"/>
      <c r="L27" s="421"/>
      <c r="M27" s="193"/>
      <c r="N27" s="193"/>
      <c r="O27" s="193"/>
      <c r="P27" s="193"/>
      <c r="Q27" s="193"/>
      <c r="R27" s="193"/>
      <c r="S27" s="193"/>
      <c r="T27" s="193"/>
    </row>
    <row r="28" spans="1:20" s="192" customFormat="1" ht="12.6" customHeight="1">
      <c r="A28" s="2096"/>
      <c r="B28" s="2092"/>
      <c r="C28" s="2092"/>
      <c r="D28" s="2092"/>
      <c r="E28" s="2092"/>
      <c r="F28" s="2092"/>
      <c r="G28" s="2092"/>
      <c r="H28" s="2092"/>
      <c r="I28" s="2036"/>
      <c r="J28" s="2105"/>
      <c r="K28" s="422"/>
      <c r="L28" s="423"/>
      <c r="M28" s="193"/>
      <c r="N28" s="193"/>
      <c r="O28" s="193"/>
      <c r="P28" s="193"/>
      <c r="Q28" s="193"/>
      <c r="R28" s="193"/>
      <c r="S28" s="193"/>
      <c r="T28" s="193"/>
    </row>
    <row r="29" spans="1:20" s="192" customFormat="1" ht="12.6" customHeight="1">
      <c r="A29" s="2096"/>
      <c r="B29" s="2092"/>
      <c r="C29" s="2092"/>
      <c r="D29" s="2092"/>
      <c r="E29" s="2092"/>
      <c r="F29" s="2092"/>
      <c r="G29" s="2092"/>
      <c r="H29" s="2092"/>
      <c r="I29" s="2036"/>
      <c r="J29" s="2105"/>
      <c r="K29" s="449"/>
      <c r="L29" s="423"/>
      <c r="M29" s="193"/>
      <c r="N29" s="193"/>
      <c r="O29" s="193"/>
      <c r="P29" s="193"/>
      <c r="Q29" s="193"/>
      <c r="R29" s="193"/>
      <c r="S29" s="193"/>
      <c r="T29" s="193"/>
    </row>
    <row r="30" spans="1:20" s="192" customFormat="1" ht="12.6" customHeight="1">
      <c r="A30" s="2102" t="s">
        <v>1354</v>
      </c>
      <c r="B30" s="2099"/>
      <c r="C30" s="2099"/>
      <c r="D30" s="2099"/>
      <c r="E30" s="2099"/>
      <c r="F30" s="2099"/>
      <c r="G30" s="2099"/>
      <c r="H30" s="2099"/>
      <c r="I30" s="2028"/>
      <c r="J30" s="2114"/>
      <c r="K30" s="449"/>
      <c r="L30" s="423"/>
      <c r="M30" s="193"/>
      <c r="N30" s="193"/>
      <c r="O30" s="193"/>
      <c r="P30" s="193"/>
      <c r="Q30" s="193"/>
      <c r="R30" s="193"/>
      <c r="S30" s="193"/>
      <c r="T30" s="193"/>
    </row>
    <row r="31" spans="1:20" s="192" customFormat="1" ht="12.6" customHeight="1">
      <c r="A31" s="20"/>
      <c r="B31" s="20"/>
      <c r="C31" s="20"/>
      <c r="D31" s="21"/>
      <c r="E31" s="175"/>
      <c r="F31" s="175"/>
      <c r="G31" s="173"/>
      <c r="H31" s="173"/>
      <c r="I31" s="173"/>
      <c r="J31" s="173"/>
      <c r="L31" s="193"/>
      <c r="M31" s="193"/>
      <c r="N31" s="193"/>
      <c r="O31" s="193"/>
      <c r="P31" s="193"/>
      <c r="Q31" s="193"/>
      <c r="R31" s="193"/>
      <c r="S31" s="193"/>
      <c r="T31" s="193"/>
    </row>
    <row r="32" spans="1:20" s="192" customFormat="1" ht="12.6" customHeight="1">
      <c r="A32" s="685">
        <f>'o fy'!$A$54</f>
        <v>0</v>
      </c>
      <c r="B32" s="20"/>
      <c r="C32" s="20"/>
      <c r="D32" s="21"/>
      <c r="E32" s="175"/>
      <c r="F32" s="175"/>
      <c r="G32" s="173"/>
      <c r="H32" s="173"/>
      <c r="I32" s="173"/>
      <c r="J32" s="173"/>
      <c r="L32" s="193"/>
      <c r="M32" s="193"/>
      <c r="N32" s="193"/>
      <c r="O32" s="193"/>
      <c r="P32" s="193"/>
      <c r="Q32" s="193"/>
      <c r="R32" s="193"/>
      <c r="S32" s="193"/>
      <c r="T32" s="193"/>
    </row>
    <row r="33" spans="1:20" s="192" customFormat="1" ht="12.6" customHeight="1">
      <c r="A33" s="20"/>
      <c r="B33" s="20"/>
      <c r="C33" s="20"/>
      <c r="D33" s="21"/>
      <c r="E33" s="175"/>
      <c r="F33" s="175"/>
      <c r="G33" s="173"/>
      <c r="H33" s="173"/>
      <c r="I33" s="173"/>
      <c r="J33" s="173"/>
      <c r="L33" s="193"/>
      <c r="M33" s="193"/>
      <c r="N33" s="193"/>
      <c r="O33" s="193"/>
      <c r="P33" s="193"/>
      <c r="Q33" s="193"/>
      <c r="R33" s="193"/>
      <c r="S33" s="193"/>
      <c r="T33" s="193"/>
    </row>
    <row r="34" spans="1:20" s="192" customFormat="1" ht="12.6" customHeight="1">
      <c r="A34" s="20"/>
      <c r="B34" s="20"/>
      <c r="C34" s="20"/>
      <c r="D34" s="21"/>
      <c r="E34" s="175"/>
      <c r="F34" s="175"/>
      <c r="G34" s="173"/>
      <c r="H34" s="173"/>
      <c r="I34" s="173"/>
      <c r="J34" s="173"/>
      <c r="L34" s="193"/>
      <c r="M34" s="193"/>
      <c r="N34" s="193"/>
      <c r="O34" s="193"/>
      <c r="P34" s="193"/>
      <c r="Q34" s="193"/>
      <c r="R34" s="193"/>
      <c r="S34" s="193"/>
      <c r="T34" s="193"/>
    </row>
    <row r="35" spans="1:20" s="192" customFormat="1" ht="12.6" customHeight="1">
      <c r="A35" s="20"/>
      <c r="B35" s="20"/>
      <c r="C35" s="20"/>
      <c r="D35" s="21"/>
      <c r="E35" s="175"/>
      <c r="F35" s="175"/>
      <c r="G35" s="173"/>
      <c r="H35" s="173"/>
      <c r="I35" s="173"/>
      <c r="J35" s="173"/>
      <c r="L35" s="193"/>
      <c r="M35" s="193"/>
      <c r="N35" s="193"/>
      <c r="O35" s="193"/>
      <c r="P35" s="193"/>
      <c r="Q35" s="193"/>
      <c r="R35" s="193"/>
      <c r="S35" s="193"/>
      <c r="T35" s="193"/>
    </row>
    <row r="36" spans="1:20" s="192" customFormat="1" ht="12.6" customHeight="1">
      <c r="A36" s="20"/>
      <c r="B36" s="20"/>
      <c r="C36" s="20"/>
      <c r="D36" s="21"/>
      <c r="E36" s="175"/>
      <c r="F36" s="175"/>
      <c r="G36" s="173"/>
      <c r="H36" s="173"/>
      <c r="I36" s="173"/>
      <c r="J36" s="173"/>
      <c r="L36" s="193"/>
      <c r="M36" s="193"/>
      <c r="N36" s="193"/>
      <c r="O36" s="193"/>
      <c r="P36" s="193"/>
      <c r="Q36" s="193"/>
      <c r="R36" s="193"/>
      <c r="S36" s="193"/>
      <c r="T36" s="193"/>
    </row>
    <row r="37" spans="1:20" s="192" customFormat="1" ht="12.6" customHeight="1">
      <c r="A37" s="20"/>
      <c r="B37" s="20"/>
      <c r="C37" s="20"/>
      <c r="D37" s="21"/>
      <c r="E37" s="175"/>
      <c r="F37" s="175"/>
      <c r="G37" s="173"/>
      <c r="H37" s="173"/>
      <c r="I37" s="173"/>
      <c r="J37" s="173"/>
      <c r="L37" s="193"/>
      <c r="M37" s="193"/>
      <c r="N37" s="193"/>
      <c r="O37" s="193"/>
      <c r="P37" s="193"/>
      <c r="Q37" s="193"/>
      <c r="R37" s="193"/>
      <c r="S37" s="193"/>
      <c r="T37" s="193"/>
    </row>
    <row r="38" spans="1:20" s="192" customFormat="1" ht="12.6" customHeight="1">
      <c r="A38" s="20"/>
      <c r="B38" s="20"/>
      <c r="C38" s="20"/>
      <c r="D38" s="21"/>
      <c r="E38" s="175"/>
      <c r="F38" s="175"/>
      <c r="G38" s="173"/>
      <c r="H38" s="173"/>
      <c r="I38" s="173"/>
      <c r="J38" s="173"/>
      <c r="L38" s="193"/>
      <c r="M38" s="193"/>
      <c r="N38" s="193"/>
      <c r="O38" s="193"/>
      <c r="P38" s="193"/>
      <c r="Q38" s="193"/>
      <c r="R38" s="193"/>
      <c r="S38" s="193"/>
      <c r="T38" s="193"/>
    </row>
    <row r="39" spans="1:20" s="192" customFormat="1" ht="12.6" customHeight="1">
      <c r="A39" s="20"/>
      <c r="B39" s="20"/>
      <c r="C39" s="20"/>
      <c r="D39" s="21"/>
      <c r="E39" s="175"/>
      <c r="F39" s="175"/>
      <c r="G39" s="173"/>
      <c r="H39" s="173"/>
      <c r="I39" s="173"/>
      <c r="J39" s="173"/>
      <c r="L39" s="193"/>
      <c r="M39" s="193"/>
      <c r="N39" s="193"/>
      <c r="O39" s="193"/>
      <c r="P39" s="193"/>
      <c r="Q39" s="193"/>
      <c r="R39" s="193"/>
      <c r="S39" s="193"/>
      <c r="T39" s="193"/>
    </row>
    <row r="40" spans="1:20" s="192" customFormat="1" ht="12.6" customHeight="1">
      <c r="A40" s="20"/>
      <c r="B40" s="20"/>
      <c r="C40" s="20"/>
      <c r="D40" s="21"/>
      <c r="E40" s="175"/>
      <c r="F40" s="175"/>
      <c r="G40" s="173"/>
      <c r="H40" s="173"/>
      <c r="I40" s="173"/>
      <c r="J40" s="173"/>
      <c r="L40" s="193"/>
      <c r="M40" s="193"/>
      <c r="N40" s="193"/>
      <c r="O40" s="193"/>
      <c r="P40" s="193"/>
      <c r="Q40" s="193"/>
      <c r="R40" s="193"/>
      <c r="S40" s="193"/>
      <c r="T40" s="193"/>
    </row>
    <row r="41" spans="1:20" s="192" customFormat="1" ht="12.6" customHeight="1">
      <c r="A41" s="20"/>
      <c r="B41" s="20"/>
      <c r="C41" s="20"/>
      <c r="D41" s="21"/>
      <c r="E41" s="175"/>
      <c r="F41" s="175"/>
      <c r="G41" s="173"/>
      <c r="H41" s="173"/>
      <c r="I41" s="173"/>
      <c r="J41" s="173"/>
      <c r="L41" s="193"/>
      <c r="M41" s="193"/>
      <c r="N41" s="193"/>
      <c r="O41" s="193"/>
      <c r="P41" s="193"/>
      <c r="Q41" s="193"/>
      <c r="R41" s="193"/>
      <c r="S41" s="193"/>
      <c r="T41" s="193"/>
    </row>
    <row r="42" spans="1:20" s="192" customFormat="1" ht="12.6" customHeight="1">
      <c r="A42" s="20"/>
      <c r="B42" s="20"/>
      <c r="C42" s="20"/>
      <c r="D42" s="21"/>
      <c r="E42" s="175"/>
      <c r="F42" s="175"/>
      <c r="G42" s="173"/>
      <c r="H42" s="173"/>
      <c r="I42" s="173"/>
      <c r="J42" s="173"/>
      <c r="L42" s="193"/>
      <c r="M42" s="193"/>
      <c r="N42" s="193"/>
      <c r="O42" s="193"/>
      <c r="P42" s="193"/>
      <c r="Q42" s="193"/>
      <c r="R42" s="193"/>
      <c r="S42" s="193"/>
      <c r="T42" s="193"/>
    </row>
    <row r="43" spans="1:20" s="192" customFormat="1" ht="12.6" customHeight="1">
      <c r="A43" s="20"/>
      <c r="B43" s="20"/>
      <c r="C43" s="20"/>
      <c r="D43" s="21"/>
      <c r="E43" s="175"/>
      <c r="F43" s="175"/>
      <c r="G43" s="173"/>
      <c r="H43" s="173"/>
      <c r="I43" s="173"/>
      <c r="J43" s="173"/>
      <c r="L43" s="193"/>
      <c r="M43" s="193"/>
      <c r="N43" s="193"/>
      <c r="O43" s="193"/>
      <c r="P43" s="193"/>
      <c r="Q43" s="193"/>
      <c r="R43" s="193"/>
      <c r="S43" s="193"/>
      <c r="T43" s="193"/>
    </row>
    <row r="44" spans="1:20" s="192" customFormat="1" ht="12.6" customHeight="1">
      <c r="A44" s="20"/>
      <c r="B44" s="20"/>
      <c r="C44" s="20"/>
      <c r="D44" s="21"/>
      <c r="E44" s="175"/>
      <c r="F44" s="175"/>
      <c r="G44" s="173"/>
      <c r="H44" s="173"/>
      <c r="I44" s="173"/>
      <c r="J44" s="173"/>
      <c r="L44" s="193"/>
      <c r="M44" s="193"/>
      <c r="N44" s="193"/>
      <c r="O44" s="193"/>
      <c r="P44" s="193"/>
      <c r="Q44" s="193"/>
      <c r="R44" s="193"/>
      <c r="S44" s="193"/>
      <c r="T44" s="193"/>
    </row>
    <row r="45" spans="1:20" s="192" customFormat="1" ht="12.6" customHeight="1">
      <c r="A45" s="20"/>
      <c r="B45" s="20"/>
      <c r="C45" s="20"/>
      <c r="D45" s="21"/>
      <c r="E45" s="175"/>
      <c r="F45" s="175"/>
      <c r="G45" s="173"/>
      <c r="H45" s="173"/>
      <c r="I45" s="173"/>
      <c r="J45" s="173"/>
      <c r="L45" s="193"/>
      <c r="M45" s="193"/>
      <c r="N45" s="193"/>
      <c r="O45" s="193"/>
      <c r="P45" s="193"/>
      <c r="Q45" s="193"/>
      <c r="R45" s="193"/>
      <c r="S45" s="193"/>
      <c r="T45" s="193"/>
    </row>
    <row r="46" spans="1:20" s="192" customFormat="1" ht="12.6" customHeight="1">
      <c r="A46" s="20"/>
      <c r="B46" s="20"/>
      <c r="C46" s="20"/>
      <c r="D46" s="21"/>
      <c r="E46" s="175"/>
      <c r="F46" s="175"/>
      <c r="G46" s="173"/>
      <c r="H46" s="173"/>
      <c r="I46" s="173"/>
      <c r="J46" s="173"/>
      <c r="L46" s="193"/>
      <c r="M46" s="193"/>
      <c r="N46" s="193"/>
      <c r="O46" s="193"/>
      <c r="P46" s="193"/>
      <c r="Q46" s="193"/>
      <c r="R46" s="193"/>
      <c r="S46" s="193"/>
      <c r="T46" s="193"/>
    </row>
    <row r="47" spans="1:20" s="192" customFormat="1" ht="12.6" customHeight="1">
      <c r="A47" s="20"/>
      <c r="B47" s="20"/>
      <c r="C47" s="20"/>
      <c r="D47" s="21"/>
      <c r="E47" s="175"/>
      <c r="F47" s="175"/>
      <c r="G47" s="173"/>
      <c r="H47" s="173"/>
      <c r="I47" s="173"/>
      <c r="J47" s="173"/>
      <c r="L47" s="193"/>
      <c r="M47" s="193"/>
      <c r="N47" s="193"/>
      <c r="O47" s="193"/>
      <c r="P47" s="193"/>
      <c r="Q47" s="193"/>
      <c r="R47" s="193"/>
      <c r="S47" s="193"/>
      <c r="T47" s="193"/>
    </row>
    <row r="48" spans="1:20" s="192" customFormat="1" ht="12.6" customHeight="1">
      <c r="A48" s="20"/>
      <c r="B48" s="20"/>
      <c r="C48" s="20"/>
      <c r="D48" s="21"/>
      <c r="E48" s="175"/>
      <c r="F48" s="175"/>
      <c r="G48" s="173"/>
      <c r="H48" s="173"/>
      <c r="I48" s="173"/>
      <c r="J48" s="173"/>
      <c r="L48" s="193"/>
      <c r="M48" s="193"/>
      <c r="N48" s="193"/>
      <c r="O48" s="193"/>
      <c r="P48" s="193"/>
      <c r="Q48" s="193"/>
      <c r="R48" s="193"/>
      <c r="S48" s="193"/>
      <c r="T48" s="193"/>
    </row>
    <row r="49" spans="1:20" s="192" customFormat="1" ht="12.6" customHeight="1">
      <c r="A49" s="20"/>
      <c r="B49" s="20"/>
      <c r="C49" s="20"/>
      <c r="D49" s="21"/>
      <c r="E49" s="175"/>
      <c r="F49" s="175"/>
      <c r="G49" s="173"/>
      <c r="H49" s="173"/>
      <c r="I49" s="173"/>
      <c r="J49" s="173"/>
      <c r="L49" s="193"/>
      <c r="M49" s="193"/>
      <c r="N49" s="193"/>
      <c r="O49" s="193"/>
      <c r="P49" s="193"/>
      <c r="Q49" s="193"/>
      <c r="R49" s="193"/>
      <c r="S49" s="193"/>
      <c r="T49" s="193"/>
    </row>
    <row r="50" spans="1:20" s="192" customFormat="1" ht="12.6" customHeight="1">
      <c r="A50" s="20"/>
      <c r="B50" s="20"/>
      <c r="C50" s="20"/>
      <c r="D50" s="21"/>
      <c r="E50" s="175"/>
      <c r="F50" s="175"/>
      <c r="G50" s="173"/>
      <c r="H50" s="173"/>
      <c r="I50" s="173"/>
      <c r="J50" s="173"/>
      <c r="L50" s="193"/>
      <c r="M50" s="193"/>
      <c r="N50" s="193"/>
      <c r="O50" s="193"/>
      <c r="P50" s="193"/>
      <c r="Q50" s="193"/>
      <c r="R50" s="193"/>
      <c r="S50" s="193"/>
      <c r="T50" s="193"/>
    </row>
    <row r="51" spans="1:20" s="192" customFormat="1" ht="12.6" customHeight="1">
      <c r="A51" s="20"/>
      <c r="B51" s="20"/>
      <c r="C51" s="20"/>
      <c r="D51" s="21"/>
      <c r="E51" s="175"/>
      <c r="F51" s="175"/>
      <c r="G51" s="173"/>
      <c r="H51" s="173"/>
      <c r="I51" s="173"/>
      <c r="J51" s="173"/>
      <c r="L51" s="193"/>
      <c r="M51" s="193"/>
      <c r="N51" s="193"/>
      <c r="O51" s="193"/>
      <c r="P51" s="193"/>
      <c r="Q51" s="193"/>
      <c r="R51" s="193"/>
      <c r="S51" s="193"/>
      <c r="T51" s="193"/>
    </row>
    <row r="52" spans="1:20" s="192" customFormat="1" ht="12.6" customHeight="1">
      <c r="A52" s="20"/>
      <c r="B52" s="20"/>
      <c r="C52" s="20"/>
      <c r="D52" s="21"/>
      <c r="E52" s="175"/>
      <c r="F52" s="175"/>
      <c r="G52" s="173"/>
      <c r="H52" s="173"/>
      <c r="I52" s="173"/>
      <c r="J52" s="173"/>
      <c r="L52" s="193"/>
      <c r="M52" s="193"/>
      <c r="N52" s="193"/>
      <c r="O52" s="193"/>
      <c r="P52" s="193"/>
      <c r="Q52" s="193"/>
      <c r="R52" s="193"/>
      <c r="S52" s="193"/>
      <c r="T52" s="193"/>
    </row>
    <row r="53" spans="1:20" s="192" customFormat="1" ht="12.6" customHeight="1">
      <c r="A53" s="20"/>
      <c r="B53" s="20"/>
      <c r="C53" s="20"/>
      <c r="D53" s="21"/>
      <c r="E53" s="175"/>
      <c r="F53" s="175"/>
      <c r="G53" s="173"/>
      <c r="H53" s="173"/>
      <c r="I53" s="173"/>
      <c r="J53" s="173"/>
      <c r="L53" s="193"/>
      <c r="M53" s="193"/>
      <c r="N53" s="193"/>
      <c r="O53" s="193"/>
      <c r="P53" s="193"/>
      <c r="Q53" s="193"/>
      <c r="R53" s="193"/>
      <c r="S53" s="193"/>
      <c r="T53" s="193"/>
    </row>
    <row r="54" spans="1:20" s="192" customFormat="1" ht="12.6" customHeight="1">
      <c r="A54" s="20"/>
      <c r="B54" s="20"/>
      <c r="C54" s="20"/>
      <c r="D54" s="21"/>
      <c r="E54" s="175"/>
      <c r="F54" s="175"/>
      <c r="G54" s="173"/>
      <c r="H54" s="173"/>
      <c r="I54" s="173"/>
      <c r="J54" s="173"/>
      <c r="L54" s="193"/>
      <c r="M54" s="193"/>
      <c r="N54" s="193"/>
      <c r="O54" s="193"/>
      <c r="P54" s="193"/>
      <c r="Q54" s="193"/>
      <c r="R54" s="193"/>
      <c r="S54" s="193"/>
      <c r="T54" s="193"/>
    </row>
    <row r="55" spans="1:20" s="192" customFormat="1" ht="12.6" customHeight="1">
      <c r="A55" s="20"/>
      <c r="B55" s="20"/>
      <c r="C55" s="20"/>
      <c r="D55" s="21"/>
      <c r="E55" s="175"/>
      <c r="F55" s="175"/>
      <c r="G55" s="173"/>
      <c r="H55" s="173"/>
      <c r="I55" s="173"/>
      <c r="J55" s="173"/>
      <c r="L55" s="193"/>
      <c r="M55" s="193"/>
      <c r="N55" s="193"/>
      <c r="O55" s="193"/>
      <c r="P55" s="193"/>
      <c r="Q55" s="193"/>
      <c r="R55" s="193"/>
      <c r="S55" s="193"/>
      <c r="T55" s="193"/>
    </row>
    <row r="56" spans="1:20" s="192" customFormat="1" ht="12.6" customHeight="1">
      <c r="A56" s="20"/>
      <c r="B56" s="20"/>
      <c r="C56" s="20"/>
      <c r="D56" s="21"/>
      <c r="E56" s="175"/>
      <c r="F56" s="175"/>
      <c r="G56" s="173"/>
      <c r="H56" s="173"/>
      <c r="I56" s="173"/>
      <c r="J56" s="173"/>
      <c r="L56" s="193"/>
      <c r="M56" s="193"/>
      <c r="N56" s="193"/>
      <c r="O56" s="193"/>
      <c r="P56" s="193"/>
      <c r="Q56" s="193"/>
      <c r="R56" s="193"/>
      <c r="S56" s="193"/>
      <c r="T56" s="193"/>
    </row>
    <row r="57" spans="1:20" s="192" customFormat="1" ht="12.6" customHeight="1">
      <c r="A57" s="20"/>
      <c r="B57" s="20"/>
      <c r="C57" s="20"/>
      <c r="D57" s="21"/>
      <c r="E57" s="175"/>
      <c r="F57" s="175"/>
      <c r="G57" s="173"/>
      <c r="H57" s="173"/>
      <c r="I57" s="173"/>
      <c r="J57" s="173"/>
      <c r="L57" s="193"/>
      <c r="M57" s="193"/>
      <c r="N57" s="193"/>
      <c r="O57" s="193"/>
      <c r="P57" s="193"/>
      <c r="Q57" s="193"/>
      <c r="R57" s="193"/>
      <c r="S57" s="193"/>
      <c r="T57" s="193"/>
    </row>
    <row r="58" spans="1:20" s="192" customFormat="1" ht="12.6" customHeight="1">
      <c r="A58" s="20"/>
      <c r="B58" s="20"/>
      <c r="C58" s="20"/>
      <c r="D58" s="21"/>
      <c r="E58" s="175"/>
      <c r="F58" s="175"/>
      <c r="G58" s="173"/>
      <c r="H58" s="173"/>
      <c r="I58" s="173"/>
      <c r="J58" s="173"/>
      <c r="L58" s="193"/>
      <c r="M58" s="193"/>
      <c r="N58" s="193"/>
      <c r="O58" s="193"/>
      <c r="P58" s="193"/>
      <c r="Q58" s="193"/>
      <c r="R58" s="193"/>
      <c r="S58" s="193"/>
      <c r="T58" s="193"/>
    </row>
    <row r="59" spans="1:20" s="192" customFormat="1" ht="12.6" customHeight="1">
      <c r="A59" s="20"/>
      <c r="B59" s="20"/>
      <c r="C59" s="20"/>
      <c r="D59" s="21"/>
      <c r="E59" s="175"/>
      <c r="F59" s="175"/>
      <c r="G59" s="173"/>
      <c r="H59" s="173"/>
      <c r="I59" s="173"/>
      <c r="J59" s="173"/>
      <c r="L59" s="193"/>
      <c r="M59" s="193"/>
      <c r="N59" s="193"/>
      <c r="O59" s="193"/>
      <c r="P59" s="193"/>
      <c r="Q59" s="193"/>
      <c r="R59" s="193"/>
      <c r="S59" s="193"/>
      <c r="T59" s="193"/>
    </row>
    <row r="60" spans="1:20" s="192" customFormat="1" ht="12.6" customHeight="1">
      <c r="A60" s="20"/>
      <c r="B60" s="20"/>
      <c r="C60" s="20"/>
      <c r="D60" s="21"/>
      <c r="E60" s="175"/>
      <c r="F60" s="175"/>
      <c r="G60" s="173"/>
      <c r="H60" s="173"/>
      <c r="I60" s="173"/>
      <c r="J60" s="173"/>
      <c r="L60" s="193"/>
      <c r="M60" s="193"/>
      <c r="N60" s="193"/>
      <c r="O60" s="193"/>
      <c r="P60" s="193"/>
      <c r="Q60" s="193"/>
      <c r="R60" s="193"/>
      <c r="S60" s="193"/>
      <c r="T60" s="193"/>
    </row>
    <row r="61" spans="1:20" s="192" customFormat="1" ht="12.6" customHeight="1">
      <c r="A61" s="20"/>
      <c r="B61" s="20"/>
      <c r="C61" s="20"/>
      <c r="D61" s="21"/>
      <c r="E61" s="175"/>
      <c r="F61" s="175"/>
      <c r="G61" s="173"/>
      <c r="H61" s="173"/>
      <c r="I61" s="173"/>
      <c r="J61" s="173"/>
      <c r="L61" s="193"/>
      <c r="M61" s="193"/>
      <c r="N61" s="193"/>
      <c r="O61" s="193"/>
      <c r="P61" s="193"/>
      <c r="Q61" s="193"/>
      <c r="R61" s="193"/>
      <c r="S61" s="193"/>
      <c r="T61" s="193"/>
    </row>
    <row r="62" spans="1:20" s="192" customFormat="1" ht="12.6" customHeight="1">
      <c r="A62" s="20"/>
      <c r="B62" s="20"/>
      <c r="C62" s="20"/>
      <c r="D62" s="21"/>
      <c r="E62" s="175"/>
      <c r="F62" s="175"/>
      <c r="G62" s="173"/>
      <c r="H62" s="173"/>
      <c r="I62" s="173"/>
      <c r="J62" s="173"/>
      <c r="L62" s="193"/>
      <c r="M62" s="193"/>
      <c r="N62" s="193"/>
      <c r="O62" s="193"/>
      <c r="P62" s="193"/>
      <c r="Q62" s="193"/>
      <c r="R62" s="193"/>
      <c r="S62" s="193"/>
      <c r="T62" s="193"/>
    </row>
    <row r="63" spans="1:20" s="192" customFormat="1" ht="12.6" customHeight="1">
      <c r="A63" s="20"/>
      <c r="B63" s="20"/>
      <c r="C63" s="20"/>
      <c r="D63" s="21"/>
      <c r="E63" s="175"/>
      <c r="F63" s="175"/>
      <c r="G63" s="173"/>
      <c r="H63" s="173"/>
      <c r="I63" s="173"/>
      <c r="J63" s="173"/>
      <c r="L63" s="193"/>
      <c r="M63" s="193"/>
      <c r="N63" s="193"/>
      <c r="O63" s="193"/>
      <c r="P63" s="193"/>
      <c r="Q63" s="193"/>
      <c r="R63" s="193"/>
      <c r="S63" s="193"/>
      <c r="T63" s="193"/>
    </row>
    <row r="64" spans="1:20" s="192" customFormat="1" ht="12.6" customHeight="1">
      <c r="A64" s="20"/>
      <c r="B64" s="20"/>
      <c r="C64" s="20"/>
      <c r="D64" s="21"/>
      <c r="E64" s="175"/>
      <c r="F64" s="175"/>
      <c r="G64" s="173"/>
      <c r="H64" s="173"/>
      <c r="I64" s="173"/>
      <c r="J64" s="173"/>
      <c r="L64" s="193"/>
      <c r="M64" s="193"/>
      <c r="N64" s="193"/>
      <c r="O64" s="193"/>
      <c r="P64" s="193"/>
      <c r="Q64" s="193"/>
      <c r="R64" s="193"/>
      <c r="S64" s="193"/>
      <c r="T64" s="193"/>
    </row>
    <row r="65" spans="1:20" s="192" customFormat="1" ht="12.6" customHeight="1">
      <c r="A65" s="20"/>
      <c r="B65" s="20"/>
      <c r="C65" s="20"/>
      <c r="D65" s="21"/>
      <c r="E65" s="175"/>
      <c r="F65" s="175"/>
      <c r="G65" s="173"/>
      <c r="H65" s="173"/>
      <c r="I65" s="173"/>
      <c r="J65" s="173"/>
      <c r="L65" s="193"/>
      <c r="M65" s="193"/>
      <c r="N65" s="193"/>
      <c r="O65" s="193"/>
      <c r="P65" s="193"/>
      <c r="Q65" s="193"/>
      <c r="R65" s="193"/>
      <c r="S65" s="193"/>
      <c r="T65" s="193"/>
    </row>
    <row r="66" spans="1:20" s="192" customFormat="1" ht="12.6" customHeight="1">
      <c r="A66" s="20"/>
      <c r="B66" s="20"/>
      <c r="C66" s="20"/>
      <c r="D66" s="21"/>
      <c r="E66" s="175"/>
      <c r="F66" s="175"/>
      <c r="G66" s="173"/>
      <c r="H66" s="173"/>
      <c r="I66" s="173"/>
      <c r="J66" s="173"/>
      <c r="L66" s="193"/>
      <c r="M66" s="193"/>
      <c r="N66" s="193"/>
      <c r="O66" s="193"/>
      <c r="P66" s="193"/>
      <c r="Q66" s="193"/>
      <c r="R66" s="193"/>
      <c r="S66" s="193"/>
      <c r="T66" s="193"/>
    </row>
    <row r="67" spans="1:20" s="192" customFormat="1" ht="12.6" customHeight="1">
      <c r="A67" s="20"/>
      <c r="B67" s="20"/>
      <c r="C67" s="20"/>
      <c r="D67" s="21"/>
      <c r="E67" s="175"/>
      <c r="F67" s="175"/>
      <c r="G67" s="173"/>
      <c r="H67" s="173"/>
      <c r="I67" s="173"/>
      <c r="J67" s="173"/>
      <c r="L67" s="193"/>
      <c r="M67" s="193"/>
      <c r="N67" s="193"/>
      <c r="O67" s="193"/>
      <c r="P67" s="193"/>
      <c r="Q67" s="193"/>
      <c r="R67" s="193"/>
      <c r="S67" s="193"/>
      <c r="T67" s="193"/>
    </row>
    <row r="68" spans="1:20" s="192" customFormat="1" ht="12.6" customHeight="1">
      <c r="A68" s="20"/>
      <c r="B68" s="20"/>
      <c r="C68" s="20"/>
      <c r="D68" s="21"/>
      <c r="E68" s="175"/>
      <c r="F68" s="175"/>
      <c r="G68" s="173"/>
      <c r="H68" s="173"/>
      <c r="I68" s="173"/>
      <c r="J68" s="173"/>
      <c r="L68" s="193"/>
      <c r="M68" s="193"/>
      <c r="N68" s="193"/>
      <c r="O68" s="193"/>
      <c r="P68" s="193"/>
      <c r="Q68" s="193"/>
      <c r="R68" s="193"/>
      <c r="S68" s="193"/>
      <c r="T68" s="193"/>
    </row>
    <row r="69" spans="1:20" s="192" customFormat="1" ht="12.6" customHeight="1">
      <c r="A69" s="20"/>
      <c r="B69" s="20"/>
      <c r="C69" s="20"/>
      <c r="D69" s="21"/>
      <c r="E69" s="175"/>
      <c r="F69" s="175"/>
      <c r="G69" s="173"/>
      <c r="H69" s="173"/>
      <c r="I69" s="173"/>
      <c r="J69" s="173"/>
      <c r="L69" s="193"/>
      <c r="M69" s="193"/>
      <c r="N69" s="193"/>
      <c r="O69" s="193"/>
      <c r="P69" s="193"/>
      <c r="Q69" s="193"/>
      <c r="R69" s="193"/>
      <c r="S69" s="193"/>
      <c r="T69" s="193"/>
    </row>
    <row r="70" spans="1:20" s="192" customFormat="1" ht="12.6" customHeight="1">
      <c r="A70" s="20"/>
      <c r="B70" s="20"/>
      <c r="C70" s="20"/>
      <c r="D70" s="21"/>
      <c r="E70" s="175"/>
      <c r="F70" s="175"/>
      <c r="G70" s="173"/>
      <c r="H70" s="173"/>
      <c r="I70" s="173"/>
      <c r="J70" s="173"/>
      <c r="L70" s="193"/>
      <c r="M70" s="193"/>
      <c r="N70" s="193"/>
      <c r="O70" s="193"/>
      <c r="P70" s="193"/>
      <c r="Q70" s="193"/>
      <c r="R70" s="193"/>
      <c r="S70" s="193"/>
      <c r="T70" s="193"/>
    </row>
    <row r="71" spans="1:20" s="192" customFormat="1" ht="12.6" customHeight="1">
      <c r="A71" s="20"/>
      <c r="B71" s="20"/>
      <c r="C71" s="20"/>
      <c r="D71" s="21"/>
      <c r="E71" s="175"/>
      <c r="F71" s="175"/>
      <c r="G71" s="173"/>
      <c r="H71" s="173"/>
      <c r="I71" s="173"/>
      <c r="J71" s="173"/>
      <c r="L71" s="193"/>
      <c r="M71" s="193"/>
      <c r="N71" s="193"/>
      <c r="O71" s="193"/>
      <c r="P71" s="193"/>
      <c r="Q71" s="193"/>
      <c r="R71" s="193"/>
      <c r="S71" s="193"/>
      <c r="T71" s="193"/>
    </row>
    <row r="72" spans="1:20" s="192" customFormat="1" ht="12.6" customHeight="1">
      <c r="A72" s="20"/>
      <c r="B72" s="20"/>
      <c r="C72" s="20"/>
      <c r="D72" s="21"/>
      <c r="E72" s="175"/>
      <c r="F72" s="175"/>
      <c r="G72" s="173"/>
      <c r="H72" s="173"/>
      <c r="I72" s="173"/>
      <c r="J72" s="173"/>
      <c r="L72" s="193"/>
      <c r="M72" s="193"/>
      <c r="N72" s="193"/>
      <c r="O72" s="193"/>
      <c r="P72" s="193"/>
      <c r="Q72" s="193"/>
      <c r="R72" s="193"/>
      <c r="S72" s="193"/>
      <c r="T72" s="193"/>
    </row>
    <row r="73" spans="1:20" s="192" customFormat="1" ht="12.6" customHeight="1">
      <c r="A73" s="20"/>
      <c r="B73" s="20"/>
      <c r="C73" s="20"/>
      <c r="D73" s="21"/>
      <c r="E73" s="175"/>
      <c r="F73" s="175"/>
      <c r="G73" s="173"/>
      <c r="H73" s="173"/>
      <c r="I73" s="173"/>
      <c r="J73" s="173"/>
      <c r="L73" s="193"/>
      <c r="M73" s="193"/>
      <c r="N73" s="193"/>
      <c r="O73" s="193"/>
      <c r="P73" s="193"/>
      <c r="Q73" s="193"/>
      <c r="R73" s="193"/>
      <c r="S73" s="193"/>
      <c r="T73" s="193"/>
    </row>
    <row r="74" spans="1:20" s="192" customFormat="1" ht="12.6" customHeight="1">
      <c r="A74" s="20"/>
      <c r="B74" s="20"/>
      <c r="C74" s="20"/>
      <c r="D74" s="21"/>
      <c r="E74" s="175"/>
      <c r="F74" s="175"/>
      <c r="G74" s="173"/>
      <c r="H74" s="173"/>
      <c r="I74" s="173"/>
      <c r="J74" s="173"/>
      <c r="L74" s="193"/>
      <c r="M74" s="193"/>
      <c r="N74" s="193"/>
      <c r="O74" s="193"/>
      <c r="P74" s="193"/>
      <c r="Q74" s="193"/>
      <c r="R74" s="193"/>
      <c r="S74" s="193"/>
      <c r="T74" s="193"/>
    </row>
    <row r="75" spans="1:20" s="192" customFormat="1" ht="12.6" customHeight="1">
      <c r="A75" s="20"/>
      <c r="B75" s="20"/>
      <c r="C75" s="20"/>
      <c r="D75" s="21"/>
      <c r="E75" s="175"/>
      <c r="F75" s="175"/>
      <c r="G75" s="173"/>
      <c r="H75" s="173"/>
      <c r="I75" s="173"/>
      <c r="J75" s="173"/>
      <c r="L75" s="193"/>
      <c r="M75" s="193"/>
      <c r="N75" s="193"/>
      <c r="O75" s="193"/>
      <c r="P75" s="193"/>
      <c r="Q75" s="193"/>
      <c r="R75" s="193"/>
      <c r="S75" s="193"/>
      <c r="T75" s="193"/>
    </row>
    <row r="76" spans="1:20" s="192" customFormat="1" ht="12.6" customHeight="1">
      <c r="A76" s="20"/>
      <c r="B76" s="20"/>
      <c r="C76" s="20"/>
      <c r="D76" s="21"/>
      <c r="E76" s="175"/>
      <c r="F76" s="175"/>
      <c r="G76" s="173"/>
      <c r="H76" s="173"/>
      <c r="I76" s="173"/>
      <c r="J76" s="173"/>
      <c r="L76" s="193"/>
      <c r="M76" s="193"/>
      <c r="N76" s="193"/>
      <c r="O76" s="193"/>
      <c r="P76" s="193"/>
      <c r="Q76" s="193"/>
      <c r="R76" s="193"/>
      <c r="S76" s="193"/>
      <c r="T76" s="193"/>
    </row>
    <row r="77" spans="1:20" s="192" customFormat="1" ht="12.6" customHeight="1">
      <c r="A77" s="20"/>
      <c r="B77" s="20"/>
      <c r="C77" s="20"/>
      <c r="D77" s="21"/>
      <c r="E77" s="175"/>
      <c r="F77" s="175"/>
      <c r="G77" s="173"/>
      <c r="H77" s="173"/>
      <c r="I77" s="173"/>
      <c r="J77" s="173"/>
      <c r="L77" s="193"/>
      <c r="M77" s="193"/>
      <c r="N77" s="193"/>
      <c r="O77" s="193"/>
      <c r="P77" s="193"/>
      <c r="Q77" s="193"/>
      <c r="R77" s="193"/>
      <c r="S77" s="193"/>
      <c r="T77" s="193"/>
    </row>
    <row r="78" spans="1:20" s="192" customFormat="1" ht="12.6" customHeight="1">
      <c r="A78" s="20"/>
      <c r="B78" s="20"/>
      <c r="C78" s="20"/>
      <c r="D78" s="21"/>
      <c r="E78" s="175"/>
      <c r="F78" s="175"/>
      <c r="G78" s="173"/>
      <c r="H78" s="173"/>
      <c r="I78" s="173"/>
      <c r="J78" s="173"/>
      <c r="L78" s="193"/>
      <c r="M78" s="193"/>
      <c r="N78" s="193"/>
      <c r="O78" s="193"/>
      <c r="P78" s="193"/>
      <c r="Q78" s="193"/>
      <c r="R78" s="193"/>
      <c r="S78" s="193"/>
      <c r="T78" s="193"/>
    </row>
    <row r="79" spans="1:20" s="192" customFormat="1" ht="12.6" customHeight="1">
      <c r="A79" s="20"/>
      <c r="B79" s="20"/>
      <c r="C79" s="20"/>
      <c r="D79" s="21"/>
      <c r="E79" s="175"/>
      <c r="F79" s="175"/>
      <c r="G79" s="173"/>
      <c r="H79" s="173"/>
      <c r="I79" s="173"/>
      <c r="J79" s="173"/>
      <c r="L79" s="193"/>
      <c r="M79" s="193"/>
      <c r="N79" s="193"/>
      <c r="O79" s="193"/>
      <c r="P79" s="193"/>
      <c r="Q79" s="193"/>
      <c r="R79" s="193"/>
      <c r="S79" s="193"/>
      <c r="T79" s="193"/>
    </row>
    <row r="80" spans="1:20" s="192" customFormat="1" ht="12.6" customHeight="1">
      <c r="A80" s="20"/>
      <c r="B80" s="20"/>
      <c r="C80" s="20"/>
      <c r="D80" s="21"/>
      <c r="E80" s="175"/>
      <c r="F80" s="175"/>
      <c r="G80" s="173"/>
      <c r="H80" s="173"/>
      <c r="I80" s="173"/>
      <c r="J80" s="173"/>
      <c r="L80" s="193"/>
      <c r="M80" s="193"/>
      <c r="N80" s="193"/>
      <c r="O80" s="193"/>
      <c r="P80" s="193"/>
      <c r="Q80" s="193"/>
      <c r="R80" s="193"/>
      <c r="S80" s="193"/>
      <c r="T80" s="193"/>
    </row>
    <row r="81" spans="1:20" s="192" customFormat="1" ht="12.6" customHeight="1">
      <c r="A81" s="20"/>
      <c r="B81" s="20"/>
      <c r="C81" s="20"/>
      <c r="D81" s="21"/>
      <c r="E81" s="175"/>
      <c r="F81" s="175"/>
      <c r="G81" s="173"/>
      <c r="H81" s="173"/>
      <c r="I81" s="173"/>
      <c r="J81" s="173"/>
      <c r="L81" s="193"/>
      <c r="M81" s="193"/>
      <c r="N81" s="193"/>
      <c r="O81" s="193"/>
      <c r="P81" s="193"/>
      <c r="Q81" s="193"/>
      <c r="R81" s="193"/>
      <c r="S81" s="193"/>
      <c r="T81" s="193"/>
    </row>
    <row r="82" spans="1:20" s="192" customFormat="1" ht="12.6" customHeight="1">
      <c r="A82" s="20"/>
      <c r="B82" s="20"/>
      <c r="C82" s="20"/>
      <c r="D82" s="21"/>
      <c r="E82" s="175"/>
      <c r="F82" s="175"/>
      <c r="G82" s="173"/>
      <c r="H82" s="173"/>
      <c r="I82" s="173"/>
      <c r="J82" s="173"/>
      <c r="L82" s="193"/>
      <c r="M82" s="193"/>
      <c r="N82" s="193"/>
      <c r="O82" s="193"/>
      <c r="P82" s="193"/>
      <c r="Q82" s="193"/>
      <c r="R82" s="193"/>
      <c r="S82" s="193"/>
      <c r="T82" s="193"/>
    </row>
    <row r="83" spans="1:20" s="192" customFormat="1" ht="12.6" customHeight="1">
      <c r="A83" s="20"/>
      <c r="B83" s="20"/>
      <c r="C83" s="20"/>
      <c r="D83" s="21"/>
      <c r="E83" s="175"/>
      <c r="F83" s="175"/>
      <c r="G83" s="173"/>
      <c r="H83" s="173"/>
      <c r="I83" s="173"/>
      <c r="J83" s="173"/>
      <c r="L83" s="193"/>
      <c r="M83" s="193"/>
      <c r="N83" s="193"/>
      <c r="O83" s="193"/>
      <c r="P83" s="193"/>
      <c r="Q83" s="193"/>
      <c r="R83" s="193"/>
      <c r="S83" s="193"/>
      <c r="T83" s="193"/>
    </row>
    <row r="84" spans="1:20" s="192" customFormat="1" ht="12.6" customHeight="1">
      <c r="A84" s="20"/>
      <c r="B84" s="20"/>
      <c r="C84" s="20"/>
      <c r="D84" s="21"/>
      <c r="E84" s="175"/>
      <c r="F84" s="175"/>
      <c r="G84" s="173"/>
      <c r="H84" s="173"/>
      <c r="I84" s="173"/>
      <c r="J84" s="173"/>
      <c r="L84" s="193"/>
      <c r="M84" s="193"/>
      <c r="N84" s="193"/>
      <c r="O84" s="193"/>
      <c r="P84" s="193"/>
      <c r="Q84" s="193"/>
      <c r="R84" s="193"/>
      <c r="S84" s="193"/>
      <c r="T84" s="193"/>
    </row>
    <row r="85" spans="1:20" s="192" customFormat="1" ht="12.6" customHeight="1">
      <c r="A85" s="20"/>
      <c r="B85" s="20"/>
      <c r="C85" s="20"/>
      <c r="D85" s="21"/>
      <c r="E85" s="175"/>
      <c r="F85" s="175"/>
      <c r="G85" s="173"/>
      <c r="H85" s="173"/>
      <c r="I85" s="173"/>
      <c r="J85" s="173"/>
      <c r="L85" s="193"/>
      <c r="M85" s="193"/>
      <c r="N85" s="193"/>
      <c r="O85" s="193"/>
      <c r="P85" s="193"/>
      <c r="Q85" s="193"/>
      <c r="R85" s="193"/>
      <c r="S85" s="193"/>
      <c r="T85" s="193"/>
    </row>
    <row r="86" spans="1:20" s="192" customFormat="1" ht="12.6" customHeight="1">
      <c r="A86" s="20"/>
      <c r="B86" s="20"/>
      <c r="C86" s="20"/>
      <c r="D86" s="21"/>
      <c r="E86" s="175"/>
      <c r="F86" s="175"/>
      <c r="G86" s="173"/>
      <c r="H86" s="173"/>
      <c r="I86" s="173"/>
      <c r="J86" s="173"/>
      <c r="L86" s="193"/>
      <c r="M86" s="193"/>
      <c r="N86" s="193"/>
      <c r="O86" s="193"/>
      <c r="P86" s="193"/>
      <c r="Q86" s="193"/>
      <c r="R86" s="193"/>
      <c r="S86" s="193"/>
      <c r="T86" s="193"/>
    </row>
    <row r="87" spans="1:20" s="192" customFormat="1" ht="12.6" customHeight="1">
      <c r="A87" s="20"/>
      <c r="B87" s="20"/>
      <c r="C87" s="20"/>
      <c r="D87" s="21"/>
      <c r="E87" s="175"/>
      <c r="F87" s="175"/>
      <c r="G87" s="173"/>
      <c r="H87" s="173"/>
      <c r="I87" s="173"/>
      <c r="J87" s="173"/>
      <c r="L87" s="193"/>
      <c r="M87" s="193"/>
      <c r="N87" s="193"/>
      <c r="O87" s="193"/>
      <c r="P87" s="193"/>
      <c r="Q87" s="193"/>
      <c r="R87" s="193"/>
      <c r="S87" s="193"/>
      <c r="T87" s="193"/>
    </row>
    <row r="88" spans="1:20" s="192" customFormat="1" ht="12.6" customHeight="1">
      <c r="A88" s="20"/>
      <c r="B88" s="20"/>
      <c r="C88" s="20"/>
      <c r="D88" s="21"/>
      <c r="E88" s="175"/>
      <c r="F88" s="175"/>
      <c r="G88" s="173"/>
      <c r="H88" s="173"/>
      <c r="I88" s="173"/>
      <c r="J88" s="173"/>
      <c r="L88" s="193"/>
      <c r="M88" s="193"/>
      <c r="N88" s="193"/>
      <c r="O88" s="193"/>
      <c r="P88" s="193"/>
      <c r="Q88" s="193"/>
      <c r="R88" s="193"/>
      <c r="S88" s="193"/>
      <c r="T88" s="193"/>
    </row>
    <row r="89" spans="1:20" s="192" customFormat="1" ht="12.6" customHeight="1">
      <c r="A89" s="20"/>
      <c r="B89" s="20"/>
      <c r="C89" s="20"/>
      <c r="D89" s="21"/>
      <c r="E89" s="175"/>
      <c r="F89" s="175"/>
      <c r="G89" s="173"/>
      <c r="H89" s="173"/>
      <c r="I89" s="173"/>
      <c r="J89" s="173"/>
      <c r="L89" s="193"/>
      <c r="M89" s="193"/>
      <c r="N89" s="193"/>
      <c r="O89" s="193"/>
      <c r="P89" s="193"/>
      <c r="Q89" s="193"/>
      <c r="R89" s="193"/>
      <c r="S89" s="193"/>
      <c r="T89" s="193"/>
    </row>
    <row r="90" spans="1:20" s="192" customFormat="1" ht="12.6" customHeight="1">
      <c r="A90" s="20"/>
      <c r="B90" s="20"/>
      <c r="C90" s="20"/>
      <c r="D90" s="21"/>
      <c r="E90" s="175"/>
      <c r="F90" s="175"/>
      <c r="G90" s="173"/>
      <c r="H90" s="173"/>
      <c r="I90" s="173"/>
      <c r="J90" s="173"/>
      <c r="L90" s="193"/>
      <c r="M90" s="193"/>
      <c r="N90" s="193"/>
      <c r="O90" s="193"/>
      <c r="P90" s="193"/>
      <c r="Q90" s="193"/>
      <c r="R90" s="193"/>
      <c r="S90" s="193"/>
      <c r="T90" s="193"/>
    </row>
    <row r="91" spans="1:20" s="192" customFormat="1" ht="12.6" customHeight="1">
      <c r="A91" s="20"/>
      <c r="B91" s="20"/>
      <c r="C91" s="20"/>
      <c r="D91" s="21"/>
      <c r="E91" s="175"/>
      <c r="F91" s="175"/>
      <c r="G91" s="173"/>
      <c r="H91" s="173"/>
      <c r="I91" s="173"/>
      <c r="J91" s="173"/>
      <c r="L91" s="193"/>
      <c r="M91" s="193"/>
      <c r="N91" s="193"/>
      <c r="O91" s="193"/>
      <c r="P91" s="193"/>
      <c r="Q91" s="193"/>
      <c r="R91" s="193"/>
      <c r="S91" s="193"/>
      <c r="T91" s="193"/>
    </row>
    <row r="92" spans="1:20" s="192" customFormat="1" ht="12.6" customHeight="1">
      <c r="A92" s="20"/>
      <c r="B92" s="20"/>
      <c r="C92" s="20"/>
      <c r="D92" s="21"/>
      <c r="E92" s="175"/>
      <c r="F92" s="175"/>
      <c r="G92" s="173"/>
      <c r="H92" s="173"/>
      <c r="I92" s="173"/>
      <c r="J92" s="173"/>
      <c r="L92" s="193"/>
      <c r="M92" s="193"/>
      <c r="N92" s="193"/>
      <c r="O92" s="193"/>
      <c r="P92" s="193"/>
      <c r="Q92" s="193"/>
      <c r="R92" s="193"/>
      <c r="S92" s="193"/>
      <c r="T92" s="193"/>
    </row>
    <row r="93" spans="1:20" s="192" customFormat="1" ht="12.6" customHeight="1">
      <c r="A93" s="20"/>
      <c r="B93" s="20"/>
      <c r="C93" s="20"/>
      <c r="D93" s="21"/>
      <c r="E93" s="175"/>
      <c r="F93" s="175"/>
      <c r="G93" s="173"/>
      <c r="H93" s="173"/>
      <c r="I93" s="173"/>
      <c r="J93" s="173"/>
      <c r="L93" s="193"/>
      <c r="M93" s="193"/>
      <c r="N93" s="193"/>
      <c r="O93" s="193"/>
      <c r="P93" s="193"/>
      <c r="Q93" s="193"/>
      <c r="R93" s="193"/>
      <c r="S93" s="193"/>
      <c r="T93" s="193"/>
    </row>
    <row r="94" spans="1:20" s="192" customFormat="1" ht="12.6" customHeight="1">
      <c r="A94" s="20"/>
      <c r="B94" s="20"/>
      <c r="C94" s="20"/>
      <c r="D94" s="21"/>
      <c r="E94" s="175"/>
      <c r="F94" s="175"/>
      <c r="G94" s="173"/>
      <c r="H94" s="173"/>
      <c r="I94" s="173"/>
      <c r="J94" s="173"/>
      <c r="L94" s="193"/>
      <c r="M94" s="193"/>
      <c r="N94" s="193"/>
      <c r="O94" s="193"/>
      <c r="P94" s="193"/>
      <c r="Q94" s="193"/>
      <c r="R94" s="193"/>
      <c r="S94" s="193"/>
      <c r="T94" s="193"/>
    </row>
    <row r="95" spans="1:20" s="192" customFormat="1" ht="12.6" customHeight="1">
      <c r="A95" s="20"/>
      <c r="B95" s="20"/>
      <c r="C95" s="20"/>
      <c r="D95" s="21"/>
      <c r="E95" s="175"/>
      <c r="F95" s="175"/>
      <c r="G95" s="173"/>
      <c r="H95" s="173"/>
      <c r="I95" s="173"/>
      <c r="J95" s="173"/>
      <c r="L95" s="193"/>
      <c r="M95" s="193"/>
      <c r="N95" s="193"/>
      <c r="O95" s="193"/>
      <c r="P95" s="193"/>
      <c r="Q95" s="193"/>
      <c r="R95" s="193"/>
      <c r="S95" s="193"/>
      <c r="T95" s="193"/>
    </row>
    <row r="96" spans="1:20" s="192" customFormat="1" ht="12.6" customHeight="1">
      <c r="A96" s="20"/>
      <c r="B96" s="20"/>
      <c r="C96" s="20"/>
      <c r="D96" s="21"/>
      <c r="E96" s="175"/>
      <c r="F96" s="175"/>
      <c r="G96" s="173"/>
      <c r="H96" s="173"/>
      <c r="I96" s="173"/>
      <c r="J96" s="173"/>
      <c r="L96" s="193"/>
      <c r="M96" s="193"/>
      <c r="N96" s="193"/>
      <c r="O96" s="193"/>
      <c r="P96" s="193"/>
      <c r="Q96" s="193"/>
      <c r="R96" s="193"/>
      <c r="S96" s="193"/>
      <c r="T96" s="193"/>
    </row>
    <row r="97" spans="1:20" s="192" customFormat="1" ht="12.6" customHeight="1">
      <c r="A97" s="20"/>
      <c r="B97" s="20"/>
      <c r="C97" s="20"/>
      <c r="D97" s="21"/>
      <c r="E97" s="175"/>
      <c r="F97" s="175"/>
      <c r="G97" s="173"/>
      <c r="H97" s="173"/>
      <c r="I97" s="173"/>
      <c r="J97" s="173"/>
      <c r="L97" s="193"/>
      <c r="M97" s="193"/>
      <c r="N97" s="193"/>
      <c r="O97" s="193"/>
      <c r="P97" s="193"/>
      <c r="Q97" s="193"/>
      <c r="R97" s="193"/>
      <c r="S97" s="193"/>
      <c r="T97" s="193"/>
    </row>
    <row r="98" spans="1:20" s="192" customFormat="1" ht="12.6" customHeight="1">
      <c r="A98" s="20"/>
      <c r="B98" s="20"/>
      <c r="C98" s="20"/>
      <c r="D98" s="21"/>
      <c r="E98" s="175"/>
      <c r="F98" s="175"/>
      <c r="G98" s="173"/>
      <c r="H98" s="173"/>
      <c r="I98" s="173"/>
      <c r="J98" s="173"/>
      <c r="L98" s="193"/>
      <c r="M98" s="193"/>
      <c r="N98" s="193"/>
      <c r="O98" s="193"/>
      <c r="P98" s="193"/>
      <c r="Q98" s="193"/>
      <c r="R98" s="193"/>
      <c r="S98" s="193"/>
      <c r="T98" s="193"/>
    </row>
    <row r="99" spans="1:20" s="192" customFormat="1" ht="12.6" customHeight="1">
      <c r="A99" s="20"/>
      <c r="B99" s="20"/>
      <c r="C99" s="20"/>
      <c r="D99" s="21"/>
      <c r="E99" s="175"/>
      <c r="F99" s="175"/>
      <c r="G99" s="173"/>
      <c r="H99" s="173"/>
      <c r="I99" s="173"/>
      <c r="J99" s="173"/>
      <c r="L99" s="193"/>
      <c r="M99" s="193"/>
      <c r="N99" s="193"/>
      <c r="O99" s="193"/>
      <c r="P99" s="193"/>
      <c r="Q99" s="193"/>
      <c r="R99" s="193"/>
      <c r="S99" s="193"/>
      <c r="T99" s="193"/>
    </row>
    <row r="100" spans="1:20" s="192" customFormat="1" ht="12.6" customHeight="1">
      <c r="A100" s="20"/>
      <c r="B100" s="20"/>
      <c r="C100" s="20"/>
      <c r="D100" s="21"/>
      <c r="E100" s="175"/>
      <c r="F100" s="175"/>
      <c r="G100" s="173"/>
      <c r="H100" s="173"/>
      <c r="I100" s="173"/>
      <c r="J100" s="173"/>
      <c r="L100" s="193"/>
      <c r="M100" s="193"/>
      <c r="N100" s="193"/>
      <c r="O100" s="193"/>
      <c r="P100" s="193"/>
      <c r="Q100" s="193"/>
      <c r="R100" s="193"/>
      <c r="S100" s="193"/>
      <c r="T100" s="193"/>
    </row>
    <row r="101" spans="1:20" s="192" customFormat="1" ht="12.6" customHeight="1">
      <c r="A101" s="20"/>
      <c r="B101" s="20"/>
      <c r="C101" s="20"/>
      <c r="D101" s="21"/>
      <c r="E101" s="175"/>
      <c r="F101" s="175"/>
      <c r="G101" s="173"/>
      <c r="H101" s="173"/>
      <c r="I101" s="173"/>
      <c r="J101" s="173"/>
      <c r="L101" s="193"/>
      <c r="M101" s="193"/>
      <c r="N101" s="193"/>
      <c r="O101" s="193"/>
      <c r="P101" s="193"/>
      <c r="Q101" s="193"/>
      <c r="R101" s="193"/>
      <c r="S101" s="193"/>
      <c r="T101" s="193"/>
    </row>
    <row r="102" spans="1:20" s="192" customFormat="1" ht="12.6" customHeight="1">
      <c r="A102" s="20"/>
      <c r="B102" s="20"/>
      <c r="C102" s="20"/>
      <c r="D102" s="21"/>
      <c r="E102" s="175"/>
      <c r="F102" s="175"/>
      <c r="G102" s="173"/>
      <c r="H102" s="173"/>
      <c r="I102" s="173"/>
      <c r="J102" s="173"/>
      <c r="L102" s="193"/>
      <c r="M102" s="193"/>
      <c r="N102" s="193"/>
      <c r="O102" s="193"/>
      <c r="P102" s="193"/>
      <c r="Q102" s="193"/>
      <c r="R102" s="193"/>
      <c r="S102" s="193"/>
      <c r="T102" s="193"/>
    </row>
    <row r="103" spans="1:20" s="192" customFormat="1" ht="12.6" customHeight="1">
      <c r="A103" s="20"/>
      <c r="B103" s="20"/>
      <c r="C103" s="20"/>
      <c r="D103" s="21"/>
      <c r="E103" s="175"/>
      <c r="F103" s="175"/>
      <c r="G103" s="173"/>
      <c r="H103" s="173"/>
      <c r="I103" s="173"/>
      <c r="J103" s="173"/>
      <c r="L103" s="193"/>
      <c r="M103" s="193"/>
      <c r="N103" s="193"/>
      <c r="O103" s="193"/>
      <c r="P103" s="193"/>
      <c r="Q103" s="193"/>
      <c r="R103" s="193"/>
      <c r="S103" s="193"/>
      <c r="T103" s="193"/>
    </row>
    <row r="104" spans="1:20" s="192" customFormat="1" ht="12.6" customHeight="1">
      <c r="A104" s="20"/>
      <c r="B104" s="20"/>
      <c r="C104" s="20"/>
      <c r="D104" s="21"/>
      <c r="E104" s="175"/>
      <c r="F104" s="175"/>
      <c r="G104" s="173"/>
      <c r="H104" s="173"/>
      <c r="I104" s="173"/>
      <c r="J104" s="173"/>
      <c r="L104" s="193"/>
      <c r="M104" s="193"/>
      <c r="N104" s="193"/>
      <c r="O104" s="193"/>
      <c r="P104" s="193"/>
      <c r="Q104" s="193"/>
      <c r="R104" s="193"/>
      <c r="S104" s="193"/>
      <c r="T104" s="193"/>
    </row>
    <row r="105" spans="1:20" s="192" customFormat="1" ht="12.6" customHeight="1">
      <c r="A105" s="20"/>
      <c r="B105" s="20"/>
      <c r="C105" s="20"/>
      <c r="D105" s="21"/>
      <c r="E105" s="175"/>
      <c r="F105" s="175"/>
      <c r="G105" s="173"/>
      <c r="H105" s="173"/>
      <c r="I105" s="173"/>
      <c r="J105" s="173"/>
      <c r="L105" s="193"/>
      <c r="M105" s="193"/>
      <c r="N105" s="193"/>
      <c r="O105" s="193"/>
      <c r="P105" s="193"/>
      <c r="Q105" s="193"/>
      <c r="R105" s="193"/>
      <c r="S105" s="193"/>
      <c r="T105" s="193"/>
    </row>
    <row r="106" spans="1:20" s="192" customFormat="1" ht="12.6" customHeight="1">
      <c r="A106" s="20"/>
      <c r="B106" s="20"/>
      <c r="C106" s="20"/>
      <c r="D106" s="21"/>
      <c r="E106" s="175"/>
      <c r="F106" s="175"/>
      <c r="G106" s="173"/>
      <c r="H106" s="173"/>
      <c r="I106" s="173"/>
      <c r="J106" s="173"/>
      <c r="L106" s="193"/>
      <c r="M106" s="193"/>
      <c r="N106" s="193"/>
      <c r="O106" s="193"/>
      <c r="P106" s="193"/>
      <c r="Q106" s="193"/>
      <c r="R106" s="193"/>
      <c r="S106" s="193"/>
      <c r="T106" s="193"/>
    </row>
    <row r="107" spans="1:20" s="192" customFormat="1" ht="12.6" customHeight="1">
      <c r="A107" s="20"/>
      <c r="B107" s="20"/>
      <c r="C107" s="20"/>
      <c r="D107" s="21"/>
      <c r="E107" s="175"/>
      <c r="F107" s="175"/>
      <c r="G107" s="173"/>
      <c r="H107" s="173"/>
      <c r="I107" s="173"/>
      <c r="J107" s="173"/>
      <c r="L107" s="193"/>
      <c r="M107" s="193"/>
      <c r="N107" s="193"/>
      <c r="O107" s="193"/>
      <c r="P107" s="193"/>
      <c r="Q107" s="193"/>
      <c r="R107" s="193"/>
      <c r="S107" s="193"/>
      <c r="T107" s="193"/>
    </row>
    <row r="108" spans="1:20" s="192" customFormat="1" ht="12.6" customHeight="1">
      <c r="A108" s="20"/>
      <c r="B108" s="20"/>
      <c r="C108" s="20"/>
      <c r="D108" s="21"/>
      <c r="E108" s="175"/>
      <c r="F108" s="175"/>
      <c r="G108" s="173"/>
      <c r="H108" s="173"/>
      <c r="I108" s="173"/>
      <c r="J108" s="173"/>
      <c r="L108" s="193"/>
      <c r="M108" s="193"/>
      <c r="N108" s="193"/>
      <c r="O108" s="193"/>
      <c r="P108" s="193"/>
      <c r="Q108" s="193"/>
      <c r="R108" s="193"/>
      <c r="S108" s="193"/>
      <c r="T108" s="193"/>
    </row>
    <row r="109" spans="1:20" s="192" customFormat="1">
      <c r="A109" s="193" t="s">
        <v>972</v>
      </c>
      <c r="B109" s="193"/>
      <c r="C109" s="193"/>
      <c r="D109" s="193"/>
      <c r="E109" s="193"/>
      <c r="F109" s="193"/>
      <c r="G109" s="193"/>
      <c r="H109" s="193"/>
      <c r="I109" s="193"/>
      <c r="J109" s="193"/>
      <c r="L109" s="193"/>
      <c r="M109" s="193"/>
      <c r="N109" s="193"/>
      <c r="O109" s="193"/>
      <c r="P109" s="193"/>
      <c r="Q109" s="193"/>
      <c r="R109" s="193"/>
      <c r="S109" s="193"/>
      <c r="T109" s="193"/>
    </row>
    <row r="110" spans="1:20" s="192" customFormat="1" ht="50.1" customHeight="1">
      <c r="A110" s="2103"/>
      <c r="B110" s="2104"/>
      <c r="C110" s="2104"/>
      <c r="D110" s="2104"/>
      <c r="E110" s="2104"/>
      <c r="F110" s="2104"/>
      <c r="G110" s="2104"/>
      <c r="H110" s="2104"/>
      <c r="I110" s="2104"/>
      <c r="J110" s="2104"/>
      <c r="L110" s="193"/>
      <c r="M110" s="193"/>
      <c r="N110" s="193"/>
      <c r="O110" s="193"/>
      <c r="P110" s="193"/>
      <c r="Q110" s="193"/>
      <c r="R110" s="193"/>
      <c r="S110" s="193"/>
      <c r="T110" s="193"/>
    </row>
  </sheetData>
  <sheetProtection password="C096" sheet="1" objects="1" scenarios="1" selectLockedCells="1"/>
  <mergeCells count="21">
    <mergeCell ref="I28:J28"/>
    <mergeCell ref="A28:C28"/>
    <mergeCell ref="D28:H28"/>
    <mergeCell ref="D30:H30"/>
    <mergeCell ref="I30:J30"/>
    <mergeCell ref="H1:J1"/>
    <mergeCell ref="A24:J24"/>
    <mergeCell ref="A25:C26"/>
    <mergeCell ref="D25:H26"/>
    <mergeCell ref="A2:G2"/>
    <mergeCell ref="A23:J23"/>
    <mergeCell ref="L25:L26"/>
    <mergeCell ref="A27:C27"/>
    <mergeCell ref="D27:H27"/>
    <mergeCell ref="I27:J27"/>
    <mergeCell ref="I25:J26"/>
    <mergeCell ref="A110:J110"/>
    <mergeCell ref="A29:C29"/>
    <mergeCell ref="D29:H29"/>
    <mergeCell ref="I29:J29"/>
    <mergeCell ref="A30:C30"/>
  </mergeCells>
  <pageMargins left="0.75" right="0.75" top="0.71" bottom="1" header="0.4921259845" footer="0.4921259845"/>
  <pageSetup paperSize="9" scale="94" orientation="landscape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 codeName="List23"/>
  <dimension ref="A1:T110"/>
  <sheetViews>
    <sheetView showGridLines="0" zoomScaleSheetLayoutView="130" workbookViewId="0">
      <selection activeCell="K48" sqref="K48"/>
    </sheetView>
  </sheetViews>
  <sheetFormatPr defaultRowHeight="11.25"/>
  <cols>
    <col min="1" max="1" width="36" style="114" customWidth="1"/>
    <col min="2" max="9" width="10.7109375" style="114" customWidth="1"/>
    <col min="10" max="10" width="10" style="114" customWidth="1"/>
    <col min="11" max="11" width="9.140625" style="174" hidden="1" customWidth="1"/>
    <col min="12" max="12" width="2.5703125" style="114" customWidth="1"/>
    <col min="13" max="14" width="9.140625" style="114"/>
    <col min="15" max="15" width="5.5703125" style="114" customWidth="1"/>
    <col min="16" max="16384" width="9.140625" style="114"/>
  </cols>
  <sheetData>
    <row r="1" spans="1:20" s="14" customFormat="1">
      <c r="A1" s="2047" t="str">
        <f>'o fy'!$B$29</f>
        <v>LASER CUT SLOVENSKO spol. s r.o.</v>
      </c>
      <c r="B1" s="2051"/>
      <c r="C1" s="2051"/>
      <c r="D1" s="2051"/>
      <c r="E1" s="2051"/>
      <c r="F1" s="2051"/>
      <c r="G1" s="2051"/>
      <c r="H1" s="2051"/>
      <c r="I1" s="170">
        <f>'o fy'!$B$24</f>
        <v>0</v>
      </c>
      <c r="J1" s="171"/>
      <c r="K1" s="171"/>
      <c r="N1" s="172"/>
      <c r="O1" s="172"/>
      <c r="P1" s="172"/>
      <c r="Q1" s="172"/>
      <c r="R1" s="172"/>
      <c r="S1" s="172"/>
      <c r="T1" s="172"/>
    </row>
    <row r="2" spans="1:20" ht="12" customHeight="1">
      <c r="A2" s="1585" t="s">
        <v>1355</v>
      </c>
      <c r="B2" s="1585"/>
      <c r="C2" s="1585"/>
      <c r="D2" s="1585"/>
      <c r="E2" s="1585"/>
      <c r="F2" s="1585"/>
      <c r="G2" s="1585"/>
      <c r="H2" s="173"/>
      <c r="I2" s="173"/>
      <c r="J2" s="173"/>
    </row>
    <row r="3" spans="1:20" ht="12" hidden="1" customHeight="1">
      <c r="B3" s="20"/>
      <c r="C3" s="20"/>
      <c r="D3" s="21"/>
      <c r="E3" s="175"/>
      <c r="F3" s="175"/>
      <c r="G3" s="173"/>
      <c r="H3" s="173"/>
      <c r="I3" s="173"/>
      <c r="J3" s="173"/>
    </row>
    <row r="4" spans="1:20" ht="48.75" customHeight="1">
      <c r="A4" s="1177" t="s">
        <v>407</v>
      </c>
      <c r="B4" s="1177" t="s">
        <v>1033</v>
      </c>
      <c r="C4" s="1177" t="s">
        <v>1331</v>
      </c>
      <c r="D4" s="1177" t="s">
        <v>1332</v>
      </c>
      <c r="E4" s="1177" t="s">
        <v>1333</v>
      </c>
      <c r="F4" s="1177" t="s">
        <v>1334</v>
      </c>
      <c r="G4" s="1177" t="s">
        <v>1335</v>
      </c>
      <c r="H4" s="1177" t="s">
        <v>1336</v>
      </c>
      <c r="I4" s="1177" t="s">
        <v>1003</v>
      </c>
      <c r="J4" s="1178"/>
    </row>
    <row r="5" spans="1:20">
      <c r="A5" s="1177" t="s">
        <v>219</v>
      </c>
      <c r="B5" s="1177" t="s">
        <v>220</v>
      </c>
      <c r="C5" s="1177" t="s">
        <v>221</v>
      </c>
      <c r="D5" s="1177" t="s">
        <v>1001</v>
      </c>
      <c r="E5" s="1177" t="s">
        <v>1002</v>
      </c>
      <c r="F5" s="1177" t="s">
        <v>1007</v>
      </c>
      <c r="G5" s="1177" t="s">
        <v>1337</v>
      </c>
      <c r="H5" s="1177" t="s">
        <v>1338</v>
      </c>
      <c r="I5" s="1177" t="s">
        <v>1339</v>
      </c>
      <c r="J5" s="1178"/>
    </row>
    <row r="6" spans="1:20" ht="26.1" customHeight="1">
      <c r="A6" s="1193" t="s">
        <v>1340</v>
      </c>
      <c r="B6" s="710">
        <f>'HL KNIHA VYPOC'!H8</f>
        <v>0</v>
      </c>
      <c r="C6" s="711">
        <f>'HL KNIHA VYPOC'!H9</f>
        <v>0</v>
      </c>
      <c r="D6" s="711">
        <f>'HL KNIHA VYPOC'!H10</f>
        <v>0</v>
      </c>
      <c r="E6" s="711">
        <f>'HL KNIHA VYPOC'!H11</f>
        <v>0</v>
      </c>
      <c r="F6" s="711">
        <f>'HL KNIHA VYPOC'!H13</f>
        <v>0</v>
      </c>
      <c r="G6" s="711">
        <f>'HL KNIHA VYPOC'!$H$31</f>
        <v>0</v>
      </c>
      <c r="H6" s="711">
        <f>'HL KNIHA VYPOC'!$H$37</f>
        <v>0</v>
      </c>
      <c r="I6" s="712">
        <f>SUM(B6:H6)</f>
        <v>0</v>
      </c>
      <c r="J6" s="1188"/>
    </row>
    <row r="7" spans="1:20" s="164" customFormat="1" ht="14.1" customHeight="1">
      <c r="A7" s="1194" t="s">
        <v>1341</v>
      </c>
      <c r="B7" s="623">
        <f>'HL KNIHA VYPOC'!I8</f>
        <v>0</v>
      </c>
      <c r="C7" s="624">
        <f>'HL KNIHA VYPOC'!I9</f>
        <v>0</v>
      </c>
      <c r="D7" s="624">
        <f>'HL KNIHA VYPOC'!I10</f>
        <v>0</v>
      </c>
      <c r="E7" s="624">
        <f>'HL KNIHA VYPOC'!I11</f>
        <v>0</v>
      </c>
      <c r="F7" s="624">
        <f>'HL KNIHA VYPOC'!I13</f>
        <v>0</v>
      </c>
      <c r="G7" s="624">
        <f>'HL KNIHA VYPOC'!$I$31</f>
        <v>0</v>
      </c>
      <c r="H7" s="624">
        <f>'HL KNIHA VYPOC'!$I$37</f>
        <v>0</v>
      </c>
      <c r="I7" s="713">
        <f>SUM(B7:H7)</f>
        <v>0</v>
      </c>
      <c r="J7" s="1183"/>
      <c r="K7" s="180"/>
    </row>
    <row r="8" spans="1:20" s="164" customFormat="1" ht="14.1" customHeight="1">
      <c r="A8" s="1194" t="s">
        <v>1342</v>
      </c>
      <c r="B8" s="623">
        <f>'HL KNIHA VYPOC'!J8</f>
        <v>0</v>
      </c>
      <c r="C8" s="624">
        <f>'HL KNIHA VYPOC'!J9</f>
        <v>0</v>
      </c>
      <c r="D8" s="624">
        <f>'HL KNIHA VYPOC'!J10</f>
        <v>0</v>
      </c>
      <c r="E8" s="624">
        <f>'HL KNIHA VYPOC'!J11</f>
        <v>0</v>
      </c>
      <c r="F8" s="624">
        <f>'HL KNIHA VYPOC'!J13</f>
        <v>0</v>
      </c>
      <c r="G8" s="624">
        <f>'HL KNIHA VYPOC'!$J$31</f>
        <v>0</v>
      </c>
      <c r="H8" s="624">
        <f>'HL KNIHA VYPOC'!$J$37</f>
        <v>0</v>
      </c>
      <c r="I8" s="713">
        <f>SUM(B8:H8)</f>
        <v>0</v>
      </c>
      <c r="J8" s="1183"/>
      <c r="K8" s="180"/>
      <c r="M8" s="271"/>
    </row>
    <row r="9" spans="1:20" s="164" customFormat="1" ht="14.1" customHeight="1">
      <c r="A9" s="1195" t="s">
        <v>1343</v>
      </c>
      <c r="B9" s="810"/>
      <c r="C9" s="809"/>
      <c r="D9" s="809"/>
      <c r="E9" s="809"/>
      <c r="F9" s="809"/>
      <c r="G9" s="809"/>
      <c r="H9" s="809"/>
      <c r="I9" s="713">
        <f>SUM(B9:H9)</f>
        <v>0</v>
      </c>
      <c r="J9" s="1183"/>
      <c r="K9" s="180"/>
    </row>
    <row r="10" spans="1:20" ht="21.95" customHeight="1">
      <c r="A10" s="1185" t="s">
        <v>1344</v>
      </c>
      <c r="B10" s="714">
        <f>SUM(B6+B7-B8+B9)</f>
        <v>0</v>
      </c>
      <c r="C10" s="714">
        <f t="shared" ref="C10:H10" si="0">SUM(C6+C7-C8+C9)</f>
        <v>0</v>
      </c>
      <c r="D10" s="714">
        <f t="shared" si="0"/>
        <v>0</v>
      </c>
      <c r="E10" s="714">
        <f t="shared" si="0"/>
        <v>0</v>
      </c>
      <c r="F10" s="714">
        <f t="shared" si="0"/>
        <v>0</v>
      </c>
      <c r="G10" s="714">
        <f t="shared" si="0"/>
        <v>0</v>
      </c>
      <c r="H10" s="714">
        <f t="shared" si="0"/>
        <v>0</v>
      </c>
      <c r="I10" s="714">
        <f t="shared" ref="I10:I15" si="1">SUM(B10:H10)</f>
        <v>0</v>
      </c>
      <c r="J10" s="1196"/>
    </row>
    <row r="11" spans="1:20" ht="26.1" customHeight="1">
      <c r="A11" s="1193" t="s">
        <v>1345</v>
      </c>
      <c r="B11" s="710">
        <f>'HL KNIHA VYPOC'!H53*-1</f>
        <v>0</v>
      </c>
      <c r="C11" s="711">
        <f>'HL KNIHA VYPOC'!H54*-1</f>
        <v>0</v>
      </c>
      <c r="D11" s="711">
        <f>'HL KNIHA VYPOC'!H55*-1</f>
        <v>0</v>
      </c>
      <c r="E11" s="711">
        <f>'HL KNIHA VYPOC'!H56*-1</f>
        <v>0</v>
      </c>
      <c r="F11" s="711">
        <f>'HL KNIHA VYPOC'!H58*-1</f>
        <v>0</v>
      </c>
      <c r="G11" s="711"/>
      <c r="H11" s="711"/>
      <c r="I11" s="712">
        <f t="shared" si="1"/>
        <v>0</v>
      </c>
      <c r="J11" s="1196"/>
    </row>
    <row r="12" spans="1:20" ht="14.1" customHeight="1">
      <c r="A12" s="1194" t="s">
        <v>1341</v>
      </c>
      <c r="B12" s="623">
        <f>'HL KNIHA VYPOC'!J53</f>
        <v>0</v>
      </c>
      <c r="C12" s="624">
        <f>'HL KNIHA VYPOC'!J54</f>
        <v>0</v>
      </c>
      <c r="D12" s="624">
        <f>'HL KNIHA VYPOC'!J55</f>
        <v>0</v>
      </c>
      <c r="E12" s="624">
        <f>'HL KNIHA VYPOC'!J56</f>
        <v>0</v>
      </c>
      <c r="F12" s="624">
        <f>'HL KNIHA VYPOC'!J58</f>
        <v>0</v>
      </c>
      <c r="G12" s="624"/>
      <c r="H12" s="624"/>
      <c r="I12" s="713">
        <f t="shared" si="1"/>
        <v>0</v>
      </c>
      <c r="J12" s="1196"/>
    </row>
    <row r="13" spans="1:20" ht="14.1" customHeight="1">
      <c r="A13" s="1195" t="s">
        <v>1342</v>
      </c>
      <c r="B13" s="623">
        <f>'HL KNIHA VYPOC'!I53</f>
        <v>0</v>
      </c>
      <c r="C13" s="624">
        <f>'HL KNIHA VYPOC'!I54</f>
        <v>0</v>
      </c>
      <c r="D13" s="624">
        <f>'HL KNIHA VYPOC'!I55</f>
        <v>0</v>
      </c>
      <c r="E13" s="624">
        <f>'HL KNIHA VYPOC'!I56</f>
        <v>0</v>
      </c>
      <c r="F13" s="624">
        <f>'HL KNIHA VYPOC'!I58</f>
        <v>0</v>
      </c>
      <c r="G13" s="715"/>
      <c r="H13" s="716"/>
      <c r="I13" s="717">
        <f t="shared" si="1"/>
        <v>0</v>
      </c>
      <c r="J13" s="1196"/>
    </row>
    <row r="14" spans="1:20" ht="14.1" customHeight="1">
      <c r="A14" s="1185" t="s">
        <v>1344</v>
      </c>
      <c r="B14" s="714">
        <f>SUM(B11+B12-B13)</f>
        <v>0</v>
      </c>
      <c r="C14" s="714">
        <f>SUM(C11+C12-C13)</f>
        <v>0</v>
      </c>
      <c r="D14" s="714">
        <f>SUM(D11+D12-D13)</f>
        <v>0</v>
      </c>
      <c r="E14" s="714">
        <f>SUM(E11+E12-E13)</f>
        <v>0</v>
      </c>
      <c r="F14" s="714">
        <f>SUM(F11+F12-F13)</f>
        <v>0</v>
      </c>
      <c r="G14" s="718"/>
      <c r="H14" s="718"/>
      <c r="I14" s="714">
        <f t="shared" si="1"/>
        <v>0</v>
      </c>
      <c r="J14" s="1196"/>
    </row>
    <row r="15" spans="1:20" ht="26.1" customHeight="1">
      <c r="A15" s="1193" t="s">
        <v>1346</v>
      </c>
      <c r="B15" s="623">
        <f t="shared" ref="B15:H15" si="2">SUM(B18+B17-B16)</f>
        <v>0</v>
      </c>
      <c r="C15" s="624">
        <f t="shared" si="2"/>
        <v>0</v>
      </c>
      <c r="D15" s="624">
        <f t="shared" si="2"/>
        <v>0</v>
      </c>
      <c r="E15" s="624">
        <f t="shared" si="2"/>
        <v>0</v>
      </c>
      <c r="F15" s="624">
        <f t="shared" si="2"/>
        <v>0</v>
      </c>
      <c r="G15" s="624">
        <f t="shared" si="2"/>
        <v>0</v>
      </c>
      <c r="H15" s="624">
        <f t="shared" si="2"/>
        <v>0</v>
      </c>
      <c r="I15" s="713">
        <f t="shared" si="1"/>
        <v>0</v>
      </c>
      <c r="J15" s="1196"/>
      <c r="M15" s="267"/>
    </row>
    <row r="16" spans="1:20" ht="14.1" customHeight="1">
      <c r="A16" s="1194" t="s">
        <v>1341</v>
      </c>
      <c r="B16" s="810"/>
      <c r="C16" s="809"/>
      <c r="D16" s="809"/>
      <c r="E16" s="809"/>
      <c r="F16" s="809"/>
      <c r="G16" s="809"/>
      <c r="H16" s="809"/>
      <c r="I16" s="713">
        <f>SUM(B16:H16)</f>
        <v>0</v>
      </c>
      <c r="J16" s="1196"/>
    </row>
    <row r="17" spans="1:20" s="174" customFormat="1" ht="14.1" customHeight="1">
      <c r="A17" s="1195" t="s">
        <v>1342</v>
      </c>
      <c r="B17" s="810"/>
      <c r="C17" s="809"/>
      <c r="D17" s="809"/>
      <c r="E17" s="809"/>
      <c r="F17" s="809"/>
      <c r="G17" s="809"/>
      <c r="H17" s="809"/>
      <c r="I17" s="713">
        <f>SUM(B17:H17)</f>
        <v>0</v>
      </c>
      <c r="J17" s="1197"/>
      <c r="L17" s="114"/>
      <c r="M17" s="114"/>
      <c r="N17" s="114"/>
      <c r="O17" s="114"/>
      <c r="P17" s="114"/>
      <c r="Q17" s="114"/>
      <c r="R17" s="114"/>
      <c r="S17" s="114"/>
      <c r="T17" s="114"/>
    </row>
    <row r="18" spans="1:20" s="174" customFormat="1" ht="14.1" customHeight="1">
      <c r="A18" s="1185" t="s">
        <v>1344</v>
      </c>
      <c r="B18" s="714">
        <f>'ANAL UCTY'!J11*-1</f>
        <v>0</v>
      </c>
      <c r="C18" s="714">
        <f>'ANAL UCTY'!J12*-1</f>
        <v>0</v>
      </c>
      <c r="D18" s="714">
        <f>'ANAL UCTY'!J13*-1</f>
        <v>0</v>
      </c>
      <c r="E18" s="714">
        <f>'ANAL UCTY'!J14*-1</f>
        <v>0</v>
      </c>
      <c r="F18" s="714">
        <f>'ANAL UCTY'!J15*-1</f>
        <v>0</v>
      </c>
      <c r="G18" s="714">
        <f>'HL KNIHA VYPOC'!$K$73*-1</f>
        <v>0</v>
      </c>
      <c r="H18" s="714">
        <f>'HL KNIHA VYPOC'!$K$75*-1</f>
        <v>0</v>
      </c>
      <c r="I18" s="714">
        <f>SUM(B18:H18)</f>
        <v>0</v>
      </c>
      <c r="J18" s="1197"/>
      <c r="L18" s="114"/>
      <c r="M18" s="114"/>
      <c r="N18" s="114"/>
      <c r="O18" s="114"/>
      <c r="P18" s="114"/>
      <c r="Q18" s="114"/>
      <c r="R18" s="114"/>
      <c r="S18" s="114"/>
      <c r="T18" s="114"/>
    </row>
    <row r="19" spans="1:20" s="174" customFormat="1" ht="18" customHeight="1">
      <c r="A19" s="1198" t="s">
        <v>1347</v>
      </c>
      <c r="B19" s="719"/>
      <c r="C19" s="719"/>
      <c r="D19" s="720"/>
      <c r="E19" s="721"/>
      <c r="F19" s="721"/>
      <c r="G19" s="721"/>
      <c r="H19" s="721"/>
      <c r="I19" s="721"/>
      <c r="J19" s="1197"/>
      <c r="L19" s="114"/>
      <c r="M19" s="114"/>
      <c r="N19" s="114"/>
      <c r="O19" s="114"/>
      <c r="P19" s="114"/>
      <c r="Q19" s="114"/>
      <c r="R19" s="114"/>
      <c r="S19" s="114"/>
      <c r="T19" s="114"/>
    </row>
    <row r="20" spans="1:20" s="174" customFormat="1" ht="14.1" customHeight="1">
      <c r="A20" s="1199" t="s">
        <v>1348</v>
      </c>
      <c r="B20" s="714">
        <f>SUM(B6-B11-B15)</f>
        <v>0</v>
      </c>
      <c r="C20" s="714">
        <f t="shared" ref="C20:I20" si="3">SUM(C6-C11-C15)</f>
        <v>0</v>
      </c>
      <c r="D20" s="714">
        <f t="shared" si="3"/>
        <v>0</v>
      </c>
      <c r="E20" s="714">
        <f t="shared" si="3"/>
        <v>0</v>
      </c>
      <c r="F20" s="714">
        <f t="shared" si="3"/>
        <v>0</v>
      </c>
      <c r="G20" s="714">
        <f t="shared" si="3"/>
        <v>0</v>
      </c>
      <c r="H20" s="714">
        <f t="shared" si="3"/>
        <v>0</v>
      </c>
      <c r="I20" s="714">
        <f t="shared" si="3"/>
        <v>0</v>
      </c>
      <c r="J20" s="1188"/>
      <c r="L20" s="114"/>
      <c r="M20" s="114"/>
      <c r="N20" s="114"/>
      <c r="O20" s="114"/>
      <c r="P20" s="114"/>
      <c r="Q20" s="114"/>
      <c r="R20" s="114"/>
      <c r="S20" s="114"/>
      <c r="T20" s="114"/>
    </row>
    <row r="21" spans="1:20" s="174" customFormat="1" ht="14.1" customHeight="1">
      <c r="A21" s="1200" t="s">
        <v>1349</v>
      </c>
      <c r="B21" s="714">
        <f>SUM(B10-B14-B18)</f>
        <v>0</v>
      </c>
      <c r="C21" s="714">
        <f t="shared" ref="C21:I21" si="4">SUM(C10-C14-C18)</f>
        <v>0</v>
      </c>
      <c r="D21" s="714">
        <f t="shared" si="4"/>
        <v>0</v>
      </c>
      <c r="E21" s="714">
        <f t="shared" si="4"/>
        <v>0</v>
      </c>
      <c r="F21" s="714">
        <f t="shared" si="4"/>
        <v>0</v>
      </c>
      <c r="G21" s="714">
        <f t="shared" si="4"/>
        <v>0</v>
      </c>
      <c r="H21" s="714">
        <f t="shared" si="4"/>
        <v>0</v>
      </c>
      <c r="I21" s="714">
        <f t="shared" si="4"/>
        <v>0</v>
      </c>
      <c r="J21" s="1188"/>
      <c r="L21" s="114"/>
      <c r="M21" s="114"/>
      <c r="N21" s="114"/>
      <c r="O21" s="114"/>
      <c r="P21" s="114"/>
      <c r="Q21" s="114"/>
      <c r="R21" s="114"/>
      <c r="S21" s="114"/>
      <c r="T21" s="114"/>
    </row>
    <row r="22" spans="1:20" s="174" customFormat="1" ht="14.1" customHeight="1">
      <c r="A22" s="1196" t="s">
        <v>972</v>
      </c>
      <c r="B22" s="1196"/>
      <c r="C22" s="1196"/>
      <c r="D22" s="1196"/>
      <c r="E22" s="1196"/>
      <c r="F22" s="1196"/>
      <c r="G22" s="1196"/>
      <c r="H22" s="1196"/>
      <c r="I22" s="1196"/>
      <c r="J22" s="1196"/>
      <c r="L22" s="114"/>
      <c r="M22" s="114"/>
      <c r="N22" s="114"/>
      <c r="O22" s="114"/>
      <c r="P22" s="114"/>
      <c r="Q22" s="114"/>
      <c r="R22" s="114"/>
      <c r="S22" s="114"/>
      <c r="T22" s="114"/>
    </row>
    <row r="23" spans="1:20" s="174" customFormat="1" ht="42.75" customHeight="1">
      <c r="A23" s="2113"/>
      <c r="B23" s="2113"/>
      <c r="C23" s="2113"/>
      <c r="D23" s="2113"/>
      <c r="E23" s="2113"/>
      <c r="F23" s="2113"/>
      <c r="G23" s="2113"/>
      <c r="H23" s="2113"/>
      <c r="I23" s="2113"/>
      <c r="J23" s="2113"/>
      <c r="L23" s="114"/>
      <c r="M23" s="114"/>
      <c r="N23" s="114"/>
      <c r="O23" s="114"/>
      <c r="P23" s="114"/>
      <c r="Q23" s="114"/>
      <c r="R23" s="114"/>
      <c r="S23" s="114"/>
      <c r="T23" s="114"/>
    </row>
    <row r="24" spans="1:20" s="192" customFormat="1" ht="23.25" customHeight="1">
      <c r="A24" s="2115"/>
      <c r="B24" s="2115"/>
      <c r="C24" s="2115"/>
      <c r="D24" s="2115"/>
      <c r="E24" s="2115"/>
      <c r="F24" s="2115"/>
      <c r="G24" s="2115"/>
      <c r="H24" s="2115"/>
      <c r="I24" s="2115"/>
      <c r="J24" s="2115"/>
      <c r="L24" s="193"/>
      <c r="M24" s="193"/>
      <c r="N24" s="193"/>
      <c r="O24" s="193"/>
      <c r="P24" s="193"/>
      <c r="Q24" s="193"/>
      <c r="R24" s="193"/>
      <c r="S24" s="193"/>
      <c r="T24" s="193"/>
    </row>
    <row r="25" spans="1:20" s="192" customFormat="1" ht="12.6" customHeight="1">
      <c r="A25" s="2116"/>
      <c r="B25" s="2116"/>
      <c r="C25" s="2116"/>
      <c r="D25" s="2116"/>
      <c r="E25" s="2116"/>
      <c r="F25" s="2116"/>
      <c r="G25" s="2116"/>
      <c r="H25" s="2117"/>
      <c r="I25" s="2117"/>
      <c r="J25" s="2117"/>
      <c r="L25" s="193"/>
      <c r="M25" s="193"/>
      <c r="N25" s="193"/>
      <c r="O25" s="193"/>
      <c r="P25" s="193"/>
      <c r="Q25" s="193"/>
      <c r="R25" s="193"/>
      <c r="S25" s="193"/>
      <c r="T25" s="193"/>
    </row>
    <row r="26" spans="1:20" s="192" customFormat="1" ht="12.6" customHeight="1">
      <c r="A26" s="2049"/>
      <c r="B26" s="2049"/>
      <c r="C26" s="2049"/>
      <c r="D26" s="2049"/>
      <c r="E26" s="2049"/>
      <c r="F26" s="2118"/>
      <c r="G26" s="2118"/>
      <c r="H26" s="2049"/>
      <c r="I26" s="2049"/>
      <c r="J26" s="2049"/>
      <c r="L26" s="193"/>
      <c r="M26" s="193"/>
      <c r="N26" s="193"/>
      <c r="O26" s="193"/>
      <c r="P26" s="193"/>
      <c r="Q26" s="193"/>
      <c r="R26" s="193"/>
      <c r="S26" s="193"/>
      <c r="T26" s="193"/>
    </row>
    <row r="27" spans="1:20" s="192" customFormat="1" ht="12.6" customHeight="1">
      <c r="A27" s="2119">
        <f>'o fy'!$A$54</f>
        <v>0</v>
      </c>
      <c r="B27" s="2049"/>
      <c r="C27" s="2049"/>
      <c r="D27" s="2049"/>
      <c r="E27" s="2049"/>
      <c r="F27" s="2118"/>
      <c r="G27" s="2118"/>
      <c r="H27" s="2049"/>
      <c r="I27" s="2049"/>
      <c r="J27" s="2049"/>
      <c r="L27" s="193"/>
      <c r="M27" s="193"/>
      <c r="N27" s="193"/>
      <c r="O27" s="193"/>
      <c r="P27" s="193"/>
      <c r="Q27" s="193"/>
      <c r="R27" s="193"/>
      <c r="S27" s="193"/>
      <c r="T27" s="193"/>
    </row>
    <row r="28" spans="1:20" s="192" customFormat="1" ht="12.6" customHeight="1">
      <c r="A28" s="2049"/>
      <c r="B28" s="2049"/>
      <c r="C28" s="2049"/>
      <c r="D28" s="2049"/>
      <c r="E28" s="2049"/>
      <c r="F28" s="2118"/>
      <c r="G28" s="2118"/>
      <c r="H28" s="2049"/>
      <c r="I28" s="2049"/>
      <c r="J28" s="2049"/>
      <c r="L28" s="193"/>
      <c r="M28" s="193"/>
      <c r="N28" s="193"/>
      <c r="O28" s="193"/>
      <c r="P28" s="193"/>
      <c r="Q28" s="193"/>
      <c r="R28" s="193"/>
      <c r="S28" s="193"/>
      <c r="T28" s="193"/>
    </row>
    <row r="29" spans="1:20" s="192" customFormat="1" ht="12.6" customHeight="1">
      <c r="A29" s="2049"/>
      <c r="B29" s="2049"/>
      <c r="C29" s="2049"/>
      <c r="D29" s="2049"/>
      <c r="E29" s="2049"/>
      <c r="F29" s="2118"/>
      <c r="G29" s="2118"/>
      <c r="H29" s="2049"/>
      <c r="I29" s="2049"/>
      <c r="J29" s="2049"/>
      <c r="L29" s="193"/>
      <c r="M29" s="193"/>
      <c r="N29" s="193"/>
      <c r="O29" s="193"/>
      <c r="P29" s="193"/>
      <c r="Q29" s="193"/>
      <c r="R29" s="193"/>
      <c r="S29" s="193"/>
      <c r="T29" s="193"/>
    </row>
    <row r="30" spans="1:20" s="192" customFormat="1" ht="12.6" customHeight="1">
      <c r="A30" s="2049"/>
      <c r="B30" s="2049"/>
      <c r="C30" s="2049"/>
      <c r="D30" s="2049"/>
      <c r="E30" s="2049"/>
      <c r="F30" s="2118"/>
      <c r="G30" s="2118"/>
      <c r="H30" s="2049"/>
      <c r="I30" s="2049"/>
      <c r="J30" s="2049"/>
      <c r="L30" s="193"/>
      <c r="M30" s="193"/>
      <c r="N30" s="193"/>
      <c r="O30" s="193"/>
      <c r="P30" s="193"/>
      <c r="Q30" s="193"/>
      <c r="R30" s="193"/>
      <c r="S30" s="193"/>
      <c r="T30" s="193"/>
    </row>
    <row r="31" spans="1:20" s="174" customFormat="1" ht="12.6" customHeight="1">
      <c r="A31" s="20"/>
      <c r="B31" s="20"/>
      <c r="C31" s="20"/>
      <c r="D31" s="21"/>
      <c r="E31" s="175"/>
      <c r="F31" s="175"/>
      <c r="G31" s="173"/>
      <c r="H31" s="173"/>
      <c r="I31" s="173"/>
      <c r="J31" s="173"/>
      <c r="L31" s="114"/>
      <c r="M31" s="114"/>
      <c r="N31" s="114"/>
      <c r="O31" s="114"/>
      <c r="P31" s="114"/>
      <c r="Q31" s="114"/>
      <c r="R31" s="114"/>
      <c r="S31" s="114"/>
      <c r="T31" s="114"/>
    </row>
    <row r="32" spans="1:20" s="174" customFormat="1" ht="12.6" customHeight="1">
      <c r="A32" s="20"/>
      <c r="B32" s="20"/>
      <c r="C32" s="20"/>
      <c r="D32" s="21"/>
      <c r="E32" s="175"/>
      <c r="F32" s="175"/>
      <c r="G32" s="173"/>
      <c r="H32" s="173"/>
      <c r="I32" s="173"/>
      <c r="J32" s="173"/>
      <c r="L32" s="114"/>
      <c r="M32" s="114"/>
      <c r="N32" s="114"/>
      <c r="O32" s="114"/>
      <c r="P32" s="114"/>
      <c r="Q32" s="114"/>
      <c r="R32" s="114"/>
      <c r="S32" s="114"/>
      <c r="T32" s="114"/>
    </row>
    <row r="33" spans="1:20" s="174" customFormat="1" ht="12.6" customHeight="1">
      <c r="A33" s="20"/>
      <c r="B33" s="20"/>
      <c r="C33" s="20"/>
      <c r="D33" s="21"/>
      <c r="E33" s="175"/>
      <c r="F33" s="175"/>
      <c r="G33" s="173"/>
      <c r="H33" s="173"/>
      <c r="I33" s="173"/>
      <c r="J33" s="173"/>
      <c r="L33" s="114"/>
      <c r="M33" s="114"/>
      <c r="N33" s="114"/>
      <c r="O33" s="114"/>
      <c r="P33" s="114"/>
      <c r="Q33" s="114"/>
      <c r="R33" s="114"/>
      <c r="S33" s="114"/>
      <c r="T33" s="114"/>
    </row>
    <row r="34" spans="1:20" s="174" customFormat="1" ht="12.6" customHeight="1">
      <c r="A34" s="20"/>
      <c r="B34" s="20"/>
      <c r="C34" s="20"/>
      <c r="D34" s="21"/>
      <c r="E34" s="175"/>
      <c r="F34" s="175"/>
      <c r="G34" s="173"/>
      <c r="H34" s="173"/>
      <c r="I34" s="173"/>
      <c r="J34" s="173"/>
      <c r="L34" s="114"/>
      <c r="M34" s="114"/>
      <c r="N34" s="114"/>
      <c r="O34" s="114"/>
      <c r="P34" s="114"/>
      <c r="Q34" s="114"/>
      <c r="R34" s="114"/>
      <c r="S34" s="114"/>
      <c r="T34" s="114"/>
    </row>
    <row r="35" spans="1:20" s="174" customFormat="1" ht="12.6" customHeight="1">
      <c r="A35" s="20"/>
      <c r="B35" s="20"/>
      <c r="C35" s="20"/>
      <c r="D35" s="21"/>
      <c r="E35" s="175"/>
      <c r="F35" s="175"/>
      <c r="G35" s="173"/>
      <c r="H35" s="173"/>
      <c r="I35" s="173"/>
      <c r="J35" s="173"/>
      <c r="L35" s="114"/>
      <c r="M35" s="114"/>
      <c r="N35" s="114"/>
      <c r="O35" s="114"/>
      <c r="P35" s="114"/>
      <c r="Q35" s="114"/>
      <c r="R35" s="114"/>
      <c r="S35" s="114"/>
      <c r="T35" s="114"/>
    </row>
    <row r="36" spans="1:20" s="174" customFormat="1" ht="12.6" customHeight="1">
      <c r="A36" s="20"/>
      <c r="B36" s="20"/>
      <c r="C36" s="20"/>
      <c r="D36" s="21"/>
      <c r="E36" s="175"/>
      <c r="F36" s="175"/>
      <c r="G36" s="173"/>
      <c r="H36" s="173"/>
      <c r="I36" s="173"/>
      <c r="J36" s="173"/>
      <c r="L36" s="114"/>
      <c r="M36" s="114"/>
      <c r="N36" s="114"/>
      <c r="O36" s="114"/>
      <c r="P36" s="114"/>
      <c r="Q36" s="114"/>
      <c r="R36" s="114"/>
      <c r="S36" s="114"/>
      <c r="T36" s="114"/>
    </row>
    <row r="37" spans="1:20" s="174" customFormat="1" ht="12.6" customHeight="1">
      <c r="A37" s="20"/>
      <c r="B37" s="20"/>
      <c r="C37" s="20"/>
      <c r="D37" s="21"/>
      <c r="E37" s="175"/>
      <c r="F37" s="175"/>
      <c r="G37" s="173"/>
      <c r="H37" s="173"/>
      <c r="I37" s="173"/>
      <c r="J37" s="173"/>
      <c r="L37" s="114"/>
      <c r="M37" s="114"/>
      <c r="N37" s="114"/>
      <c r="O37" s="114"/>
      <c r="P37" s="114"/>
      <c r="Q37" s="114"/>
      <c r="R37" s="114"/>
      <c r="S37" s="114"/>
      <c r="T37" s="114"/>
    </row>
    <row r="38" spans="1:20" s="174" customFormat="1" ht="12.6" customHeight="1">
      <c r="A38" s="20"/>
      <c r="B38" s="20"/>
      <c r="C38" s="20"/>
      <c r="D38" s="21"/>
      <c r="E38" s="175"/>
      <c r="F38" s="175"/>
      <c r="G38" s="173"/>
      <c r="H38" s="173"/>
      <c r="I38" s="173"/>
      <c r="J38" s="173"/>
      <c r="L38" s="114"/>
      <c r="M38" s="114"/>
      <c r="N38" s="114"/>
      <c r="O38" s="114"/>
      <c r="P38" s="114"/>
      <c r="Q38" s="114"/>
      <c r="R38" s="114"/>
      <c r="S38" s="114"/>
      <c r="T38" s="114"/>
    </row>
    <row r="39" spans="1:20" s="174" customFormat="1" ht="12.6" customHeight="1">
      <c r="A39" s="20"/>
      <c r="B39" s="20"/>
      <c r="C39" s="20"/>
      <c r="D39" s="21"/>
      <c r="E39" s="175"/>
      <c r="F39" s="175"/>
      <c r="G39" s="173"/>
      <c r="H39" s="173"/>
      <c r="I39" s="173"/>
      <c r="J39" s="173"/>
      <c r="L39" s="114"/>
      <c r="M39" s="114"/>
      <c r="N39" s="114"/>
      <c r="O39" s="114"/>
      <c r="P39" s="114"/>
      <c r="Q39" s="114"/>
      <c r="R39" s="114"/>
      <c r="S39" s="114"/>
      <c r="T39" s="114"/>
    </row>
    <row r="40" spans="1:20" s="174" customFormat="1" ht="12.6" customHeight="1">
      <c r="A40" s="20"/>
      <c r="B40" s="20"/>
      <c r="C40" s="20"/>
      <c r="D40" s="21"/>
      <c r="E40" s="175"/>
      <c r="F40" s="175"/>
      <c r="G40" s="173"/>
      <c r="H40" s="173"/>
      <c r="I40" s="173"/>
      <c r="J40" s="173"/>
      <c r="L40" s="114"/>
      <c r="M40" s="114"/>
      <c r="N40" s="114"/>
      <c r="O40" s="114"/>
      <c r="P40" s="114"/>
      <c r="Q40" s="114"/>
      <c r="R40" s="114"/>
      <c r="S40" s="114"/>
      <c r="T40" s="114"/>
    </row>
    <row r="41" spans="1:20" s="174" customFormat="1" ht="12.6" customHeight="1">
      <c r="A41" s="20"/>
      <c r="B41" s="20"/>
      <c r="C41" s="20"/>
      <c r="D41" s="21"/>
      <c r="E41" s="175"/>
      <c r="F41" s="175"/>
      <c r="G41" s="173"/>
      <c r="H41" s="173"/>
      <c r="I41" s="173"/>
      <c r="J41" s="173"/>
      <c r="L41" s="114"/>
      <c r="M41" s="114"/>
      <c r="N41" s="114"/>
      <c r="O41" s="114"/>
      <c r="P41" s="114"/>
      <c r="Q41" s="114"/>
      <c r="R41" s="114"/>
      <c r="S41" s="114"/>
      <c r="T41" s="114"/>
    </row>
    <row r="42" spans="1:20" s="174" customFormat="1" ht="12.6" customHeight="1">
      <c r="A42" s="20"/>
      <c r="B42" s="20"/>
      <c r="C42" s="20"/>
      <c r="D42" s="21"/>
      <c r="E42" s="175"/>
      <c r="F42" s="175"/>
      <c r="G42" s="173"/>
      <c r="H42" s="173"/>
      <c r="I42" s="173"/>
      <c r="J42" s="173"/>
      <c r="L42" s="114"/>
      <c r="M42" s="114"/>
      <c r="N42" s="114"/>
      <c r="O42" s="114"/>
      <c r="P42" s="114"/>
      <c r="Q42" s="114"/>
      <c r="R42" s="114"/>
      <c r="S42" s="114"/>
      <c r="T42" s="114"/>
    </row>
    <row r="43" spans="1:20" s="174" customFormat="1" ht="12.6" customHeight="1">
      <c r="A43" s="20"/>
      <c r="B43" s="20"/>
      <c r="C43" s="20"/>
      <c r="D43" s="21"/>
      <c r="E43" s="175"/>
      <c r="F43" s="175"/>
      <c r="G43" s="173"/>
      <c r="H43" s="173"/>
      <c r="I43" s="173"/>
      <c r="J43" s="173"/>
      <c r="L43" s="114"/>
      <c r="M43" s="114"/>
      <c r="N43" s="114"/>
      <c r="O43" s="114"/>
      <c r="P43" s="114"/>
      <c r="Q43" s="114"/>
      <c r="R43" s="114"/>
      <c r="S43" s="114"/>
      <c r="T43" s="114"/>
    </row>
    <row r="44" spans="1:20" s="174" customFormat="1" ht="12.6" customHeight="1">
      <c r="A44" s="20"/>
      <c r="B44" s="20"/>
      <c r="C44" s="20"/>
      <c r="D44" s="21"/>
      <c r="E44" s="175"/>
      <c r="F44" s="175"/>
      <c r="G44" s="173"/>
      <c r="H44" s="173"/>
      <c r="I44" s="173"/>
      <c r="J44" s="173"/>
      <c r="L44" s="114"/>
      <c r="M44" s="114"/>
      <c r="N44" s="114"/>
      <c r="O44" s="114"/>
      <c r="P44" s="114"/>
      <c r="Q44" s="114"/>
      <c r="R44" s="114"/>
      <c r="S44" s="114"/>
      <c r="T44" s="114"/>
    </row>
    <row r="45" spans="1:20" s="174" customFormat="1" ht="12.6" customHeight="1">
      <c r="A45" s="20"/>
      <c r="B45" s="20"/>
      <c r="C45" s="20"/>
      <c r="D45" s="21"/>
      <c r="E45" s="175"/>
      <c r="F45" s="175"/>
      <c r="G45" s="173"/>
      <c r="H45" s="173"/>
      <c r="I45" s="173"/>
      <c r="J45" s="173"/>
      <c r="L45" s="114"/>
      <c r="M45" s="114"/>
      <c r="N45" s="114"/>
      <c r="O45" s="114"/>
      <c r="P45" s="114"/>
      <c r="Q45" s="114"/>
      <c r="R45" s="114"/>
      <c r="S45" s="114"/>
      <c r="T45" s="114"/>
    </row>
    <row r="46" spans="1:20" s="174" customFormat="1" ht="12.6" customHeight="1">
      <c r="A46" s="20"/>
      <c r="B46" s="20"/>
      <c r="C46" s="20"/>
      <c r="D46" s="21"/>
      <c r="E46" s="175"/>
      <c r="F46" s="175"/>
      <c r="G46" s="173"/>
      <c r="H46" s="173"/>
      <c r="I46" s="173"/>
      <c r="J46" s="173"/>
      <c r="L46" s="114"/>
      <c r="M46" s="114"/>
      <c r="N46" s="114"/>
      <c r="O46" s="114"/>
      <c r="P46" s="114"/>
      <c r="Q46" s="114"/>
      <c r="R46" s="114"/>
      <c r="S46" s="114"/>
      <c r="T46" s="114"/>
    </row>
    <row r="47" spans="1:20" s="174" customFormat="1" ht="12.6" customHeight="1">
      <c r="A47" s="20"/>
      <c r="B47" s="20"/>
      <c r="C47" s="20"/>
      <c r="D47" s="21"/>
      <c r="E47" s="175"/>
      <c r="F47" s="175"/>
      <c r="G47" s="173"/>
      <c r="H47" s="173"/>
      <c r="I47" s="173"/>
      <c r="J47" s="173"/>
      <c r="L47" s="114"/>
      <c r="M47" s="114"/>
      <c r="N47" s="114"/>
      <c r="O47" s="114"/>
      <c r="P47" s="114"/>
      <c r="Q47" s="114"/>
      <c r="R47" s="114"/>
      <c r="S47" s="114"/>
      <c r="T47" s="114"/>
    </row>
    <row r="48" spans="1:20" s="174" customFormat="1" ht="12.6" customHeight="1">
      <c r="A48" s="20"/>
      <c r="B48" s="20"/>
      <c r="C48" s="20"/>
      <c r="D48" s="21"/>
      <c r="E48" s="175"/>
      <c r="F48" s="175"/>
      <c r="G48" s="173"/>
      <c r="H48" s="173"/>
      <c r="I48" s="173"/>
      <c r="J48" s="173"/>
      <c r="L48" s="114"/>
      <c r="M48" s="114"/>
      <c r="N48" s="114"/>
      <c r="O48" s="114"/>
      <c r="P48" s="114"/>
      <c r="Q48" s="114"/>
      <c r="R48" s="114"/>
      <c r="S48" s="114"/>
      <c r="T48" s="114"/>
    </row>
    <row r="49" spans="1:20" s="174" customFormat="1" ht="12.6" customHeight="1">
      <c r="A49" s="20"/>
      <c r="B49" s="20"/>
      <c r="C49" s="20"/>
      <c r="D49" s="21"/>
      <c r="E49" s="175"/>
      <c r="F49" s="175"/>
      <c r="G49" s="173"/>
      <c r="H49" s="173"/>
      <c r="I49" s="173"/>
      <c r="J49" s="173"/>
      <c r="L49" s="114"/>
      <c r="M49" s="114"/>
      <c r="N49" s="114"/>
      <c r="O49" s="114"/>
      <c r="P49" s="114"/>
      <c r="Q49" s="114"/>
      <c r="R49" s="114"/>
      <c r="S49" s="114"/>
      <c r="T49" s="114"/>
    </row>
    <row r="50" spans="1:20" s="174" customFormat="1" ht="12.6" customHeight="1">
      <c r="A50" s="20"/>
      <c r="B50" s="20"/>
      <c r="C50" s="20"/>
      <c r="D50" s="21"/>
      <c r="E50" s="175"/>
      <c r="F50" s="175"/>
      <c r="G50" s="173"/>
      <c r="H50" s="173"/>
      <c r="I50" s="173"/>
      <c r="J50" s="173"/>
      <c r="L50" s="114"/>
      <c r="M50" s="114"/>
      <c r="N50" s="114"/>
      <c r="O50" s="114"/>
      <c r="P50" s="114"/>
      <c r="Q50" s="114"/>
      <c r="R50" s="114"/>
      <c r="S50" s="114"/>
      <c r="T50" s="114"/>
    </row>
    <row r="51" spans="1:20" s="174" customFormat="1" ht="12.6" customHeight="1">
      <c r="A51" s="20"/>
      <c r="B51" s="20"/>
      <c r="C51" s="20"/>
      <c r="D51" s="21"/>
      <c r="E51" s="175"/>
      <c r="F51" s="175"/>
      <c r="G51" s="173"/>
      <c r="H51" s="173"/>
      <c r="I51" s="173"/>
      <c r="J51" s="173"/>
      <c r="L51" s="114"/>
      <c r="M51" s="114"/>
      <c r="N51" s="114"/>
      <c r="O51" s="114"/>
      <c r="P51" s="114"/>
      <c r="Q51" s="114"/>
      <c r="R51" s="114"/>
      <c r="S51" s="114"/>
      <c r="T51" s="114"/>
    </row>
    <row r="52" spans="1:20" s="174" customFormat="1" ht="12.6" customHeight="1">
      <c r="A52" s="20"/>
      <c r="B52" s="20"/>
      <c r="C52" s="20"/>
      <c r="D52" s="21"/>
      <c r="E52" s="175"/>
      <c r="F52" s="175"/>
      <c r="G52" s="173"/>
      <c r="H52" s="173"/>
      <c r="I52" s="173"/>
      <c r="J52" s="173"/>
      <c r="L52" s="114"/>
      <c r="M52" s="114"/>
      <c r="N52" s="114"/>
      <c r="O52" s="114"/>
      <c r="P52" s="114"/>
      <c r="Q52" s="114"/>
      <c r="R52" s="114"/>
      <c r="S52" s="114"/>
      <c r="T52" s="114"/>
    </row>
    <row r="53" spans="1:20" s="174" customFormat="1" ht="12.6" customHeight="1">
      <c r="A53" s="20"/>
      <c r="B53" s="20"/>
      <c r="C53" s="20"/>
      <c r="D53" s="21"/>
      <c r="E53" s="175"/>
      <c r="F53" s="175"/>
      <c r="G53" s="173"/>
      <c r="H53" s="173"/>
      <c r="I53" s="173"/>
      <c r="J53" s="173"/>
      <c r="L53" s="114"/>
      <c r="M53" s="114"/>
      <c r="N53" s="114"/>
      <c r="O53" s="114"/>
      <c r="P53" s="114"/>
      <c r="Q53" s="114"/>
      <c r="R53" s="114"/>
      <c r="S53" s="114"/>
      <c r="T53" s="114"/>
    </row>
    <row r="54" spans="1:20" s="174" customFormat="1" ht="12.6" customHeight="1">
      <c r="A54" s="20"/>
      <c r="B54" s="20"/>
      <c r="C54" s="20"/>
      <c r="D54" s="21"/>
      <c r="E54" s="175"/>
      <c r="F54" s="175"/>
      <c r="G54" s="173"/>
      <c r="H54" s="173"/>
      <c r="I54" s="173"/>
      <c r="J54" s="173"/>
      <c r="L54" s="114"/>
      <c r="M54" s="114"/>
      <c r="N54" s="114"/>
      <c r="O54" s="114"/>
      <c r="P54" s="114"/>
      <c r="Q54" s="114"/>
      <c r="R54" s="114"/>
      <c r="S54" s="114"/>
      <c r="T54" s="114"/>
    </row>
    <row r="55" spans="1:20" s="174" customFormat="1" ht="12.6" customHeight="1">
      <c r="A55" s="20"/>
      <c r="B55" s="20"/>
      <c r="C55" s="20"/>
      <c r="D55" s="21"/>
      <c r="E55" s="175"/>
      <c r="F55" s="175"/>
      <c r="G55" s="173"/>
      <c r="H55" s="173"/>
      <c r="I55" s="173"/>
      <c r="J55" s="173"/>
      <c r="L55" s="114"/>
      <c r="M55" s="114"/>
      <c r="N55" s="114"/>
      <c r="O55" s="114"/>
      <c r="P55" s="114"/>
      <c r="Q55" s="114"/>
      <c r="R55" s="114"/>
      <c r="S55" s="114"/>
      <c r="T55" s="114"/>
    </row>
    <row r="56" spans="1:20" s="174" customFormat="1" ht="12.6" customHeight="1">
      <c r="A56" s="20"/>
      <c r="B56" s="20"/>
      <c r="C56" s="20"/>
      <c r="D56" s="21"/>
      <c r="E56" s="175"/>
      <c r="F56" s="175"/>
      <c r="G56" s="173"/>
      <c r="H56" s="173"/>
      <c r="I56" s="173"/>
      <c r="J56" s="173"/>
      <c r="L56" s="114"/>
      <c r="M56" s="114"/>
      <c r="N56" s="114"/>
      <c r="O56" s="114"/>
      <c r="P56" s="114"/>
      <c r="Q56" s="114"/>
      <c r="R56" s="114"/>
      <c r="S56" s="114"/>
      <c r="T56" s="114"/>
    </row>
    <row r="57" spans="1:20" s="174" customFormat="1" ht="12.6" customHeight="1">
      <c r="A57" s="20"/>
      <c r="B57" s="20"/>
      <c r="C57" s="20"/>
      <c r="D57" s="21"/>
      <c r="E57" s="175"/>
      <c r="F57" s="175"/>
      <c r="G57" s="173"/>
      <c r="H57" s="173"/>
      <c r="I57" s="173"/>
      <c r="J57" s="173"/>
      <c r="L57" s="114"/>
      <c r="M57" s="114"/>
      <c r="N57" s="114"/>
      <c r="O57" s="114"/>
      <c r="P57" s="114"/>
      <c r="Q57" s="114"/>
      <c r="R57" s="114"/>
      <c r="S57" s="114"/>
      <c r="T57" s="114"/>
    </row>
    <row r="58" spans="1:20" s="174" customFormat="1" ht="12.6" customHeight="1">
      <c r="A58" s="20"/>
      <c r="B58" s="20"/>
      <c r="C58" s="20"/>
      <c r="D58" s="21"/>
      <c r="E58" s="175"/>
      <c r="F58" s="175"/>
      <c r="G58" s="173"/>
      <c r="H58" s="173"/>
      <c r="I58" s="173"/>
      <c r="J58" s="173"/>
      <c r="L58" s="114"/>
      <c r="M58" s="114"/>
      <c r="N58" s="114"/>
      <c r="O58" s="114"/>
      <c r="P58" s="114"/>
      <c r="Q58" s="114"/>
      <c r="R58" s="114"/>
      <c r="S58" s="114"/>
      <c r="T58" s="114"/>
    </row>
    <row r="59" spans="1:20" s="174" customFormat="1" ht="12.6" customHeight="1">
      <c r="A59" s="20"/>
      <c r="B59" s="20"/>
      <c r="C59" s="20"/>
      <c r="D59" s="21"/>
      <c r="E59" s="175"/>
      <c r="F59" s="175"/>
      <c r="G59" s="173"/>
      <c r="H59" s="173"/>
      <c r="I59" s="173"/>
      <c r="J59" s="173"/>
      <c r="L59" s="114"/>
      <c r="M59" s="114"/>
      <c r="N59" s="114"/>
      <c r="O59" s="114"/>
      <c r="P59" s="114"/>
      <c r="Q59" s="114"/>
      <c r="R59" s="114"/>
      <c r="S59" s="114"/>
      <c r="T59" s="114"/>
    </row>
    <row r="60" spans="1:20" s="174" customFormat="1" ht="12.6" customHeight="1">
      <c r="A60" s="20"/>
      <c r="B60" s="20"/>
      <c r="C60" s="20"/>
      <c r="D60" s="21"/>
      <c r="E60" s="175"/>
      <c r="F60" s="175"/>
      <c r="G60" s="173"/>
      <c r="H60" s="173"/>
      <c r="I60" s="173"/>
      <c r="J60" s="173"/>
      <c r="L60" s="114"/>
      <c r="M60" s="114"/>
      <c r="N60" s="114"/>
      <c r="O60" s="114"/>
      <c r="P60" s="114"/>
      <c r="Q60" s="114"/>
      <c r="R60" s="114"/>
      <c r="S60" s="114"/>
      <c r="T60" s="114"/>
    </row>
    <row r="61" spans="1:20" s="174" customFormat="1" ht="12.6" customHeight="1">
      <c r="A61" s="20"/>
      <c r="B61" s="20"/>
      <c r="C61" s="20"/>
      <c r="D61" s="21"/>
      <c r="E61" s="175"/>
      <c r="F61" s="175"/>
      <c r="G61" s="173"/>
      <c r="H61" s="173"/>
      <c r="I61" s="173"/>
      <c r="J61" s="173"/>
      <c r="L61" s="114"/>
      <c r="M61" s="114"/>
      <c r="N61" s="114"/>
      <c r="O61" s="114"/>
      <c r="P61" s="114"/>
      <c r="Q61" s="114"/>
      <c r="R61" s="114"/>
      <c r="S61" s="114"/>
      <c r="T61" s="114"/>
    </row>
    <row r="62" spans="1:20" s="174" customFormat="1" ht="12.6" customHeight="1">
      <c r="A62" s="20"/>
      <c r="B62" s="20"/>
      <c r="C62" s="20"/>
      <c r="D62" s="21"/>
      <c r="E62" s="175"/>
      <c r="F62" s="175"/>
      <c r="G62" s="173"/>
      <c r="H62" s="173"/>
      <c r="I62" s="173"/>
      <c r="J62" s="173"/>
      <c r="L62" s="114"/>
      <c r="M62" s="114"/>
      <c r="N62" s="114"/>
      <c r="O62" s="114"/>
      <c r="P62" s="114"/>
      <c r="Q62" s="114"/>
      <c r="R62" s="114"/>
      <c r="S62" s="114"/>
      <c r="T62" s="114"/>
    </row>
    <row r="63" spans="1:20" s="174" customFormat="1" ht="12.6" customHeight="1">
      <c r="A63" s="20"/>
      <c r="B63" s="20"/>
      <c r="C63" s="20"/>
      <c r="D63" s="21"/>
      <c r="E63" s="175"/>
      <c r="F63" s="175"/>
      <c r="G63" s="173"/>
      <c r="H63" s="173"/>
      <c r="I63" s="173"/>
      <c r="J63" s="173"/>
      <c r="L63" s="114"/>
      <c r="M63" s="114"/>
      <c r="N63" s="114"/>
      <c r="O63" s="114"/>
      <c r="P63" s="114"/>
      <c r="Q63" s="114"/>
      <c r="R63" s="114"/>
      <c r="S63" s="114"/>
      <c r="T63" s="114"/>
    </row>
    <row r="64" spans="1:20" s="174" customFormat="1" ht="12.6" customHeight="1">
      <c r="A64" s="20"/>
      <c r="B64" s="20"/>
      <c r="C64" s="20"/>
      <c r="D64" s="21"/>
      <c r="E64" s="175"/>
      <c r="F64" s="175"/>
      <c r="G64" s="173"/>
      <c r="H64" s="173"/>
      <c r="I64" s="173"/>
      <c r="J64" s="173"/>
      <c r="L64" s="114"/>
      <c r="M64" s="114"/>
      <c r="N64" s="114"/>
      <c r="O64" s="114"/>
      <c r="P64" s="114"/>
      <c r="Q64" s="114"/>
      <c r="R64" s="114"/>
      <c r="S64" s="114"/>
      <c r="T64" s="114"/>
    </row>
    <row r="65" spans="1:20" s="174" customFormat="1" ht="12.6" customHeight="1">
      <c r="A65" s="20"/>
      <c r="B65" s="20"/>
      <c r="C65" s="20"/>
      <c r="D65" s="21"/>
      <c r="E65" s="175"/>
      <c r="F65" s="175"/>
      <c r="G65" s="173"/>
      <c r="H65" s="173"/>
      <c r="I65" s="173"/>
      <c r="J65" s="173"/>
      <c r="L65" s="114"/>
      <c r="M65" s="114"/>
      <c r="N65" s="114"/>
      <c r="O65" s="114"/>
      <c r="P65" s="114"/>
      <c r="Q65" s="114"/>
      <c r="R65" s="114"/>
      <c r="S65" s="114"/>
      <c r="T65" s="114"/>
    </row>
    <row r="66" spans="1:20" s="174" customFormat="1" ht="12.6" customHeight="1">
      <c r="A66" s="20"/>
      <c r="B66" s="20"/>
      <c r="C66" s="20"/>
      <c r="D66" s="21"/>
      <c r="E66" s="175"/>
      <c r="F66" s="175"/>
      <c r="G66" s="173"/>
      <c r="H66" s="173"/>
      <c r="I66" s="173"/>
      <c r="J66" s="173"/>
      <c r="L66" s="114"/>
      <c r="M66" s="114"/>
      <c r="N66" s="114"/>
      <c r="O66" s="114"/>
      <c r="P66" s="114"/>
      <c r="Q66" s="114"/>
      <c r="R66" s="114"/>
      <c r="S66" s="114"/>
      <c r="T66" s="114"/>
    </row>
    <row r="67" spans="1:20" s="174" customFormat="1" ht="12.6" customHeight="1">
      <c r="A67" s="20"/>
      <c r="B67" s="20"/>
      <c r="C67" s="20"/>
      <c r="D67" s="21"/>
      <c r="E67" s="175"/>
      <c r="F67" s="175"/>
      <c r="G67" s="173"/>
      <c r="H67" s="173"/>
      <c r="I67" s="173"/>
      <c r="J67" s="173"/>
      <c r="L67" s="114"/>
      <c r="M67" s="114"/>
      <c r="N67" s="114"/>
      <c r="O67" s="114"/>
      <c r="P67" s="114"/>
      <c r="Q67" s="114"/>
      <c r="R67" s="114"/>
      <c r="S67" s="114"/>
      <c r="T67" s="114"/>
    </row>
    <row r="68" spans="1:20" s="174" customFormat="1" ht="12.6" customHeight="1">
      <c r="A68" s="20"/>
      <c r="B68" s="20"/>
      <c r="C68" s="20"/>
      <c r="D68" s="21"/>
      <c r="E68" s="175"/>
      <c r="F68" s="175"/>
      <c r="G68" s="173"/>
      <c r="H68" s="173"/>
      <c r="I68" s="173"/>
      <c r="J68" s="173"/>
      <c r="L68" s="114"/>
      <c r="M68" s="114"/>
      <c r="N68" s="114"/>
      <c r="O68" s="114"/>
      <c r="P68" s="114"/>
      <c r="Q68" s="114"/>
      <c r="R68" s="114"/>
      <c r="S68" s="114"/>
      <c r="T68" s="114"/>
    </row>
    <row r="69" spans="1:20" s="174" customFormat="1" ht="12.6" customHeight="1">
      <c r="A69" s="20"/>
      <c r="B69" s="20"/>
      <c r="C69" s="20"/>
      <c r="D69" s="21"/>
      <c r="E69" s="175"/>
      <c r="F69" s="175"/>
      <c r="G69" s="173"/>
      <c r="H69" s="173"/>
      <c r="I69" s="173"/>
      <c r="J69" s="173"/>
      <c r="L69" s="114"/>
      <c r="M69" s="114"/>
      <c r="N69" s="114"/>
      <c r="O69" s="114"/>
      <c r="P69" s="114"/>
      <c r="Q69" s="114"/>
      <c r="R69" s="114"/>
      <c r="S69" s="114"/>
      <c r="T69" s="114"/>
    </row>
    <row r="70" spans="1:20" s="174" customFormat="1" ht="12.6" customHeight="1">
      <c r="A70" s="20"/>
      <c r="B70" s="20"/>
      <c r="C70" s="20"/>
      <c r="D70" s="21"/>
      <c r="E70" s="175"/>
      <c r="F70" s="175"/>
      <c r="G70" s="173"/>
      <c r="H70" s="173"/>
      <c r="I70" s="173"/>
      <c r="J70" s="173"/>
      <c r="L70" s="114"/>
      <c r="M70" s="114"/>
      <c r="N70" s="114"/>
      <c r="O70" s="114"/>
      <c r="P70" s="114"/>
      <c r="Q70" s="114"/>
      <c r="R70" s="114"/>
      <c r="S70" s="114"/>
      <c r="T70" s="114"/>
    </row>
    <row r="71" spans="1:20" s="174" customFormat="1" ht="12.6" customHeight="1">
      <c r="A71" s="20"/>
      <c r="B71" s="20"/>
      <c r="C71" s="20"/>
      <c r="D71" s="21"/>
      <c r="E71" s="175"/>
      <c r="F71" s="175"/>
      <c r="G71" s="173"/>
      <c r="H71" s="173"/>
      <c r="I71" s="173"/>
      <c r="J71" s="173"/>
      <c r="L71" s="114"/>
      <c r="M71" s="114"/>
      <c r="N71" s="114"/>
      <c r="O71" s="114"/>
      <c r="P71" s="114"/>
      <c r="Q71" s="114"/>
      <c r="R71" s="114"/>
      <c r="S71" s="114"/>
      <c r="T71" s="114"/>
    </row>
    <row r="72" spans="1:20" s="174" customFormat="1" ht="12.6" customHeight="1">
      <c r="A72" s="20"/>
      <c r="B72" s="20"/>
      <c r="C72" s="20"/>
      <c r="D72" s="21"/>
      <c r="E72" s="175"/>
      <c r="F72" s="175"/>
      <c r="G72" s="173"/>
      <c r="H72" s="173"/>
      <c r="I72" s="173"/>
      <c r="J72" s="173"/>
      <c r="L72" s="114"/>
      <c r="M72" s="114"/>
      <c r="N72" s="114"/>
      <c r="O72" s="114"/>
      <c r="P72" s="114"/>
      <c r="Q72" s="114"/>
      <c r="R72" s="114"/>
      <c r="S72" s="114"/>
      <c r="T72" s="114"/>
    </row>
    <row r="73" spans="1:20" s="174" customFormat="1" ht="12.6" customHeight="1">
      <c r="A73" s="20"/>
      <c r="B73" s="20"/>
      <c r="C73" s="20"/>
      <c r="D73" s="21"/>
      <c r="E73" s="175"/>
      <c r="F73" s="175"/>
      <c r="G73" s="173"/>
      <c r="H73" s="173"/>
      <c r="I73" s="173"/>
      <c r="J73" s="173"/>
      <c r="L73" s="114"/>
      <c r="M73" s="114"/>
      <c r="N73" s="114"/>
      <c r="O73" s="114"/>
      <c r="P73" s="114"/>
      <c r="Q73" s="114"/>
      <c r="R73" s="114"/>
      <c r="S73" s="114"/>
      <c r="T73" s="114"/>
    </row>
    <row r="74" spans="1:20" s="174" customFormat="1" ht="12.6" customHeight="1">
      <c r="A74" s="20"/>
      <c r="B74" s="20"/>
      <c r="C74" s="20"/>
      <c r="D74" s="21"/>
      <c r="E74" s="175"/>
      <c r="F74" s="175"/>
      <c r="G74" s="173"/>
      <c r="H74" s="173"/>
      <c r="I74" s="173"/>
      <c r="J74" s="173"/>
      <c r="L74" s="114"/>
      <c r="M74" s="114"/>
      <c r="N74" s="114"/>
      <c r="O74" s="114"/>
      <c r="P74" s="114"/>
      <c r="Q74" s="114"/>
      <c r="R74" s="114"/>
      <c r="S74" s="114"/>
      <c r="T74" s="114"/>
    </row>
    <row r="75" spans="1:20" s="174" customFormat="1" ht="12.6" customHeight="1">
      <c r="A75" s="20"/>
      <c r="B75" s="20"/>
      <c r="C75" s="20"/>
      <c r="D75" s="21"/>
      <c r="E75" s="175"/>
      <c r="F75" s="175"/>
      <c r="G75" s="173"/>
      <c r="H75" s="173"/>
      <c r="I75" s="173"/>
      <c r="J75" s="173"/>
      <c r="L75" s="114"/>
      <c r="M75" s="114"/>
      <c r="N75" s="114"/>
      <c r="O75" s="114"/>
      <c r="P75" s="114"/>
      <c r="Q75" s="114"/>
      <c r="R75" s="114"/>
      <c r="S75" s="114"/>
      <c r="T75" s="114"/>
    </row>
    <row r="76" spans="1:20" s="174" customFormat="1" ht="12.6" customHeight="1">
      <c r="A76" s="20"/>
      <c r="B76" s="20"/>
      <c r="C76" s="20"/>
      <c r="D76" s="21"/>
      <c r="E76" s="175"/>
      <c r="F76" s="175"/>
      <c r="G76" s="173"/>
      <c r="H76" s="173"/>
      <c r="I76" s="173"/>
      <c r="J76" s="173"/>
      <c r="L76" s="114"/>
      <c r="M76" s="114"/>
      <c r="N76" s="114"/>
      <c r="O76" s="114"/>
      <c r="P76" s="114"/>
      <c r="Q76" s="114"/>
      <c r="R76" s="114"/>
      <c r="S76" s="114"/>
      <c r="T76" s="114"/>
    </row>
    <row r="77" spans="1:20" s="174" customFormat="1" ht="12.6" customHeight="1">
      <c r="A77" s="20"/>
      <c r="B77" s="20"/>
      <c r="C77" s="20"/>
      <c r="D77" s="21"/>
      <c r="E77" s="175"/>
      <c r="F77" s="175"/>
      <c r="G77" s="173"/>
      <c r="H77" s="173"/>
      <c r="I77" s="173"/>
      <c r="J77" s="173"/>
      <c r="L77" s="114"/>
      <c r="M77" s="114"/>
      <c r="N77" s="114"/>
      <c r="O77" s="114"/>
      <c r="P77" s="114"/>
      <c r="Q77" s="114"/>
      <c r="R77" s="114"/>
      <c r="S77" s="114"/>
      <c r="T77" s="114"/>
    </row>
    <row r="78" spans="1:20" s="174" customFormat="1" ht="12.6" customHeight="1">
      <c r="A78" s="20"/>
      <c r="B78" s="20"/>
      <c r="C78" s="20"/>
      <c r="D78" s="21"/>
      <c r="E78" s="175"/>
      <c r="F78" s="175"/>
      <c r="G78" s="173"/>
      <c r="H78" s="173"/>
      <c r="I78" s="173"/>
      <c r="J78" s="173"/>
      <c r="L78" s="114"/>
      <c r="M78" s="114"/>
      <c r="N78" s="114"/>
      <c r="O78" s="114"/>
      <c r="P78" s="114"/>
      <c r="Q78" s="114"/>
      <c r="R78" s="114"/>
      <c r="S78" s="114"/>
      <c r="T78" s="114"/>
    </row>
    <row r="79" spans="1:20" s="174" customFormat="1" ht="12.6" customHeight="1">
      <c r="A79" s="20"/>
      <c r="B79" s="20"/>
      <c r="C79" s="20"/>
      <c r="D79" s="21"/>
      <c r="E79" s="175"/>
      <c r="F79" s="175"/>
      <c r="G79" s="173"/>
      <c r="H79" s="173"/>
      <c r="I79" s="173"/>
      <c r="J79" s="173"/>
      <c r="L79" s="114"/>
      <c r="M79" s="114"/>
      <c r="N79" s="114"/>
      <c r="O79" s="114"/>
      <c r="P79" s="114"/>
      <c r="Q79" s="114"/>
      <c r="R79" s="114"/>
      <c r="S79" s="114"/>
      <c r="T79" s="114"/>
    </row>
    <row r="80" spans="1:20" s="174" customFormat="1" ht="12.6" customHeight="1">
      <c r="A80" s="20"/>
      <c r="B80" s="20"/>
      <c r="C80" s="20"/>
      <c r="D80" s="21"/>
      <c r="E80" s="175"/>
      <c r="F80" s="175"/>
      <c r="G80" s="173"/>
      <c r="H80" s="173"/>
      <c r="I80" s="173"/>
      <c r="J80" s="173"/>
      <c r="L80" s="114"/>
      <c r="M80" s="114"/>
      <c r="N80" s="114"/>
      <c r="O80" s="114"/>
      <c r="P80" s="114"/>
      <c r="Q80" s="114"/>
      <c r="R80" s="114"/>
      <c r="S80" s="114"/>
      <c r="T80" s="114"/>
    </row>
    <row r="81" spans="1:20" s="174" customFormat="1" ht="12.6" customHeight="1">
      <c r="A81" s="20"/>
      <c r="B81" s="20"/>
      <c r="C81" s="20"/>
      <c r="D81" s="21"/>
      <c r="E81" s="175"/>
      <c r="F81" s="175"/>
      <c r="G81" s="173"/>
      <c r="H81" s="173"/>
      <c r="I81" s="173"/>
      <c r="J81" s="173"/>
      <c r="L81" s="114"/>
      <c r="M81" s="114"/>
      <c r="N81" s="114"/>
      <c r="O81" s="114"/>
      <c r="P81" s="114"/>
      <c r="Q81" s="114"/>
      <c r="R81" s="114"/>
      <c r="S81" s="114"/>
      <c r="T81" s="114"/>
    </row>
    <row r="82" spans="1:20" s="174" customFormat="1" ht="12.6" customHeight="1">
      <c r="A82" s="20"/>
      <c r="B82" s="20"/>
      <c r="C82" s="20"/>
      <c r="D82" s="21"/>
      <c r="E82" s="175"/>
      <c r="F82" s="175"/>
      <c r="G82" s="173"/>
      <c r="H82" s="173"/>
      <c r="I82" s="173"/>
      <c r="J82" s="173"/>
      <c r="L82" s="114"/>
      <c r="M82" s="114"/>
      <c r="N82" s="114"/>
      <c r="O82" s="114"/>
      <c r="P82" s="114"/>
      <c r="Q82" s="114"/>
      <c r="R82" s="114"/>
      <c r="S82" s="114"/>
      <c r="T82" s="114"/>
    </row>
    <row r="83" spans="1:20" s="174" customFormat="1" ht="12.6" customHeight="1">
      <c r="A83" s="20"/>
      <c r="B83" s="20"/>
      <c r="C83" s="20"/>
      <c r="D83" s="21"/>
      <c r="E83" s="175"/>
      <c r="F83" s="175"/>
      <c r="G83" s="173"/>
      <c r="H83" s="173"/>
      <c r="I83" s="173"/>
      <c r="J83" s="173"/>
      <c r="L83" s="114"/>
      <c r="M83" s="114"/>
      <c r="N83" s="114"/>
      <c r="O83" s="114"/>
      <c r="P83" s="114"/>
      <c r="Q83" s="114"/>
      <c r="R83" s="114"/>
      <c r="S83" s="114"/>
      <c r="T83" s="114"/>
    </row>
    <row r="84" spans="1:20" s="174" customFormat="1" ht="12.6" customHeight="1">
      <c r="A84" s="20"/>
      <c r="B84" s="20"/>
      <c r="C84" s="20"/>
      <c r="D84" s="21"/>
      <c r="E84" s="175"/>
      <c r="F84" s="175"/>
      <c r="G84" s="173"/>
      <c r="H84" s="173"/>
      <c r="I84" s="173"/>
      <c r="J84" s="173"/>
      <c r="L84" s="114"/>
      <c r="M84" s="114"/>
      <c r="N84" s="114"/>
      <c r="O84" s="114"/>
      <c r="P84" s="114"/>
      <c r="Q84" s="114"/>
      <c r="R84" s="114"/>
      <c r="S84" s="114"/>
      <c r="T84" s="114"/>
    </row>
    <row r="85" spans="1:20" s="174" customFormat="1" ht="12.6" customHeight="1">
      <c r="A85" s="20"/>
      <c r="B85" s="20"/>
      <c r="C85" s="20"/>
      <c r="D85" s="21"/>
      <c r="E85" s="175"/>
      <c r="F85" s="175"/>
      <c r="G85" s="173"/>
      <c r="H85" s="173"/>
      <c r="I85" s="173"/>
      <c r="J85" s="173"/>
      <c r="L85" s="114"/>
      <c r="M85" s="114"/>
      <c r="N85" s="114"/>
      <c r="O85" s="114"/>
      <c r="P85" s="114"/>
      <c r="Q85" s="114"/>
      <c r="R85" s="114"/>
      <c r="S85" s="114"/>
      <c r="T85" s="114"/>
    </row>
    <row r="86" spans="1:20" s="174" customFormat="1" ht="12.6" customHeight="1">
      <c r="A86" s="20"/>
      <c r="B86" s="20"/>
      <c r="C86" s="20"/>
      <c r="D86" s="21"/>
      <c r="E86" s="175"/>
      <c r="F86" s="175"/>
      <c r="G86" s="173"/>
      <c r="H86" s="173"/>
      <c r="I86" s="173"/>
      <c r="J86" s="173"/>
      <c r="L86" s="114"/>
      <c r="M86" s="114"/>
      <c r="N86" s="114"/>
      <c r="O86" s="114"/>
      <c r="P86" s="114"/>
      <c r="Q86" s="114"/>
      <c r="R86" s="114"/>
      <c r="S86" s="114"/>
      <c r="T86" s="114"/>
    </row>
    <row r="87" spans="1:20" s="174" customFormat="1" ht="12.6" customHeight="1">
      <c r="A87" s="20"/>
      <c r="B87" s="20"/>
      <c r="C87" s="20"/>
      <c r="D87" s="21"/>
      <c r="E87" s="175"/>
      <c r="F87" s="175"/>
      <c r="G87" s="173"/>
      <c r="H87" s="173"/>
      <c r="I87" s="173"/>
      <c r="J87" s="173"/>
      <c r="L87" s="114"/>
      <c r="M87" s="114"/>
      <c r="N87" s="114"/>
      <c r="O87" s="114"/>
      <c r="P87" s="114"/>
      <c r="Q87" s="114"/>
      <c r="R87" s="114"/>
      <c r="S87" s="114"/>
      <c r="T87" s="114"/>
    </row>
    <row r="88" spans="1:20" s="174" customFormat="1" ht="12.6" customHeight="1">
      <c r="A88" s="20"/>
      <c r="B88" s="20"/>
      <c r="C88" s="20"/>
      <c r="D88" s="21"/>
      <c r="E88" s="175"/>
      <c r="F88" s="175"/>
      <c r="G88" s="173"/>
      <c r="H88" s="173"/>
      <c r="I88" s="173"/>
      <c r="J88" s="173"/>
      <c r="L88" s="114"/>
      <c r="M88" s="114"/>
      <c r="N88" s="114"/>
      <c r="O88" s="114"/>
      <c r="P88" s="114"/>
      <c r="Q88" s="114"/>
      <c r="R88" s="114"/>
      <c r="S88" s="114"/>
      <c r="T88" s="114"/>
    </row>
    <row r="89" spans="1:20" s="174" customFormat="1" ht="12.6" customHeight="1">
      <c r="A89" s="20"/>
      <c r="B89" s="20"/>
      <c r="C89" s="20"/>
      <c r="D89" s="21"/>
      <c r="E89" s="175"/>
      <c r="F89" s="175"/>
      <c r="G89" s="173"/>
      <c r="H89" s="173"/>
      <c r="I89" s="173"/>
      <c r="J89" s="173"/>
      <c r="L89" s="114"/>
      <c r="M89" s="114"/>
      <c r="N89" s="114"/>
      <c r="O89" s="114"/>
      <c r="P89" s="114"/>
      <c r="Q89" s="114"/>
      <c r="R89" s="114"/>
      <c r="S89" s="114"/>
      <c r="T89" s="114"/>
    </row>
    <row r="90" spans="1:20" s="174" customFormat="1" ht="12.6" customHeight="1">
      <c r="A90" s="20"/>
      <c r="B90" s="20"/>
      <c r="C90" s="20"/>
      <c r="D90" s="21"/>
      <c r="E90" s="175"/>
      <c r="F90" s="175"/>
      <c r="G90" s="173"/>
      <c r="H90" s="173"/>
      <c r="I90" s="173"/>
      <c r="J90" s="173"/>
      <c r="L90" s="114"/>
      <c r="M90" s="114"/>
      <c r="N90" s="114"/>
      <c r="O90" s="114"/>
      <c r="P90" s="114"/>
      <c r="Q90" s="114"/>
      <c r="R90" s="114"/>
      <c r="S90" s="114"/>
      <c r="T90" s="114"/>
    </row>
    <row r="91" spans="1:20" s="174" customFormat="1" ht="12.6" customHeight="1">
      <c r="A91" s="20"/>
      <c r="B91" s="20"/>
      <c r="C91" s="20"/>
      <c r="D91" s="21"/>
      <c r="E91" s="175"/>
      <c r="F91" s="175"/>
      <c r="G91" s="173"/>
      <c r="H91" s="173"/>
      <c r="I91" s="173"/>
      <c r="J91" s="173"/>
      <c r="L91" s="114"/>
      <c r="M91" s="114"/>
      <c r="N91" s="114"/>
      <c r="O91" s="114"/>
      <c r="P91" s="114"/>
      <c r="Q91" s="114"/>
      <c r="R91" s="114"/>
      <c r="S91" s="114"/>
      <c r="T91" s="114"/>
    </row>
    <row r="92" spans="1:20" s="174" customFormat="1" ht="12.6" customHeight="1">
      <c r="A92" s="20"/>
      <c r="B92" s="20"/>
      <c r="C92" s="20"/>
      <c r="D92" s="21"/>
      <c r="E92" s="175"/>
      <c r="F92" s="175"/>
      <c r="G92" s="173"/>
      <c r="H92" s="173"/>
      <c r="I92" s="173"/>
      <c r="J92" s="173"/>
      <c r="L92" s="114"/>
      <c r="M92" s="114"/>
      <c r="N92" s="114"/>
      <c r="O92" s="114"/>
      <c r="P92" s="114"/>
      <c r="Q92" s="114"/>
      <c r="R92" s="114"/>
      <c r="S92" s="114"/>
      <c r="T92" s="114"/>
    </row>
    <row r="93" spans="1:20" s="174" customFormat="1" ht="12.6" customHeight="1">
      <c r="A93" s="20"/>
      <c r="B93" s="20"/>
      <c r="C93" s="20"/>
      <c r="D93" s="21"/>
      <c r="E93" s="175"/>
      <c r="F93" s="175"/>
      <c r="G93" s="173"/>
      <c r="H93" s="173"/>
      <c r="I93" s="173"/>
      <c r="J93" s="173"/>
      <c r="L93" s="114"/>
      <c r="M93" s="114"/>
      <c r="N93" s="114"/>
      <c r="O93" s="114"/>
      <c r="P93" s="114"/>
      <c r="Q93" s="114"/>
      <c r="R93" s="114"/>
      <c r="S93" s="114"/>
      <c r="T93" s="114"/>
    </row>
    <row r="94" spans="1:20" s="174" customFormat="1" ht="12.6" customHeight="1">
      <c r="A94" s="20"/>
      <c r="B94" s="20"/>
      <c r="C94" s="20"/>
      <c r="D94" s="21"/>
      <c r="E94" s="175"/>
      <c r="F94" s="175"/>
      <c r="G94" s="173"/>
      <c r="H94" s="173"/>
      <c r="I94" s="173"/>
      <c r="J94" s="173"/>
      <c r="L94" s="114"/>
      <c r="M94" s="114"/>
      <c r="N94" s="114"/>
      <c r="O94" s="114"/>
      <c r="P94" s="114"/>
      <c r="Q94" s="114"/>
      <c r="R94" s="114"/>
      <c r="S94" s="114"/>
      <c r="T94" s="114"/>
    </row>
    <row r="95" spans="1:20" s="174" customFormat="1" ht="12.6" customHeight="1">
      <c r="A95" s="20"/>
      <c r="B95" s="20"/>
      <c r="C95" s="20"/>
      <c r="D95" s="21"/>
      <c r="E95" s="175"/>
      <c r="F95" s="175"/>
      <c r="G95" s="173"/>
      <c r="H95" s="173"/>
      <c r="I95" s="173"/>
      <c r="J95" s="173"/>
      <c r="L95" s="114"/>
      <c r="M95" s="114"/>
      <c r="N95" s="114"/>
      <c r="O95" s="114"/>
      <c r="P95" s="114"/>
      <c r="Q95" s="114"/>
      <c r="R95" s="114"/>
      <c r="S95" s="114"/>
      <c r="T95" s="114"/>
    </row>
    <row r="96" spans="1:20" s="174" customFormat="1" ht="12.6" customHeight="1">
      <c r="A96" s="20"/>
      <c r="B96" s="20"/>
      <c r="C96" s="20"/>
      <c r="D96" s="21"/>
      <c r="E96" s="175"/>
      <c r="F96" s="175"/>
      <c r="G96" s="173"/>
      <c r="H96" s="173"/>
      <c r="I96" s="173"/>
      <c r="J96" s="173"/>
      <c r="L96" s="114"/>
      <c r="M96" s="114"/>
      <c r="N96" s="114"/>
      <c r="O96" s="114"/>
      <c r="P96" s="114"/>
      <c r="Q96" s="114"/>
      <c r="R96" s="114"/>
      <c r="S96" s="114"/>
      <c r="T96" s="114"/>
    </row>
    <row r="97" spans="1:20" s="174" customFormat="1" ht="12.6" customHeight="1">
      <c r="A97" s="20"/>
      <c r="B97" s="20"/>
      <c r="C97" s="20"/>
      <c r="D97" s="21"/>
      <c r="E97" s="175"/>
      <c r="F97" s="175"/>
      <c r="G97" s="173"/>
      <c r="H97" s="173"/>
      <c r="I97" s="173"/>
      <c r="J97" s="173"/>
      <c r="L97" s="114"/>
      <c r="M97" s="114"/>
      <c r="N97" s="114"/>
      <c r="O97" s="114"/>
      <c r="P97" s="114"/>
      <c r="Q97" s="114"/>
      <c r="R97" s="114"/>
      <c r="S97" s="114"/>
      <c r="T97" s="114"/>
    </row>
    <row r="98" spans="1:20" s="174" customFormat="1" ht="12.6" customHeight="1">
      <c r="A98" s="20"/>
      <c r="B98" s="20"/>
      <c r="C98" s="20"/>
      <c r="D98" s="21"/>
      <c r="E98" s="175"/>
      <c r="F98" s="175"/>
      <c r="G98" s="173"/>
      <c r="H98" s="173"/>
      <c r="I98" s="173"/>
      <c r="J98" s="173"/>
      <c r="L98" s="114"/>
      <c r="M98" s="114"/>
      <c r="N98" s="114"/>
      <c r="O98" s="114"/>
      <c r="P98" s="114"/>
      <c r="Q98" s="114"/>
      <c r="R98" s="114"/>
      <c r="S98" s="114"/>
      <c r="T98" s="114"/>
    </row>
    <row r="99" spans="1:20" s="174" customFormat="1" ht="12.6" customHeight="1">
      <c r="A99" s="20"/>
      <c r="B99" s="20"/>
      <c r="C99" s="20"/>
      <c r="D99" s="21"/>
      <c r="E99" s="175"/>
      <c r="F99" s="175"/>
      <c r="G99" s="173"/>
      <c r="H99" s="173"/>
      <c r="I99" s="173"/>
      <c r="J99" s="173"/>
      <c r="L99" s="114"/>
      <c r="M99" s="114"/>
      <c r="N99" s="114"/>
      <c r="O99" s="114"/>
      <c r="P99" s="114"/>
      <c r="Q99" s="114"/>
      <c r="R99" s="114"/>
      <c r="S99" s="114"/>
      <c r="T99" s="114"/>
    </row>
    <row r="100" spans="1:20" s="174" customFormat="1" ht="12.6" customHeight="1">
      <c r="A100" s="20"/>
      <c r="B100" s="20"/>
      <c r="C100" s="20"/>
      <c r="D100" s="21"/>
      <c r="E100" s="175"/>
      <c r="F100" s="175"/>
      <c r="G100" s="173"/>
      <c r="H100" s="173"/>
      <c r="I100" s="173"/>
      <c r="J100" s="173"/>
      <c r="L100" s="114"/>
      <c r="M100" s="114"/>
      <c r="N100" s="114"/>
      <c r="O100" s="114"/>
      <c r="P100" s="114"/>
      <c r="Q100" s="114"/>
      <c r="R100" s="114"/>
      <c r="S100" s="114"/>
      <c r="T100" s="114"/>
    </row>
    <row r="101" spans="1:20" s="174" customFormat="1" ht="12.6" customHeight="1">
      <c r="A101" s="20"/>
      <c r="B101" s="20"/>
      <c r="C101" s="20"/>
      <c r="D101" s="21"/>
      <c r="E101" s="175"/>
      <c r="F101" s="175"/>
      <c r="G101" s="173"/>
      <c r="H101" s="173"/>
      <c r="I101" s="173"/>
      <c r="J101" s="173"/>
      <c r="L101" s="114"/>
      <c r="M101" s="114"/>
      <c r="N101" s="114"/>
      <c r="O101" s="114"/>
      <c r="P101" s="114"/>
      <c r="Q101" s="114"/>
      <c r="R101" s="114"/>
      <c r="S101" s="114"/>
      <c r="T101" s="114"/>
    </row>
    <row r="102" spans="1:20" s="174" customFormat="1" ht="12.6" customHeight="1">
      <c r="A102" s="20"/>
      <c r="B102" s="20"/>
      <c r="C102" s="20"/>
      <c r="D102" s="21"/>
      <c r="E102" s="175"/>
      <c r="F102" s="175"/>
      <c r="G102" s="173"/>
      <c r="H102" s="173"/>
      <c r="I102" s="173"/>
      <c r="J102" s="173"/>
      <c r="L102" s="114"/>
      <c r="M102" s="114"/>
      <c r="N102" s="114"/>
      <c r="O102" s="114"/>
      <c r="P102" s="114"/>
      <c r="Q102" s="114"/>
      <c r="R102" s="114"/>
      <c r="S102" s="114"/>
      <c r="T102" s="114"/>
    </row>
    <row r="103" spans="1:20" s="174" customFormat="1" ht="12.6" customHeight="1">
      <c r="A103" s="20"/>
      <c r="B103" s="20"/>
      <c r="C103" s="20"/>
      <c r="D103" s="21"/>
      <c r="E103" s="175"/>
      <c r="F103" s="175"/>
      <c r="G103" s="173"/>
      <c r="H103" s="173"/>
      <c r="I103" s="173"/>
      <c r="J103" s="173"/>
      <c r="L103" s="114"/>
      <c r="M103" s="114"/>
      <c r="N103" s="114"/>
      <c r="O103" s="114"/>
      <c r="P103" s="114"/>
      <c r="Q103" s="114"/>
      <c r="R103" s="114"/>
      <c r="S103" s="114"/>
      <c r="T103" s="114"/>
    </row>
    <row r="104" spans="1:20" s="174" customFormat="1" ht="12.6" customHeight="1">
      <c r="A104" s="20"/>
      <c r="B104" s="20"/>
      <c r="C104" s="20"/>
      <c r="D104" s="21"/>
      <c r="E104" s="175"/>
      <c r="F104" s="175"/>
      <c r="G104" s="173"/>
      <c r="H104" s="173"/>
      <c r="I104" s="173"/>
      <c r="J104" s="173"/>
      <c r="L104" s="114"/>
      <c r="M104" s="114"/>
      <c r="N104" s="114"/>
      <c r="O104" s="114"/>
      <c r="P104" s="114"/>
      <c r="Q104" s="114"/>
      <c r="R104" s="114"/>
      <c r="S104" s="114"/>
      <c r="T104" s="114"/>
    </row>
    <row r="105" spans="1:20" s="174" customFormat="1" ht="12.6" customHeight="1">
      <c r="A105" s="20"/>
      <c r="B105" s="20"/>
      <c r="C105" s="20"/>
      <c r="D105" s="21"/>
      <c r="E105" s="175"/>
      <c r="F105" s="175"/>
      <c r="G105" s="173"/>
      <c r="H105" s="173"/>
      <c r="I105" s="173"/>
      <c r="J105" s="173"/>
      <c r="L105" s="114"/>
      <c r="M105" s="114"/>
      <c r="N105" s="114"/>
      <c r="O105" s="114"/>
      <c r="P105" s="114"/>
      <c r="Q105" s="114"/>
      <c r="R105" s="114"/>
      <c r="S105" s="114"/>
      <c r="T105" s="114"/>
    </row>
    <row r="106" spans="1:20" s="174" customFormat="1" ht="12.6" customHeight="1">
      <c r="A106" s="20"/>
      <c r="B106" s="20"/>
      <c r="C106" s="20"/>
      <c r="D106" s="21"/>
      <c r="E106" s="175"/>
      <c r="F106" s="175"/>
      <c r="G106" s="173"/>
      <c r="H106" s="173"/>
      <c r="I106" s="173"/>
      <c r="J106" s="173"/>
      <c r="L106" s="114"/>
      <c r="M106" s="114"/>
      <c r="N106" s="114"/>
      <c r="O106" s="114"/>
      <c r="P106" s="114"/>
      <c r="Q106" s="114"/>
      <c r="R106" s="114"/>
      <c r="S106" s="114"/>
      <c r="T106" s="114"/>
    </row>
    <row r="107" spans="1:20" s="174" customFormat="1" ht="12.6" customHeight="1">
      <c r="A107" s="20"/>
      <c r="B107" s="20"/>
      <c r="C107" s="20"/>
      <c r="D107" s="21"/>
      <c r="E107" s="175"/>
      <c r="F107" s="175"/>
      <c r="G107" s="173"/>
      <c r="H107" s="173"/>
      <c r="I107" s="173"/>
      <c r="J107" s="173"/>
      <c r="L107" s="114"/>
      <c r="M107" s="114"/>
      <c r="N107" s="114"/>
      <c r="O107" s="114"/>
      <c r="P107" s="114"/>
      <c r="Q107" s="114"/>
      <c r="R107" s="114"/>
      <c r="S107" s="114"/>
      <c r="T107" s="114"/>
    </row>
    <row r="108" spans="1:20" s="174" customFormat="1" ht="12.6" customHeight="1">
      <c r="A108" s="20"/>
      <c r="B108" s="20"/>
      <c r="C108" s="20"/>
      <c r="D108" s="21"/>
      <c r="E108" s="175"/>
      <c r="F108" s="175"/>
      <c r="G108" s="173"/>
      <c r="H108" s="173"/>
      <c r="I108" s="173"/>
      <c r="J108" s="173"/>
      <c r="L108" s="114"/>
      <c r="M108" s="114"/>
      <c r="N108" s="114"/>
      <c r="O108" s="114"/>
      <c r="P108" s="114"/>
      <c r="Q108" s="114"/>
      <c r="R108" s="114"/>
      <c r="S108" s="114"/>
      <c r="T108" s="114"/>
    </row>
    <row r="109" spans="1:20" s="174" customFormat="1">
      <c r="A109" s="114" t="s">
        <v>972</v>
      </c>
      <c r="B109" s="114"/>
      <c r="C109" s="114"/>
      <c r="D109" s="114"/>
      <c r="E109" s="114"/>
      <c r="F109" s="114"/>
      <c r="G109" s="114"/>
      <c r="H109" s="114"/>
      <c r="I109" s="114"/>
      <c r="J109" s="114"/>
      <c r="L109" s="114"/>
      <c r="M109" s="114"/>
      <c r="N109" s="114"/>
      <c r="O109" s="114"/>
      <c r="P109" s="114"/>
      <c r="Q109" s="114"/>
      <c r="R109" s="114"/>
      <c r="S109" s="114"/>
      <c r="T109" s="114"/>
    </row>
    <row r="110" spans="1:20" s="174" customFormat="1" ht="50.1" customHeight="1">
      <c r="A110" s="2120"/>
      <c r="B110" s="2121"/>
      <c r="C110" s="2121"/>
      <c r="D110" s="2121"/>
      <c r="E110" s="2121"/>
      <c r="F110" s="2121"/>
      <c r="G110" s="2121"/>
      <c r="H110" s="2121"/>
      <c r="I110" s="2121"/>
      <c r="J110" s="2121"/>
      <c r="L110" s="114"/>
      <c r="M110" s="114"/>
      <c r="N110" s="114"/>
      <c r="O110" s="114"/>
      <c r="P110" s="114"/>
      <c r="Q110" s="114"/>
      <c r="R110" s="114"/>
      <c r="S110" s="114"/>
      <c r="T110" s="114"/>
    </row>
  </sheetData>
  <sheetProtection password="C096" sheet="1" selectLockedCells="1"/>
  <mergeCells count="23">
    <mergeCell ref="A30:E30"/>
    <mergeCell ref="F30:G30"/>
    <mergeCell ref="H30:J30"/>
    <mergeCell ref="A110:J110"/>
    <mergeCell ref="A28:E28"/>
    <mergeCell ref="F28:G28"/>
    <mergeCell ref="H28:J28"/>
    <mergeCell ref="A29:E29"/>
    <mergeCell ref="F29:G29"/>
    <mergeCell ref="H29:J29"/>
    <mergeCell ref="A26:E26"/>
    <mergeCell ref="F26:G26"/>
    <mergeCell ref="H26:J26"/>
    <mergeCell ref="A27:E27"/>
    <mergeCell ref="F27:G27"/>
    <mergeCell ref="H27:J27"/>
    <mergeCell ref="A1:H1"/>
    <mergeCell ref="A2:G2"/>
    <mergeCell ref="A24:J24"/>
    <mergeCell ref="A25:E25"/>
    <mergeCell ref="F25:G25"/>
    <mergeCell ref="H25:J25"/>
    <mergeCell ref="A23:J23"/>
  </mergeCells>
  <pageMargins left="0.75" right="0.75" top="0.71" bottom="1" header="0.4921259845" footer="0.4921259845"/>
  <pageSetup paperSize="9" scale="97" orientation="landscape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 codeName="List24"/>
  <dimension ref="A1:N55"/>
  <sheetViews>
    <sheetView showGridLines="0" zoomScaleSheetLayoutView="115" workbookViewId="0">
      <selection activeCell="K48" sqref="K48"/>
    </sheetView>
  </sheetViews>
  <sheetFormatPr defaultRowHeight="11.25"/>
  <cols>
    <col min="1" max="1" width="30.7109375" style="161" customWidth="1"/>
    <col min="2" max="2" width="10.42578125" style="161" hidden="1" customWidth="1"/>
    <col min="3" max="3" width="0.140625" style="161" hidden="1" customWidth="1"/>
    <col min="4" max="5" width="11.28515625" style="161" customWidth="1"/>
    <col min="6" max="6" width="15.5703125" style="161" customWidth="1"/>
    <col min="7" max="7" width="11.7109375" style="161" customWidth="1"/>
    <col min="8" max="10" width="11.28515625" style="161" customWidth="1"/>
    <col min="11" max="11" width="10.42578125" style="197" customWidth="1"/>
    <col min="12" max="12" width="14" style="161" customWidth="1"/>
    <col min="13" max="13" width="5.5703125" style="161" customWidth="1"/>
    <col min="14" max="16384" width="9.140625" style="161"/>
  </cols>
  <sheetData>
    <row r="1" spans="1:14">
      <c r="A1" s="200" t="str">
        <f>'o fy'!$B$29</f>
        <v>LASER CUT SLOVENSKO spol. s r.o.</v>
      </c>
      <c r="L1" s="161">
        <f>'o fy'!$B$24</f>
        <v>0</v>
      </c>
    </row>
    <row r="2" spans="1:14">
      <c r="A2" s="1585" t="s">
        <v>1356</v>
      </c>
      <c r="B2" s="1586"/>
      <c r="C2" s="1586"/>
      <c r="D2" s="1586"/>
      <c r="E2" s="1586"/>
      <c r="F2" s="1586"/>
      <c r="G2" s="1586"/>
      <c r="H2" s="173"/>
      <c r="I2" s="173"/>
      <c r="J2" s="173"/>
      <c r="K2" s="174"/>
      <c r="L2" s="114"/>
    </row>
    <row r="3" spans="1:14" s="114" customFormat="1" ht="12" hidden="1" customHeight="1">
      <c r="B3" s="20"/>
      <c r="C3" s="20"/>
      <c r="D3" s="21"/>
      <c r="E3" s="175"/>
      <c r="F3" s="175"/>
      <c r="G3" s="173"/>
      <c r="H3" s="173"/>
      <c r="I3" s="173"/>
      <c r="J3" s="173"/>
      <c r="K3" s="174"/>
    </row>
    <row r="4" spans="1:14" s="114" customFormat="1" ht="72" customHeight="1">
      <c r="A4" s="1201" t="s">
        <v>1040</v>
      </c>
      <c r="B4" s="1201" t="s">
        <v>1357</v>
      </c>
      <c r="C4" s="1201" t="s">
        <v>417</v>
      </c>
      <c r="D4" s="1201" t="s">
        <v>1358</v>
      </c>
      <c r="E4" s="1201" t="s">
        <v>1359</v>
      </c>
      <c r="F4" s="1201" t="s">
        <v>1043</v>
      </c>
      <c r="G4" s="1201" t="s">
        <v>1044</v>
      </c>
      <c r="H4" s="1201" t="s">
        <v>1045</v>
      </c>
      <c r="I4" s="1201" t="s">
        <v>1360</v>
      </c>
      <c r="J4" s="1201" t="s">
        <v>1361</v>
      </c>
      <c r="K4" s="1201" t="s">
        <v>1362</v>
      </c>
      <c r="L4" s="1201" t="s">
        <v>1003</v>
      </c>
    </row>
    <row r="5" spans="1:14" s="114" customFormat="1" ht="13.5" customHeight="1">
      <c r="A5" s="1177" t="s">
        <v>219</v>
      </c>
      <c r="B5" s="1202"/>
      <c r="C5" s="1203"/>
      <c r="D5" s="1202" t="s">
        <v>220</v>
      </c>
      <c r="E5" s="1202" t="s">
        <v>221</v>
      </c>
      <c r="F5" s="1202" t="s">
        <v>1001</v>
      </c>
      <c r="G5" s="1202" t="s">
        <v>1002</v>
      </c>
      <c r="H5" s="1202" t="s">
        <v>1007</v>
      </c>
      <c r="I5" s="1202" t="s">
        <v>1337</v>
      </c>
      <c r="J5" s="1202" t="s">
        <v>1338</v>
      </c>
      <c r="K5" s="1202" t="s">
        <v>1339</v>
      </c>
      <c r="L5" s="1202" t="s">
        <v>1363</v>
      </c>
    </row>
    <row r="6" spans="1:14" s="114" customFormat="1" ht="27" customHeight="1">
      <c r="A6" s="1179" t="s">
        <v>1340</v>
      </c>
      <c r="B6" s="1204"/>
      <c r="C6" s="1204"/>
      <c r="D6" s="623"/>
      <c r="E6" s="624">
        <f>'HL KNIHA VYPOC'!D16</f>
        <v>0</v>
      </c>
      <c r="F6" s="624">
        <f>'HL KNIHA VYPOC'!D17</f>
        <v>17879.07</v>
      </c>
      <c r="G6" s="624">
        <f>'HL KNIHA VYPOC'!D20</f>
        <v>0</v>
      </c>
      <c r="H6" s="711">
        <f>'HL KNIHA VYPOC'!D21</f>
        <v>0</v>
      </c>
      <c r="I6" s="625">
        <f>'HL KNIHA VYPOC'!$D$23+'HL KNIHA VYPOC'!D27</f>
        <v>0</v>
      </c>
      <c r="J6" s="624">
        <f>'HL KNIHA VYPOC'!$D$32</f>
        <v>0</v>
      </c>
      <c r="K6" s="624">
        <f>'HL KNIHA VYPOC'!$D$38</f>
        <v>0</v>
      </c>
      <c r="L6" s="713">
        <f>SUM(D6:K6)</f>
        <v>17879.07</v>
      </c>
    </row>
    <row r="7" spans="1:14" s="164" customFormat="1" ht="14.1" customHeight="1">
      <c r="A7" s="1181" t="s">
        <v>1341</v>
      </c>
      <c r="B7" s="1205"/>
      <c r="C7" s="1205"/>
      <c r="D7" s="623">
        <f>'HL KNIHA VYPOC'!$E$26</f>
        <v>0</v>
      </c>
      <c r="E7" s="624">
        <f>'HL KNIHA VYPOC'!E16</f>
        <v>0</v>
      </c>
      <c r="F7" s="624">
        <f>'HL KNIHA VYPOC'!E17</f>
        <v>0</v>
      </c>
      <c r="G7" s="624">
        <f>'HL KNIHA VYPOC'!E20</f>
        <v>0</v>
      </c>
      <c r="H7" s="624">
        <f>'HL KNIHA VYPOC'!E21</f>
        <v>0</v>
      </c>
      <c r="I7" s="625">
        <f>'HL KNIHA VYPOC'!$E$23+'HL KNIHA VYPOC'!E27</f>
        <v>0</v>
      </c>
      <c r="J7" s="624">
        <f>'HL KNIHA VYPOC'!$E$32</f>
        <v>0</v>
      </c>
      <c r="K7" s="624">
        <f>'HL KNIHA VYPOC'!$E$38</f>
        <v>0</v>
      </c>
      <c r="L7" s="713">
        <f>SUM(D7:K7)</f>
        <v>0</v>
      </c>
    </row>
    <row r="8" spans="1:14" s="164" customFormat="1" ht="14.1" customHeight="1">
      <c r="A8" s="1181" t="s">
        <v>1342</v>
      </c>
      <c r="B8" s="1205"/>
      <c r="C8" s="1205"/>
      <c r="D8" s="623">
        <f>'HL KNIHA VYPOC'!$F$26</f>
        <v>0</v>
      </c>
      <c r="E8" s="624">
        <f>'HL KNIHA VYPOC'!F16</f>
        <v>0</v>
      </c>
      <c r="F8" s="624">
        <f>'HL KNIHA VYPOC'!F17</f>
        <v>0</v>
      </c>
      <c r="G8" s="624">
        <f>'HL KNIHA VYPOC'!F20</f>
        <v>0</v>
      </c>
      <c r="H8" s="624">
        <f>'HL KNIHA VYPOC'!F21</f>
        <v>0</v>
      </c>
      <c r="I8" s="625">
        <f>'HL KNIHA VYPOC'!$F$23+'HL KNIHA VYPOC'!F27</f>
        <v>0</v>
      </c>
      <c r="J8" s="624">
        <f>'HL KNIHA VYPOC'!$F$32</f>
        <v>0</v>
      </c>
      <c r="K8" s="624">
        <f>'HL KNIHA VYPOC'!$F$38</f>
        <v>0</v>
      </c>
      <c r="L8" s="713">
        <f>SUM(D8:K8)</f>
        <v>0</v>
      </c>
    </row>
    <row r="9" spans="1:14" s="164" customFormat="1" ht="14.1" customHeight="1">
      <c r="A9" s="1184" t="s">
        <v>1343</v>
      </c>
      <c r="B9" s="1206"/>
      <c r="C9" s="1206"/>
      <c r="D9" s="811"/>
      <c r="E9" s="808"/>
      <c r="F9" s="808"/>
      <c r="G9" s="808"/>
      <c r="H9" s="808"/>
      <c r="I9" s="812"/>
      <c r="J9" s="808"/>
      <c r="K9" s="808"/>
      <c r="L9" s="717">
        <f>SUM(D9:K9)</f>
        <v>0</v>
      </c>
    </row>
    <row r="10" spans="1:14" s="114" customFormat="1" ht="14.1" customHeight="1">
      <c r="A10" s="1207" t="s">
        <v>1344</v>
      </c>
      <c r="B10" s="1208"/>
      <c r="C10" s="1208"/>
      <c r="D10" s="714">
        <f>SUM(D6+D7-D8+D9)</f>
        <v>0</v>
      </c>
      <c r="E10" s="714">
        <f t="shared" ref="E10:L10" si="0">SUM(E6+E7-E8+E9)</f>
        <v>0</v>
      </c>
      <c r="F10" s="714">
        <f t="shared" si="0"/>
        <v>17879.07</v>
      </c>
      <c r="G10" s="714">
        <f t="shared" si="0"/>
        <v>0</v>
      </c>
      <c r="H10" s="714">
        <f t="shared" si="0"/>
        <v>0</v>
      </c>
      <c r="I10" s="714">
        <f t="shared" si="0"/>
        <v>0</v>
      </c>
      <c r="J10" s="714">
        <f t="shared" si="0"/>
        <v>0</v>
      </c>
      <c r="K10" s="714">
        <f t="shared" si="0"/>
        <v>0</v>
      </c>
      <c r="L10" s="714">
        <f t="shared" si="0"/>
        <v>17879.07</v>
      </c>
    </row>
    <row r="11" spans="1:14" s="114" customFormat="1" ht="27" customHeight="1">
      <c r="A11" s="1186" t="s">
        <v>1345</v>
      </c>
      <c r="B11" s="1209"/>
      <c r="C11" s="1209"/>
      <c r="D11" s="726"/>
      <c r="E11" s="722">
        <f>'HL KNIHA VYPOC'!D61*-1</f>
        <v>0</v>
      </c>
      <c r="F11" s="722">
        <f>'HL KNIHA VYPOC'!D62*-1</f>
        <v>16692.149999999998</v>
      </c>
      <c r="G11" s="722">
        <f>'HL KNIHA VYPOC'!D65*-1</f>
        <v>0</v>
      </c>
      <c r="H11" s="722">
        <f>'HL KNIHA VYPOC'!D66*-1</f>
        <v>0</v>
      </c>
      <c r="I11" s="727">
        <f>'HL KNIHA VYPOC'!$D$68*-1</f>
        <v>0</v>
      </c>
      <c r="J11" s="722"/>
      <c r="K11" s="722"/>
      <c r="L11" s="723">
        <f>SUM(E11:K11)</f>
        <v>16692.149999999998</v>
      </c>
      <c r="N11" s="17"/>
    </row>
    <row r="12" spans="1:14" s="114" customFormat="1" ht="14.1" customHeight="1">
      <c r="A12" s="1181" t="s">
        <v>1341</v>
      </c>
      <c r="B12" s="1210"/>
      <c r="C12" s="1210"/>
      <c r="D12" s="623"/>
      <c r="E12" s="624">
        <f>'HL KNIHA VYPOC'!F61</f>
        <v>0</v>
      </c>
      <c r="F12" s="624">
        <f>'HL KNIHA VYPOC'!F62</f>
        <v>568.87</v>
      </c>
      <c r="G12" s="624">
        <f>'HL KNIHA VYPOC'!F65</f>
        <v>0</v>
      </c>
      <c r="H12" s="624">
        <f>'HL KNIHA VYPOC'!F66</f>
        <v>0</v>
      </c>
      <c r="I12" s="625">
        <f>'HL KNIHA VYPOC'!$F$68</f>
        <v>0</v>
      </c>
      <c r="J12" s="624"/>
      <c r="K12" s="624"/>
      <c r="L12" s="713">
        <f>SUM(E12:K12)</f>
        <v>568.87</v>
      </c>
      <c r="N12" s="17"/>
    </row>
    <row r="13" spans="1:14" s="114" customFormat="1" ht="14.1" customHeight="1">
      <c r="A13" s="1184" t="s">
        <v>1342</v>
      </c>
      <c r="B13" s="1211"/>
      <c r="C13" s="1211"/>
      <c r="D13" s="620"/>
      <c r="E13" s="621">
        <f>'HL KNIHA VYPOC'!E61</f>
        <v>0</v>
      </c>
      <c r="F13" s="621">
        <f>'HL KNIHA VYPOC'!E62</f>
        <v>0</v>
      </c>
      <c r="G13" s="621">
        <f>'HL KNIHA VYPOC'!E65</f>
        <v>0</v>
      </c>
      <c r="H13" s="621">
        <f>'HL KNIHA VYPOC'!E66</f>
        <v>0</v>
      </c>
      <c r="I13" s="622">
        <f>'HL KNIHA VYPOC'!$E$68</f>
        <v>0</v>
      </c>
      <c r="J13" s="621"/>
      <c r="K13" s="621"/>
      <c r="L13" s="717">
        <f>SUM(E13:K13)</f>
        <v>0</v>
      </c>
      <c r="N13" s="17"/>
    </row>
    <row r="14" spans="1:14" s="114" customFormat="1" ht="14.1" customHeight="1">
      <c r="A14" s="1207" t="s">
        <v>1344</v>
      </c>
      <c r="B14" s="1208"/>
      <c r="C14" s="1208"/>
      <c r="D14" s="714">
        <f>SUM(D11+D12-D13)</f>
        <v>0</v>
      </c>
      <c r="E14" s="714">
        <f t="shared" ref="E14:L14" si="1">SUM(E11+E12-E13)</f>
        <v>0</v>
      </c>
      <c r="F14" s="714">
        <f t="shared" si="1"/>
        <v>17261.019999999997</v>
      </c>
      <c r="G14" s="714">
        <f t="shared" si="1"/>
        <v>0</v>
      </c>
      <c r="H14" s="714">
        <f t="shared" si="1"/>
        <v>0</v>
      </c>
      <c r="I14" s="714">
        <f t="shared" si="1"/>
        <v>0</v>
      </c>
      <c r="J14" s="714">
        <f t="shared" si="1"/>
        <v>0</v>
      </c>
      <c r="K14" s="714">
        <f t="shared" si="1"/>
        <v>0</v>
      </c>
      <c r="L14" s="714">
        <f t="shared" si="1"/>
        <v>17261.019999999997</v>
      </c>
      <c r="N14" s="17"/>
    </row>
    <row r="15" spans="1:14" s="114" customFormat="1" ht="26.25" customHeight="1">
      <c r="A15" s="1186" t="s">
        <v>1346</v>
      </c>
      <c r="B15" s="1209"/>
      <c r="C15" s="1209"/>
      <c r="D15" s="726">
        <f t="shared" ref="D15:I15" si="2">SUM(D18+D17-D16)</f>
        <v>0</v>
      </c>
      <c r="E15" s="722">
        <f t="shared" si="2"/>
        <v>0</v>
      </c>
      <c r="F15" s="722">
        <f t="shared" si="2"/>
        <v>0</v>
      </c>
      <c r="G15" s="722">
        <f t="shared" si="2"/>
        <v>0</v>
      </c>
      <c r="H15" s="722">
        <f t="shared" si="2"/>
        <v>0</v>
      </c>
      <c r="I15" s="727">
        <f t="shared" si="2"/>
        <v>0</v>
      </c>
      <c r="J15" s="722">
        <f>SUM(J18+J17-J16)</f>
        <v>0</v>
      </c>
      <c r="K15" s="722">
        <f>SUM(K18+K17-K16)</f>
        <v>0</v>
      </c>
      <c r="L15" s="723">
        <f>SUM(D15:K15)</f>
        <v>0</v>
      </c>
      <c r="N15" s="17"/>
    </row>
    <row r="16" spans="1:14" s="114" customFormat="1" ht="14.1" customHeight="1">
      <c r="A16" s="1181" t="s">
        <v>1341</v>
      </c>
      <c r="B16" s="1210"/>
      <c r="C16" s="1210"/>
      <c r="D16" s="810"/>
      <c r="E16" s="809"/>
      <c r="F16" s="809"/>
      <c r="G16" s="809"/>
      <c r="H16" s="809"/>
      <c r="I16" s="813"/>
      <c r="J16" s="809"/>
      <c r="K16" s="809"/>
      <c r="L16" s="713">
        <f>SUM(D16:K16)</f>
        <v>0</v>
      </c>
      <c r="N16" s="17"/>
    </row>
    <row r="17" spans="1:14" s="114" customFormat="1" ht="14.1" customHeight="1">
      <c r="A17" s="1184" t="s">
        <v>1342</v>
      </c>
      <c r="B17" s="1211"/>
      <c r="C17" s="1211"/>
      <c r="D17" s="811"/>
      <c r="E17" s="808"/>
      <c r="F17" s="808"/>
      <c r="G17" s="808"/>
      <c r="H17" s="808"/>
      <c r="I17" s="812"/>
      <c r="J17" s="808"/>
      <c r="K17" s="808"/>
      <c r="L17" s="713">
        <f>SUM(D17:K17)</f>
        <v>0</v>
      </c>
    </row>
    <row r="18" spans="1:14" s="114" customFormat="1" ht="14.1" customHeight="1">
      <c r="A18" s="1207" t="s">
        <v>1344</v>
      </c>
      <c r="B18" s="1208"/>
      <c r="C18" s="1208"/>
      <c r="D18" s="714">
        <f>'ANAL UCTY'!I17*-1</f>
        <v>0</v>
      </c>
      <c r="E18" s="714">
        <f>'ANAL UCTY'!I18*-1</f>
        <v>0</v>
      </c>
      <c r="F18" s="714">
        <f>'ANAL UCTY'!I19*-1</f>
        <v>0</v>
      </c>
      <c r="G18" s="714">
        <f>'ANAL UCTY'!I20*-1</f>
        <v>0</v>
      </c>
      <c r="H18" s="714">
        <f>'ANAL UCTY'!I21*-1</f>
        <v>0</v>
      </c>
      <c r="I18" s="714">
        <f>'ANAL UCTY'!I22*-1</f>
        <v>0</v>
      </c>
      <c r="J18" s="714">
        <f>'HL KNIHA VYPOC'!$G$74*-1</f>
        <v>0</v>
      </c>
      <c r="K18" s="714">
        <f>'ANAL UCTY'!$I$25*-1</f>
        <v>0</v>
      </c>
      <c r="L18" s="714">
        <f>SUM(D18:K18)</f>
        <v>0</v>
      </c>
    </row>
    <row r="19" spans="1:14" s="114" customFormat="1" ht="18.75" customHeight="1">
      <c r="A19" s="1212" t="s">
        <v>1347</v>
      </c>
      <c r="B19" s="1213"/>
      <c r="C19" s="1213"/>
      <c r="D19" s="728"/>
      <c r="E19" s="729"/>
      <c r="F19" s="729"/>
      <c r="G19" s="729"/>
      <c r="H19" s="729"/>
      <c r="I19" s="729"/>
      <c r="J19" s="729"/>
      <c r="K19" s="729"/>
      <c r="L19" s="730"/>
    </row>
    <row r="20" spans="1:14" s="114" customFormat="1" ht="26.25" customHeight="1">
      <c r="A20" s="1179" t="s">
        <v>1348</v>
      </c>
      <c r="B20" s="1204"/>
      <c r="C20" s="1204"/>
      <c r="D20" s="714">
        <f>SUM(D6-D11-D15)</f>
        <v>0</v>
      </c>
      <c r="E20" s="714">
        <f t="shared" ref="E20:L20" si="3">SUM(E6-E11-E15)</f>
        <v>0</v>
      </c>
      <c r="F20" s="714">
        <f t="shared" si="3"/>
        <v>1186.9200000000019</v>
      </c>
      <c r="G20" s="714">
        <f t="shared" si="3"/>
        <v>0</v>
      </c>
      <c r="H20" s="714">
        <f t="shared" si="3"/>
        <v>0</v>
      </c>
      <c r="I20" s="714">
        <f t="shared" si="3"/>
        <v>0</v>
      </c>
      <c r="J20" s="714">
        <f t="shared" si="3"/>
        <v>0</v>
      </c>
      <c r="K20" s="714">
        <f t="shared" si="3"/>
        <v>0</v>
      </c>
      <c r="L20" s="714">
        <f t="shared" si="3"/>
        <v>1186.9200000000019</v>
      </c>
    </row>
    <row r="21" spans="1:14" s="114" customFormat="1" ht="14.1" customHeight="1">
      <c r="A21" s="1214" t="s">
        <v>1349</v>
      </c>
      <c r="B21" s="1215"/>
      <c r="C21" s="1215"/>
      <c r="D21" s="714">
        <f>SUM(D10-D14-D18)</f>
        <v>0</v>
      </c>
      <c r="E21" s="714">
        <f t="shared" ref="E21:L21" si="4">SUM(E10-E14-E18)</f>
        <v>0</v>
      </c>
      <c r="F21" s="714">
        <f t="shared" si="4"/>
        <v>618.05000000000291</v>
      </c>
      <c r="G21" s="714">
        <f t="shared" si="4"/>
        <v>0</v>
      </c>
      <c r="H21" s="714">
        <f t="shared" si="4"/>
        <v>0</v>
      </c>
      <c r="I21" s="714">
        <f t="shared" si="4"/>
        <v>0</v>
      </c>
      <c r="J21" s="714">
        <f t="shared" si="4"/>
        <v>0</v>
      </c>
      <c r="K21" s="714">
        <f t="shared" si="4"/>
        <v>0</v>
      </c>
      <c r="L21" s="714">
        <f t="shared" si="4"/>
        <v>618.05000000000291</v>
      </c>
      <c r="N21" s="267"/>
    </row>
    <row r="22" spans="1:14" s="114" customFormat="1" ht="12.6" customHeight="1">
      <c r="A22" s="1196" t="s">
        <v>972</v>
      </c>
      <c r="B22" s="1196"/>
      <c r="C22" s="1196"/>
      <c r="D22" s="1196"/>
      <c r="E22" s="1196"/>
      <c r="F22" s="1196"/>
      <c r="G22" s="1196"/>
      <c r="H22" s="1196"/>
      <c r="I22" s="1196"/>
      <c r="J22" s="1196"/>
      <c r="K22" s="1197"/>
      <c r="L22" s="1196"/>
    </row>
    <row r="23" spans="1:14" s="114" customFormat="1" ht="24" customHeight="1">
      <c r="A23" s="2122"/>
      <c r="B23" s="2122"/>
      <c r="C23" s="2122"/>
      <c r="D23" s="2122"/>
      <c r="E23" s="2122"/>
      <c r="F23" s="2122"/>
      <c r="G23" s="2122"/>
      <c r="H23" s="2122"/>
      <c r="I23" s="2122"/>
      <c r="J23" s="2122"/>
      <c r="K23" s="2122"/>
      <c r="L23" s="2122"/>
    </row>
    <row r="24" spans="1:14" ht="11.25" customHeight="1">
      <c r="A24" s="2123" t="s">
        <v>1364</v>
      </c>
      <c r="B24" s="2123"/>
      <c r="C24" s="2123"/>
      <c r="D24" s="2123"/>
      <c r="E24" s="2123"/>
      <c r="F24" s="2123"/>
      <c r="G24" s="2123"/>
      <c r="H24" s="2123"/>
      <c r="I24" s="2123"/>
      <c r="J24" s="2123"/>
      <c r="K24" s="1217"/>
      <c r="L24" s="1218"/>
    </row>
    <row r="25" spans="1:14" ht="11.25" customHeight="1">
      <c r="A25" s="2112" t="s">
        <v>1365</v>
      </c>
      <c r="B25" s="2112"/>
      <c r="C25" s="2112"/>
      <c r="D25" s="2112"/>
      <c r="E25" s="2109" t="s">
        <v>1352</v>
      </c>
      <c r="F25" s="2109"/>
      <c r="G25" s="2109"/>
      <c r="H25" s="2109"/>
      <c r="I25" s="2109"/>
      <c r="J25" s="2109"/>
      <c r="K25" s="2109" t="s">
        <v>1353</v>
      </c>
      <c r="L25" s="2109"/>
    </row>
    <row r="26" spans="1:14" ht="11.25" customHeight="1">
      <c r="A26" s="2112"/>
      <c r="B26" s="2112"/>
      <c r="C26" s="2112"/>
      <c r="D26" s="2112"/>
      <c r="E26" s="2109"/>
      <c r="F26" s="2109"/>
      <c r="G26" s="2109"/>
      <c r="H26" s="2109"/>
      <c r="I26" s="2109"/>
      <c r="J26" s="2109"/>
      <c r="K26" s="2109"/>
      <c r="L26" s="2109"/>
    </row>
    <row r="27" spans="1:14" ht="11.25" customHeight="1">
      <c r="A27" s="2101"/>
      <c r="B27" s="2088"/>
      <c r="C27" s="2088"/>
      <c r="D27" s="2088"/>
      <c r="E27" s="2088"/>
      <c r="F27" s="2088"/>
      <c r="G27" s="2088"/>
      <c r="H27" s="2088"/>
      <c r="I27" s="2088"/>
      <c r="J27" s="2088"/>
      <c r="K27" s="2124"/>
      <c r="L27" s="2125"/>
    </row>
    <row r="28" spans="1:14" ht="11.25" customHeight="1">
      <c r="A28" s="2096"/>
      <c r="B28" s="2092"/>
      <c r="C28" s="2092"/>
      <c r="D28" s="2092"/>
      <c r="E28" s="2092"/>
      <c r="F28" s="2092"/>
      <c r="G28" s="2092"/>
      <c r="H28" s="2092"/>
      <c r="I28" s="2092"/>
      <c r="J28" s="2092"/>
      <c r="K28" s="2126"/>
      <c r="L28" s="2127"/>
    </row>
    <row r="29" spans="1:14" ht="11.25" customHeight="1">
      <c r="A29" s="2096"/>
      <c r="B29" s="2092"/>
      <c r="C29" s="2092"/>
      <c r="D29" s="2092"/>
      <c r="E29" s="2092"/>
      <c r="F29" s="2092"/>
      <c r="G29" s="2092"/>
      <c r="H29" s="2092"/>
      <c r="I29" s="2092"/>
      <c r="J29" s="2092"/>
      <c r="K29" s="2126"/>
      <c r="L29" s="2127"/>
    </row>
    <row r="30" spans="1:14" ht="11.25" customHeight="1">
      <c r="A30" s="2102" t="s">
        <v>1354</v>
      </c>
      <c r="B30" s="2099"/>
      <c r="C30" s="2099"/>
      <c r="D30" s="2099"/>
      <c r="E30" s="2099"/>
      <c r="F30" s="2099"/>
      <c r="G30" s="2099"/>
      <c r="H30" s="2099"/>
      <c r="I30" s="2099"/>
      <c r="J30" s="2099"/>
      <c r="K30" s="2128"/>
      <c r="L30" s="2129"/>
    </row>
    <row r="31" spans="1:14" ht="11.25" customHeight="1">
      <c r="A31" s="1219">
        <f>'o fy'!$A$54</f>
        <v>0</v>
      </c>
      <c r="B31" s="1218"/>
      <c r="C31" s="1218"/>
      <c r="D31" s="1213"/>
      <c r="E31" s="2130"/>
      <c r="F31" s="2130"/>
      <c r="G31" s="2130"/>
      <c r="H31" s="2130"/>
      <c r="I31" s="2130"/>
      <c r="J31" s="2130"/>
      <c r="K31" s="1217"/>
      <c r="L31" s="1218"/>
    </row>
    <row r="32" spans="1:14" ht="11.25" customHeight="1">
      <c r="A32" s="2113"/>
      <c r="B32" s="2113"/>
      <c r="C32" s="2113"/>
      <c r="D32" s="2113"/>
      <c r="E32" s="2113"/>
      <c r="F32" s="2113"/>
      <c r="G32" s="2113"/>
      <c r="H32" s="2113"/>
      <c r="I32" s="2113"/>
      <c r="J32" s="2113"/>
      <c r="K32" s="1220"/>
      <c r="L32" s="1218"/>
    </row>
    <row r="33" spans="1:12" ht="11.25" customHeight="1">
      <c r="A33" s="20"/>
      <c r="D33" s="20"/>
      <c r="E33" s="2131"/>
      <c r="F33" s="2131"/>
      <c r="G33" s="2131"/>
      <c r="H33" s="2131"/>
      <c r="I33" s="2131"/>
      <c r="J33" s="2131"/>
    </row>
    <row r="34" spans="1:12" ht="11.25" customHeight="1">
      <c r="A34" s="2132"/>
      <c r="B34" s="2132"/>
      <c r="C34" s="2132"/>
      <c r="D34" s="20"/>
      <c r="E34" s="2131"/>
      <c r="F34" s="2131"/>
      <c r="G34" s="2131"/>
      <c r="H34" s="2131"/>
      <c r="I34" s="2131"/>
      <c r="J34" s="2131"/>
    </row>
    <row r="35" spans="1:12" ht="11.25" customHeight="1">
      <c r="A35" s="200"/>
      <c r="D35" s="20"/>
      <c r="E35" s="2131"/>
      <c r="F35" s="2131"/>
      <c r="G35" s="2131"/>
      <c r="H35" s="2131"/>
      <c r="I35" s="2131"/>
      <c r="J35" s="2131"/>
    </row>
    <row r="36" spans="1:12" ht="11.25" customHeight="1">
      <c r="D36" s="20"/>
      <c r="E36" s="2131"/>
      <c r="F36" s="2131"/>
      <c r="G36" s="2131"/>
      <c r="H36" s="2131"/>
      <c r="I36" s="2131"/>
      <c r="J36" s="2131"/>
    </row>
    <row r="37" spans="1:12" ht="11.25" customHeight="1">
      <c r="D37" s="20"/>
      <c r="E37" s="2131"/>
      <c r="F37" s="2131"/>
      <c r="G37" s="2131"/>
      <c r="H37" s="2131"/>
      <c r="I37" s="2131"/>
      <c r="J37" s="2131"/>
      <c r="K37" s="198"/>
    </row>
    <row r="38" spans="1:12" ht="11.25" customHeight="1">
      <c r="A38" s="20"/>
      <c r="B38" s="20"/>
      <c r="C38" s="20"/>
      <c r="D38" s="20"/>
      <c r="E38" s="2131"/>
      <c r="F38" s="2131"/>
      <c r="G38" s="2131"/>
      <c r="H38" s="2131"/>
      <c r="I38" s="2131"/>
      <c r="J38" s="2131"/>
    </row>
    <row r="39" spans="1:12" ht="11.25" customHeight="1">
      <c r="A39" s="2132"/>
      <c r="B39" s="2132"/>
      <c r="C39" s="2132"/>
      <c r="D39" s="20"/>
      <c r="E39" s="2131"/>
      <c r="F39" s="2131"/>
      <c r="G39" s="2131"/>
      <c r="H39" s="2131"/>
      <c r="I39" s="2131"/>
      <c r="J39" s="2131"/>
    </row>
    <row r="40" spans="1:12" ht="11.25" customHeight="1">
      <c r="D40" s="20"/>
      <c r="E40" s="2131"/>
      <c r="F40" s="2131"/>
      <c r="G40" s="2133"/>
      <c r="H40" s="2133"/>
      <c r="I40" s="2131"/>
      <c r="J40" s="2131"/>
    </row>
    <row r="41" spans="1:12" ht="11.25" customHeight="1">
      <c r="D41" s="20"/>
      <c r="E41" s="2131"/>
      <c r="F41" s="2131"/>
      <c r="G41" s="2133"/>
      <c r="H41" s="2133"/>
      <c r="I41" s="2131"/>
      <c r="J41" s="2131"/>
    </row>
    <row r="42" spans="1:12" ht="11.25" customHeight="1">
      <c r="D42" s="20"/>
      <c r="E42" s="2131"/>
      <c r="F42" s="2131"/>
      <c r="G42" s="2131"/>
      <c r="H42" s="2131"/>
      <c r="I42" s="2131"/>
      <c r="J42" s="2131"/>
      <c r="K42" s="198"/>
    </row>
    <row r="43" spans="1:12" ht="11.25" customHeight="1">
      <c r="A43" s="20"/>
      <c r="D43" s="20"/>
      <c r="E43" s="2131"/>
      <c r="F43" s="2131"/>
      <c r="G43" s="2131"/>
      <c r="H43" s="2131"/>
      <c r="I43" s="2131"/>
      <c r="J43" s="2131"/>
    </row>
    <row r="44" spans="1:12" ht="11.25" customHeight="1">
      <c r="A44" s="2134"/>
      <c r="B44" s="2134"/>
      <c r="C44" s="2134"/>
      <c r="D44" s="20"/>
      <c r="E44" s="2131"/>
      <c r="F44" s="2131"/>
      <c r="G44" s="2131"/>
      <c r="H44" s="2131"/>
      <c r="I44" s="2131"/>
      <c r="J44" s="2131"/>
    </row>
    <row r="45" spans="1:12" ht="11.25" customHeight="1">
      <c r="A45" s="151"/>
      <c r="D45" s="20"/>
      <c r="E45" s="2131"/>
      <c r="F45" s="2131"/>
      <c r="G45" s="2133"/>
      <c r="H45" s="2133"/>
      <c r="I45" s="2131"/>
      <c r="J45" s="2131"/>
    </row>
    <row r="46" spans="1:12" ht="11.25" customHeight="1">
      <c r="D46" s="20"/>
      <c r="E46" s="2131"/>
      <c r="F46" s="2131"/>
      <c r="G46" s="2133"/>
      <c r="H46" s="2133"/>
      <c r="I46" s="2131"/>
      <c r="J46" s="2131"/>
    </row>
    <row r="47" spans="1:12" ht="11.25" customHeight="1">
      <c r="D47" s="20"/>
      <c r="E47" s="2131"/>
      <c r="F47" s="2131"/>
      <c r="G47" s="2131"/>
      <c r="H47" s="2131"/>
      <c r="I47" s="2131"/>
      <c r="J47" s="2131"/>
      <c r="K47" s="198"/>
    </row>
    <row r="48" spans="1:12" s="197" customFormat="1" ht="11.25" customHeight="1">
      <c r="A48" s="20"/>
      <c r="B48" s="161"/>
      <c r="C48" s="161"/>
      <c r="D48" s="20"/>
      <c r="E48" s="2131"/>
      <c r="F48" s="2131"/>
      <c r="G48" s="2131"/>
      <c r="H48" s="2131"/>
      <c r="I48" s="2131"/>
      <c r="J48" s="2131"/>
      <c r="L48" s="161"/>
    </row>
    <row r="49" spans="1:12" s="197" customFormat="1" ht="11.25" customHeight="1">
      <c r="A49" s="2134"/>
      <c r="B49" s="2134"/>
      <c r="C49" s="2134"/>
      <c r="D49" s="20"/>
      <c r="E49" s="2131"/>
      <c r="F49" s="2131"/>
      <c r="G49" s="2131"/>
      <c r="H49" s="2131"/>
      <c r="I49" s="2131"/>
      <c r="J49" s="2131"/>
      <c r="L49" s="161"/>
    </row>
    <row r="50" spans="1:12" s="197" customFormat="1" ht="11.25" customHeight="1">
      <c r="A50" s="199"/>
      <c r="B50" s="161"/>
      <c r="C50" s="161"/>
      <c r="D50" s="20"/>
      <c r="E50" s="2131"/>
      <c r="F50" s="2131"/>
      <c r="G50" s="2131"/>
      <c r="H50" s="2131"/>
      <c r="I50" s="2131"/>
      <c r="J50" s="2131"/>
      <c r="L50" s="161"/>
    </row>
    <row r="51" spans="1:12" s="197" customFormat="1" ht="11.25" customHeight="1">
      <c r="A51" s="161"/>
      <c r="B51" s="161"/>
      <c r="C51" s="161"/>
      <c r="D51" s="20"/>
      <c r="E51" s="2131"/>
      <c r="F51" s="2131"/>
      <c r="G51" s="2133"/>
      <c r="H51" s="2133"/>
      <c r="I51" s="2131"/>
      <c r="J51" s="2131"/>
      <c r="L51" s="161"/>
    </row>
    <row r="52" spans="1:12" s="197" customFormat="1" ht="11.25" customHeight="1">
      <c r="A52" s="161"/>
      <c r="B52" s="161"/>
      <c r="C52" s="161"/>
      <c r="D52" s="20"/>
      <c r="E52" s="2131"/>
      <c r="F52" s="2131"/>
      <c r="G52" s="2133"/>
      <c r="H52" s="2133"/>
      <c r="I52" s="2131"/>
      <c r="J52" s="2131"/>
      <c r="L52" s="161"/>
    </row>
    <row r="53" spans="1:12" s="197" customFormat="1" ht="11.25" customHeight="1">
      <c r="A53" s="20"/>
      <c r="B53" s="161"/>
      <c r="C53" s="161"/>
      <c r="D53" s="20"/>
      <c r="E53" s="2131"/>
      <c r="F53" s="2131"/>
      <c r="G53" s="2131"/>
      <c r="H53" s="2131"/>
      <c r="I53" s="2131"/>
      <c r="J53" s="2131"/>
      <c r="L53" s="161"/>
    </row>
    <row r="55" spans="1:12" s="197" customFormat="1" ht="50.1" customHeight="1">
      <c r="A55" s="2135"/>
      <c r="B55" s="2135"/>
      <c r="C55" s="2135"/>
      <c r="D55" s="2135"/>
      <c r="E55" s="2135"/>
      <c r="F55" s="2135"/>
      <c r="G55" s="2135"/>
      <c r="H55" s="2135"/>
      <c r="I55" s="2135"/>
      <c r="J55" s="2135"/>
      <c r="L55" s="161"/>
    </row>
  </sheetData>
  <sheetProtection password="C096" sheet="1" selectLockedCells="1"/>
  <mergeCells count="90">
    <mergeCell ref="A55:J55"/>
    <mergeCell ref="E51:F51"/>
    <mergeCell ref="G51:H51"/>
    <mergeCell ref="I51:J51"/>
    <mergeCell ref="E52:F52"/>
    <mergeCell ref="G52:H52"/>
    <mergeCell ref="I52:J52"/>
    <mergeCell ref="E50:F50"/>
    <mergeCell ref="G50:H50"/>
    <mergeCell ref="I50:J50"/>
    <mergeCell ref="E53:F53"/>
    <mergeCell ref="G53:H53"/>
    <mergeCell ref="I53:J53"/>
    <mergeCell ref="E48:F48"/>
    <mergeCell ref="G48:H48"/>
    <mergeCell ref="I48:J48"/>
    <mergeCell ref="A49:C49"/>
    <mergeCell ref="E49:F49"/>
    <mergeCell ref="G49:H49"/>
    <mergeCell ref="I49:J49"/>
    <mergeCell ref="E46:F46"/>
    <mergeCell ref="G46:H46"/>
    <mergeCell ref="I46:J46"/>
    <mergeCell ref="E47:F47"/>
    <mergeCell ref="G47:H47"/>
    <mergeCell ref="I47:J47"/>
    <mergeCell ref="A44:C44"/>
    <mergeCell ref="E44:F44"/>
    <mergeCell ref="G44:H44"/>
    <mergeCell ref="I44:J44"/>
    <mergeCell ref="E45:F45"/>
    <mergeCell ref="G45:H45"/>
    <mergeCell ref="I45:J45"/>
    <mergeCell ref="E42:F42"/>
    <mergeCell ref="G42:H42"/>
    <mergeCell ref="I42:J42"/>
    <mergeCell ref="E43:F43"/>
    <mergeCell ref="G43:H43"/>
    <mergeCell ref="I43:J43"/>
    <mergeCell ref="E40:F40"/>
    <mergeCell ref="G40:H40"/>
    <mergeCell ref="I40:J40"/>
    <mergeCell ref="E41:F41"/>
    <mergeCell ref="G41:H41"/>
    <mergeCell ref="I41:J41"/>
    <mergeCell ref="E38:F38"/>
    <mergeCell ref="G38:H38"/>
    <mergeCell ref="I38:J38"/>
    <mergeCell ref="A39:C39"/>
    <mergeCell ref="E39:F39"/>
    <mergeCell ref="G39:H39"/>
    <mergeCell ref="I39:J39"/>
    <mergeCell ref="E36:F36"/>
    <mergeCell ref="G36:H36"/>
    <mergeCell ref="I36:J36"/>
    <mergeCell ref="E37:F37"/>
    <mergeCell ref="G37:H37"/>
    <mergeCell ref="I37:J37"/>
    <mergeCell ref="A34:C34"/>
    <mergeCell ref="E34:F34"/>
    <mergeCell ref="G34:H34"/>
    <mergeCell ref="I34:J34"/>
    <mergeCell ref="E35:F35"/>
    <mergeCell ref="G35:H35"/>
    <mergeCell ref="I35:J35"/>
    <mergeCell ref="E31:F31"/>
    <mergeCell ref="G31:H31"/>
    <mergeCell ref="I31:J31"/>
    <mergeCell ref="A32:J32"/>
    <mergeCell ref="E33:F33"/>
    <mergeCell ref="G33:H33"/>
    <mergeCell ref="I33:J33"/>
    <mergeCell ref="A29:D29"/>
    <mergeCell ref="E29:J29"/>
    <mergeCell ref="K29:L29"/>
    <mergeCell ref="A30:D30"/>
    <mergeCell ref="E30:J30"/>
    <mergeCell ref="K30:L30"/>
    <mergeCell ref="A27:D27"/>
    <mergeCell ref="E27:J27"/>
    <mergeCell ref="K27:L27"/>
    <mergeCell ref="A28:D28"/>
    <mergeCell ref="E28:J28"/>
    <mergeCell ref="K28:L28"/>
    <mergeCell ref="A2:G2"/>
    <mergeCell ref="A23:L23"/>
    <mergeCell ref="A24:J24"/>
    <mergeCell ref="A25:D26"/>
    <mergeCell ref="E25:J26"/>
    <mergeCell ref="K25:L26"/>
  </mergeCells>
  <pageMargins left="0.75" right="0.75" top="0.71" bottom="1" header="0.4921259845" footer="0.4921259845"/>
  <pageSetup paperSize="9" scale="94" orientation="landscape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 codeName="List25"/>
  <dimension ref="A1:O50"/>
  <sheetViews>
    <sheetView showGridLines="0" zoomScaleSheetLayoutView="115" workbookViewId="0">
      <selection activeCell="K48" sqref="K48"/>
    </sheetView>
  </sheetViews>
  <sheetFormatPr defaultRowHeight="11.25"/>
  <cols>
    <col min="1" max="1" width="30.7109375" style="161" customWidth="1"/>
    <col min="2" max="2" width="10.42578125" style="161" hidden="1" customWidth="1"/>
    <col min="3" max="3" width="0.140625" style="161" hidden="1" customWidth="1"/>
    <col min="4" max="10" width="11.28515625" style="161" customWidth="1"/>
    <col min="11" max="11" width="11.28515625" style="197" customWidth="1"/>
    <col min="12" max="12" width="11.28515625" style="161" customWidth="1"/>
    <col min="13" max="13" width="5.5703125" style="161" customWidth="1"/>
    <col min="14" max="16384" width="9.140625" style="161"/>
  </cols>
  <sheetData>
    <row r="1" spans="1:15">
      <c r="A1" s="200" t="str">
        <f>'o fy'!$B$29</f>
        <v>LASER CUT SLOVENSKO spol. s r.o.</v>
      </c>
      <c r="H1" s="195"/>
      <c r="I1" s="2136"/>
      <c r="J1" s="2049"/>
      <c r="L1" s="161">
        <f>'o fy'!$B$24</f>
        <v>0</v>
      </c>
    </row>
    <row r="2" spans="1:15" ht="11.25" customHeight="1">
      <c r="A2" s="1585" t="s">
        <v>1366</v>
      </c>
      <c r="B2" s="1586"/>
      <c r="C2" s="1586"/>
      <c r="D2" s="1586"/>
      <c r="E2" s="1586"/>
      <c r="F2" s="1586"/>
      <c r="G2" s="1586"/>
      <c r="H2" s="173"/>
      <c r="I2" s="173"/>
      <c r="J2" s="173"/>
      <c r="K2" s="174"/>
      <c r="L2" s="114"/>
    </row>
    <row r="3" spans="1:15" s="114" customFormat="1"/>
    <row r="4" spans="1:15" s="114" customFormat="1" ht="12" hidden="1" customHeight="1">
      <c r="B4" s="20"/>
      <c r="C4" s="20"/>
      <c r="D4" s="21"/>
      <c r="E4" s="175"/>
      <c r="F4" s="175"/>
      <c r="G4" s="173"/>
      <c r="H4" s="173"/>
      <c r="I4" s="173"/>
      <c r="J4" s="173"/>
      <c r="K4" s="174"/>
    </row>
    <row r="5" spans="1:15" s="114" customFormat="1" ht="72" customHeight="1">
      <c r="A5" s="1201" t="s">
        <v>1040</v>
      </c>
      <c r="B5" s="1201" t="s">
        <v>1357</v>
      </c>
      <c r="C5" s="1201" t="s">
        <v>417</v>
      </c>
      <c r="D5" s="1201" t="s">
        <v>1358</v>
      </c>
      <c r="E5" s="1201" t="s">
        <v>1359</v>
      </c>
      <c r="F5" s="1201" t="s">
        <v>1043</v>
      </c>
      <c r="G5" s="1201" t="s">
        <v>1044</v>
      </c>
      <c r="H5" s="1201" t="s">
        <v>1045</v>
      </c>
      <c r="I5" s="1201" t="s">
        <v>1360</v>
      </c>
      <c r="J5" s="1201" t="s">
        <v>1361</v>
      </c>
      <c r="K5" s="1201" t="s">
        <v>1362</v>
      </c>
      <c r="L5" s="1201" t="s">
        <v>1003</v>
      </c>
    </row>
    <row r="6" spans="1:15" s="114" customFormat="1">
      <c r="A6" s="1177" t="s">
        <v>219</v>
      </c>
      <c r="B6" s="1202"/>
      <c r="C6" s="1203"/>
      <c r="D6" s="1202" t="s">
        <v>220</v>
      </c>
      <c r="E6" s="1202" t="s">
        <v>221</v>
      </c>
      <c r="F6" s="1202" t="s">
        <v>1001</v>
      </c>
      <c r="G6" s="1202" t="s">
        <v>1002</v>
      </c>
      <c r="H6" s="1202" t="s">
        <v>1007</v>
      </c>
      <c r="I6" s="1202" t="s">
        <v>1337</v>
      </c>
      <c r="J6" s="1202" t="s">
        <v>1338</v>
      </c>
      <c r="K6" s="1202" t="s">
        <v>1339</v>
      </c>
      <c r="L6" s="1202" t="s">
        <v>1363</v>
      </c>
    </row>
    <row r="7" spans="1:15" s="114" customFormat="1" ht="27" customHeight="1">
      <c r="A7" s="1179" t="s">
        <v>1340</v>
      </c>
      <c r="B7" s="1204"/>
      <c r="C7" s="1204"/>
      <c r="D7" s="782">
        <f>'HL KNIHA VYPOC'!$H$26</f>
        <v>0</v>
      </c>
      <c r="E7" s="783">
        <f>'HL KNIHA VYPOC'!H16</f>
        <v>0</v>
      </c>
      <c r="F7" s="783">
        <f>'HL KNIHA VYPOC'!H17</f>
        <v>17879.07</v>
      </c>
      <c r="G7" s="783">
        <f>'HL KNIHA VYPOC'!H20</f>
        <v>0</v>
      </c>
      <c r="H7" s="783">
        <f>'HL KNIHA VYPOC'!H21</f>
        <v>0</v>
      </c>
      <c r="I7" s="784">
        <f>'HL KNIHA VYPOC'!H23+'HL KNIHA VYPOC'!H27</f>
        <v>0</v>
      </c>
      <c r="J7" s="783">
        <f>'HL KNIHA VYPOC'!$H$32</f>
        <v>0</v>
      </c>
      <c r="K7" s="783">
        <f>'HL KNIHA VYPOC'!$H$38</f>
        <v>0</v>
      </c>
      <c r="L7" s="785">
        <f>SUM(D7:K7)</f>
        <v>17879.07</v>
      </c>
    </row>
    <row r="8" spans="1:15" s="164" customFormat="1" ht="14.1" customHeight="1">
      <c r="A8" s="1181" t="s">
        <v>1341</v>
      </c>
      <c r="B8" s="1205"/>
      <c r="C8" s="1205"/>
      <c r="D8" s="782">
        <f>'HL KNIHA VYPOC'!$I$26</f>
        <v>0</v>
      </c>
      <c r="E8" s="783">
        <f>'HL KNIHA VYPOC'!I16</f>
        <v>0</v>
      </c>
      <c r="F8" s="783">
        <f>'HL KNIHA VYPOC'!I17</f>
        <v>0</v>
      </c>
      <c r="G8" s="783">
        <f>'HL KNIHA VYPOC'!I20</f>
        <v>0</v>
      </c>
      <c r="H8" s="783">
        <f>'HL KNIHA VYPOC'!I21</f>
        <v>0</v>
      </c>
      <c r="I8" s="784">
        <f>'HL KNIHA VYPOC'!I23+'HL KNIHA VYPOC'!I27</f>
        <v>0</v>
      </c>
      <c r="J8" s="783">
        <f>'HL KNIHA VYPOC'!$I$32</f>
        <v>0</v>
      </c>
      <c r="K8" s="783">
        <f>'HL KNIHA VYPOC'!$I$38</f>
        <v>0</v>
      </c>
      <c r="L8" s="785">
        <f>SUM(D8:K8)</f>
        <v>0</v>
      </c>
    </row>
    <row r="9" spans="1:15" s="164" customFormat="1" ht="14.1" customHeight="1">
      <c r="A9" s="1181" t="s">
        <v>1342</v>
      </c>
      <c r="B9" s="1205"/>
      <c r="C9" s="1205"/>
      <c r="D9" s="782">
        <f>'HL KNIHA VYPOC'!$J$26</f>
        <v>0</v>
      </c>
      <c r="E9" s="783">
        <f>'HL KNIHA VYPOC'!J16</f>
        <v>0</v>
      </c>
      <c r="F9" s="783">
        <f>'HL KNIHA VYPOC'!J17</f>
        <v>0</v>
      </c>
      <c r="G9" s="783">
        <f>'HL KNIHA VYPOC'!J20</f>
        <v>0</v>
      </c>
      <c r="H9" s="783">
        <f>'HL KNIHA VYPOC'!J21</f>
        <v>0</v>
      </c>
      <c r="I9" s="784">
        <f>'HL KNIHA VYPOC'!J23+'HL KNIHA VYPOC'!J27</f>
        <v>0</v>
      </c>
      <c r="J9" s="783">
        <f>'HL KNIHA VYPOC'!$J$32</f>
        <v>0</v>
      </c>
      <c r="K9" s="783">
        <f>'HL KNIHA VYPOC'!$J$38</f>
        <v>0</v>
      </c>
      <c r="L9" s="785">
        <f>SUM(D9:K9)</f>
        <v>0</v>
      </c>
      <c r="O9" s="271"/>
    </row>
    <row r="10" spans="1:15" s="164" customFormat="1" ht="14.1" customHeight="1">
      <c r="A10" s="1184" t="s">
        <v>1343</v>
      </c>
      <c r="B10" s="1206"/>
      <c r="C10" s="1206"/>
      <c r="D10" s="799"/>
      <c r="E10" s="800"/>
      <c r="F10" s="800"/>
      <c r="G10" s="800"/>
      <c r="H10" s="800"/>
      <c r="I10" s="801"/>
      <c r="J10" s="800"/>
      <c r="K10" s="800"/>
      <c r="L10" s="789">
        <f>SUM(D10:K10)</f>
        <v>0</v>
      </c>
      <c r="N10" s="271"/>
    </row>
    <row r="11" spans="1:15" s="114" customFormat="1" ht="14.1" customHeight="1">
      <c r="A11" s="1207" t="s">
        <v>1344</v>
      </c>
      <c r="B11" s="1208"/>
      <c r="C11" s="1208"/>
      <c r="D11" s="790">
        <f>SUM(D7+D8-D9+D10)</f>
        <v>0</v>
      </c>
      <c r="E11" s="790">
        <f t="shared" ref="E11:L11" si="0">SUM(E7+E8-E9+E10)</f>
        <v>0</v>
      </c>
      <c r="F11" s="790">
        <f t="shared" si="0"/>
        <v>17879.07</v>
      </c>
      <c r="G11" s="790">
        <f t="shared" si="0"/>
        <v>0</v>
      </c>
      <c r="H11" s="790">
        <f t="shared" si="0"/>
        <v>0</v>
      </c>
      <c r="I11" s="790">
        <f t="shared" si="0"/>
        <v>0</v>
      </c>
      <c r="J11" s="790">
        <f t="shared" si="0"/>
        <v>0</v>
      </c>
      <c r="K11" s="790">
        <f t="shared" si="0"/>
        <v>0</v>
      </c>
      <c r="L11" s="790">
        <f t="shared" si="0"/>
        <v>17879.07</v>
      </c>
      <c r="N11" s="267"/>
    </row>
    <row r="12" spans="1:15" s="114" customFormat="1" ht="27.75" customHeight="1">
      <c r="A12" s="1186" t="s">
        <v>1345</v>
      </c>
      <c r="B12" s="1209"/>
      <c r="C12" s="1209"/>
      <c r="D12" s="791"/>
      <c r="E12" s="792">
        <f>'HL KNIHA VYPOC'!H61*-1</f>
        <v>0</v>
      </c>
      <c r="F12" s="792">
        <f>'HL KNIHA VYPOC'!H62*-1</f>
        <v>15551.93</v>
      </c>
      <c r="G12" s="792">
        <f>'HL KNIHA VYPOC'!H65*-1</f>
        <v>0</v>
      </c>
      <c r="H12" s="792">
        <f>'HL KNIHA VYPOC'!H66*-1</f>
        <v>0</v>
      </c>
      <c r="I12" s="793">
        <f>'HL KNIHA VYPOC'!H68*-1</f>
        <v>0</v>
      </c>
      <c r="J12" s="792"/>
      <c r="K12" s="792"/>
      <c r="L12" s="794">
        <f>SUM(E12:K12)</f>
        <v>15551.93</v>
      </c>
    </row>
    <row r="13" spans="1:15" s="114" customFormat="1" ht="14.1" customHeight="1">
      <c r="A13" s="1181" t="s">
        <v>1341</v>
      </c>
      <c r="B13" s="1210"/>
      <c r="C13" s="1210"/>
      <c r="D13" s="782"/>
      <c r="E13" s="783">
        <f>'HL KNIHA VYPOC'!J61</f>
        <v>0</v>
      </c>
      <c r="F13" s="783">
        <f>'HL KNIHA VYPOC'!J62</f>
        <v>1140.22</v>
      </c>
      <c r="G13" s="783">
        <f>'HL KNIHA VYPOC'!J65</f>
        <v>0</v>
      </c>
      <c r="H13" s="783">
        <f>'HL KNIHA VYPOC'!J66</f>
        <v>0</v>
      </c>
      <c r="I13" s="784">
        <f>'HL KNIHA VYPOC'!J68</f>
        <v>0</v>
      </c>
      <c r="J13" s="783"/>
      <c r="K13" s="783"/>
      <c r="L13" s="785">
        <f>SUM(E13:K13)</f>
        <v>1140.22</v>
      </c>
    </row>
    <row r="14" spans="1:15" s="114" customFormat="1" ht="14.1" customHeight="1">
      <c r="A14" s="1184" t="s">
        <v>1342</v>
      </c>
      <c r="B14" s="1211"/>
      <c r="C14" s="1211"/>
      <c r="D14" s="786"/>
      <c r="E14" s="787">
        <f>'HL KNIHA VYPOC'!I61</f>
        <v>0</v>
      </c>
      <c r="F14" s="787">
        <f>'HL KNIHA VYPOC'!I62</f>
        <v>0</v>
      </c>
      <c r="G14" s="787">
        <f>'HL KNIHA VYPOC'!I65</f>
        <v>0</v>
      </c>
      <c r="H14" s="787">
        <f>'HL KNIHA VYPOC'!I66</f>
        <v>0</v>
      </c>
      <c r="I14" s="788">
        <f>'HL KNIHA VYPOC'!I68</f>
        <v>0</v>
      </c>
      <c r="J14" s="787"/>
      <c r="K14" s="787"/>
      <c r="L14" s="789">
        <f>SUM(D14:K14)</f>
        <v>0</v>
      </c>
      <c r="N14" s="267"/>
    </row>
    <row r="15" spans="1:15" s="114" customFormat="1" ht="14.1" customHeight="1">
      <c r="A15" s="1207" t="s">
        <v>1344</v>
      </c>
      <c r="B15" s="1208"/>
      <c r="C15" s="1208"/>
      <c r="D15" s="790"/>
      <c r="E15" s="790">
        <f>SUM(E12+E13-E14)</f>
        <v>0</v>
      </c>
      <c r="F15" s="790">
        <f>SUM(F12+F13-F14)</f>
        <v>16692.150000000001</v>
      </c>
      <c r="G15" s="790">
        <f>SUM(G12+G13-G14)</f>
        <v>0</v>
      </c>
      <c r="H15" s="790">
        <f>SUM(H12+H13-H14)</f>
        <v>0</v>
      </c>
      <c r="I15" s="790">
        <f>SUM(I12+I13-I14)</f>
        <v>0</v>
      </c>
      <c r="J15" s="790"/>
      <c r="K15" s="790"/>
      <c r="L15" s="790">
        <f>SUM(E15:I15)</f>
        <v>16692.150000000001</v>
      </c>
    </row>
    <row r="16" spans="1:15" s="114" customFormat="1" ht="27" customHeight="1">
      <c r="A16" s="1186" t="s">
        <v>1346</v>
      </c>
      <c r="B16" s="1209"/>
      <c r="C16" s="1209"/>
      <c r="D16" s="791">
        <f>SUM(D19+D18-D17)</f>
        <v>0</v>
      </c>
      <c r="E16" s="792">
        <f t="shared" ref="E16:K16" si="1">SUM(E19+E18-E17)</f>
        <v>0</v>
      </c>
      <c r="F16" s="792">
        <f t="shared" si="1"/>
        <v>0</v>
      </c>
      <c r="G16" s="792">
        <f t="shared" si="1"/>
        <v>0</v>
      </c>
      <c r="H16" s="792">
        <f t="shared" si="1"/>
        <v>0</v>
      </c>
      <c r="I16" s="793">
        <f t="shared" si="1"/>
        <v>0</v>
      </c>
      <c r="J16" s="792">
        <f t="shared" si="1"/>
        <v>0</v>
      </c>
      <c r="K16" s="792">
        <f t="shared" si="1"/>
        <v>0</v>
      </c>
      <c r="L16" s="794">
        <f>SUM(D16:K16)</f>
        <v>0</v>
      </c>
    </row>
    <row r="17" spans="1:12" s="114" customFormat="1" ht="14.1" customHeight="1">
      <c r="A17" s="1181" t="s">
        <v>1341</v>
      </c>
      <c r="B17" s="1210"/>
      <c r="C17" s="1210"/>
      <c r="D17" s="802"/>
      <c r="E17" s="803"/>
      <c r="F17" s="803"/>
      <c r="G17" s="803"/>
      <c r="H17" s="803"/>
      <c r="I17" s="804"/>
      <c r="J17" s="803"/>
      <c r="K17" s="803"/>
      <c r="L17" s="785">
        <f>SUM(D17:K17)</f>
        <v>0</v>
      </c>
    </row>
    <row r="18" spans="1:12" s="114" customFormat="1" ht="14.1" customHeight="1">
      <c r="A18" s="1184" t="s">
        <v>1342</v>
      </c>
      <c r="B18" s="1211"/>
      <c r="C18" s="1211"/>
      <c r="D18" s="805"/>
      <c r="E18" s="806"/>
      <c r="F18" s="806"/>
      <c r="G18" s="806"/>
      <c r="H18" s="806"/>
      <c r="I18" s="807"/>
      <c r="J18" s="806"/>
      <c r="K18" s="806"/>
      <c r="L18" s="789">
        <f>SUM(D18:K18)</f>
        <v>0</v>
      </c>
    </row>
    <row r="19" spans="1:12" s="114" customFormat="1" ht="14.1" customHeight="1">
      <c r="A19" s="1207" t="s">
        <v>1344</v>
      </c>
      <c r="B19" s="1208"/>
      <c r="C19" s="1221"/>
      <c r="D19" s="790">
        <f>'ANAL UCTY'!J17*-1</f>
        <v>0</v>
      </c>
      <c r="E19" s="790">
        <f>'ANAL UCTY'!J18*-1</f>
        <v>0</v>
      </c>
      <c r="F19" s="790">
        <f>'ANAL UCTY'!J19*-1</f>
        <v>0</v>
      </c>
      <c r="G19" s="790">
        <f>'ANAL UCTY'!J20*-1</f>
        <v>0</v>
      </c>
      <c r="H19" s="790">
        <f>'ANAL UCTY'!J21*-1</f>
        <v>0</v>
      </c>
      <c r="I19" s="790">
        <f>'ANAL UCTY'!J22*-1</f>
        <v>0</v>
      </c>
      <c r="J19" s="790">
        <f>'HL KNIHA VYPOC'!$K$74*-1</f>
        <v>0</v>
      </c>
      <c r="K19" s="790">
        <f>'ANAL UCTY'!$J$26*-1</f>
        <v>0</v>
      </c>
      <c r="L19" s="790">
        <f>SUM(D19:K19)</f>
        <v>0</v>
      </c>
    </row>
    <row r="20" spans="1:12" s="114" customFormat="1" ht="20.25" customHeight="1">
      <c r="A20" s="1212" t="s">
        <v>1347</v>
      </c>
      <c r="B20" s="1213"/>
      <c r="C20" s="1213"/>
      <c r="D20" s="795"/>
      <c r="E20" s="796"/>
      <c r="F20" s="796"/>
      <c r="G20" s="796"/>
      <c r="H20" s="796"/>
      <c r="I20" s="797"/>
      <c r="J20" s="796"/>
      <c r="K20" s="796"/>
      <c r="L20" s="798"/>
    </row>
    <row r="21" spans="1:12" s="114" customFormat="1" ht="24.75" customHeight="1">
      <c r="A21" s="1179" t="s">
        <v>1348</v>
      </c>
      <c r="B21" s="1204"/>
      <c r="C21" s="1204"/>
      <c r="D21" s="790">
        <f>SUM(D7-D12-D16)</f>
        <v>0</v>
      </c>
      <c r="E21" s="790">
        <f t="shared" ref="E21:K21" si="2">SUM(E7-E12-E16)</f>
        <v>0</v>
      </c>
      <c r="F21" s="790">
        <f t="shared" si="2"/>
        <v>2327.1399999999994</v>
      </c>
      <c r="G21" s="790">
        <f t="shared" si="2"/>
        <v>0</v>
      </c>
      <c r="H21" s="790">
        <f t="shared" si="2"/>
        <v>0</v>
      </c>
      <c r="I21" s="790">
        <f t="shared" si="2"/>
        <v>0</v>
      </c>
      <c r="J21" s="790">
        <f t="shared" si="2"/>
        <v>0</v>
      </c>
      <c r="K21" s="790">
        <f t="shared" si="2"/>
        <v>0</v>
      </c>
      <c r="L21" s="790">
        <f>SUM(D21:K21)</f>
        <v>2327.1399999999994</v>
      </c>
    </row>
    <row r="22" spans="1:12" s="114" customFormat="1" ht="14.1" customHeight="1">
      <c r="A22" s="1214" t="s">
        <v>1349</v>
      </c>
      <c r="B22" s="1215"/>
      <c r="C22" s="1215"/>
      <c r="D22" s="790">
        <f>SUM(D11-D15-D19)</f>
        <v>0</v>
      </c>
      <c r="E22" s="790">
        <f t="shared" ref="E22:K22" si="3">SUM(E11-E15-E19)</f>
        <v>0</v>
      </c>
      <c r="F22" s="790">
        <f t="shared" si="3"/>
        <v>1186.9199999999983</v>
      </c>
      <c r="G22" s="790">
        <f t="shared" si="3"/>
        <v>0</v>
      </c>
      <c r="H22" s="790">
        <f t="shared" si="3"/>
        <v>0</v>
      </c>
      <c r="I22" s="790">
        <f t="shared" si="3"/>
        <v>0</v>
      </c>
      <c r="J22" s="790">
        <f t="shared" si="3"/>
        <v>0</v>
      </c>
      <c r="K22" s="790">
        <f t="shared" si="3"/>
        <v>0</v>
      </c>
      <c r="L22" s="790">
        <f>SUM(D22:K22)</f>
        <v>1186.9199999999983</v>
      </c>
    </row>
    <row r="23" spans="1:12" s="114" customFormat="1" ht="12.6" customHeight="1">
      <c r="A23" s="1196" t="s">
        <v>972</v>
      </c>
      <c r="B23" s="1196"/>
      <c r="C23" s="1196"/>
      <c r="D23" s="1196"/>
      <c r="E23" s="1196"/>
      <c r="F23" s="1196"/>
      <c r="G23" s="1196"/>
      <c r="H23" s="1196"/>
      <c r="I23" s="1196"/>
      <c r="J23" s="1196"/>
      <c r="K23" s="1197"/>
      <c r="L23" s="1196"/>
    </row>
    <row r="24" spans="1:12" s="114" customFormat="1" ht="57" customHeight="1">
      <c r="A24" s="2137"/>
      <c r="B24" s="2137"/>
      <c r="C24" s="2137"/>
      <c r="D24" s="2137"/>
      <c r="E24" s="2137"/>
      <c r="F24" s="2137"/>
      <c r="G24" s="2137"/>
      <c r="H24" s="2137"/>
      <c r="I24" s="2137"/>
      <c r="J24" s="2137"/>
      <c r="K24" s="2137"/>
      <c r="L24" s="2137"/>
    </row>
    <row r="25" spans="1:12" ht="11.25" customHeight="1">
      <c r="D25" s="20"/>
      <c r="E25" s="2131"/>
      <c r="F25" s="2131"/>
      <c r="G25" s="2131"/>
      <c r="H25" s="2131"/>
      <c r="I25" s="2131"/>
      <c r="J25" s="2131"/>
    </row>
    <row r="26" spans="1:12" ht="11.25" customHeight="1">
      <c r="D26" s="20"/>
      <c r="E26" s="2131"/>
      <c r="F26" s="2131"/>
      <c r="G26" s="2131"/>
      <c r="H26" s="2131"/>
      <c r="I26" s="2131"/>
      <c r="J26" s="2131"/>
    </row>
    <row r="27" spans="1:12" ht="11.25" customHeight="1">
      <c r="A27" s="200">
        <f>'o fy'!$A$54</f>
        <v>0</v>
      </c>
      <c r="D27" s="20"/>
      <c r="E27" s="2131"/>
      <c r="F27" s="2131"/>
      <c r="G27" s="2131"/>
      <c r="H27" s="2131"/>
      <c r="I27" s="2131"/>
      <c r="J27" s="2131"/>
      <c r="K27" s="198"/>
    </row>
    <row r="28" spans="1:12" ht="11.25" customHeight="1">
      <c r="A28" s="20"/>
      <c r="D28" s="20"/>
      <c r="E28" s="2131"/>
      <c r="F28" s="2131"/>
      <c r="G28" s="2131"/>
      <c r="H28" s="2131"/>
      <c r="I28" s="2131"/>
      <c r="J28" s="2131"/>
    </row>
    <row r="29" spans="1:12" ht="11.25" customHeight="1">
      <c r="A29" s="2132"/>
      <c r="B29" s="2132"/>
      <c r="C29" s="2132"/>
      <c r="D29" s="20"/>
      <c r="E29" s="2131"/>
      <c r="F29" s="2131"/>
      <c r="G29" s="2131"/>
      <c r="H29" s="2131"/>
      <c r="I29" s="2131"/>
      <c r="J29" s="2131"/>
    </row>
    <row r="30" spans="1:12" ht="11.25" customHeight="1">
      <c r="A30" s="200"/>
      <c r="D30" s="20"/>
      <c r="E30" s="2131"/>
      <c r="F30" s="2131"/>
      <c r="G30" s="2131"/>
      <c r="H30" s="2131"/>
      <c r="I30" s="2131"/>
      <c r="J30" s="2131"/>
    </row>
    <row r="31" spans="1:12" ht="11.25" customHeight="1">
      <c r="D31" s="20"/>
      <c r="E31" s="2131"/>
      <c r="F31" s="2131"/>
      <c r="G31" s="2131"/>
      <c r="H31" s="2131"/>
      <c r="I31" s="2131"/>
      <c r="J31" s="2131"/>
    </row>
    <row r="32" spans="1:12" ht="11.25" customHeight="1">
      <c r="D32" s="20"/>
      <c r="E32" s="2131"/>
      <c r="F32" s="2131"/>
      <c r="G32" s="2131"/>
      <c r="H32" s="2131"/>
      <c r="I32" s="2131"/>
      <c r="J32" s="2131"/>
      <c r="K32" s="198"/>
    </row>
    <row r="33" spans="1:11" ht="11.25" customHeight="1">
      <c r="A33" s="20"/>
      <c r="B33" s="20"/>
      <c r="C33" s="20"/>
      <c r="D33" s="20"/>
      <c r="E33" s="2131"/>
      <c r="F33" s="2131"/>
      <c r="G33" s="2131"/>
      <c r="H33" s="2131"/>
      <c r="I33" s="2131"/>
      <c r="J33" s="2131"/>
    </row>
    <row r="34" spans="1:11" ht="11.25" customHeight="1">
      <c r="A34" s="2132"/>
      <c r="B34" s="2132"/>
      <c r="C34" s="2132"/>
      <c r="D34" s="20"/>
      <c r="E34" s="2131"/>
      <c r="F34" s="2131"/>
      <c r="G34" s="2131"/>
      <c r="H34" s="2131"/>
      <c r="I34" s="2131"/>
      <c r="J34" s="2131"/>
    </row>
    <row r="35" spans="1:11" ht="11.25" customHeight="1">
      <c r="D35" s="20"/>
      <c r="E35" s="2131"/>
      <c r="F35" s="2131"/>
      <c r="G35" s="2133"/>
      <c r="H35" s="2133"/>
      <c r="I35" s="2131"/>
      <c r="J35" s="2131"/>
    </row>
    <row r="36" spans="1:11" ht="11.25" customHeight="1">
      <c r="D36" s="20"/>
      <c r="E36" s="2131"/>
      <c r="F36" s="2131"/>
      <c r="G36" s="2133"/>
      <c r="H36" s="2133"/>
      <c r="I36" s="2131"/>
      <c r="J36" s="2131"/>
    </row>
    <row r="37" spans="1:11" ht="11.25" customHeight="1">
      <c r="D37" s="20"/>
      <c r="E37" s="2131"/>
      <c r="F37" s="2131"/>
      <c r="G37" s="2131"/>
      <c r="H37" s="2131"/>
      <c r="I37" s="2131"/>
      <c r="J37" s="2131"/>
      <c r="K37" s="198"/>
    </row>
    <row r="38" spans="1:11" ht="11.25" customHeight="1">
      <c r="A38" s="20"/>
      <c r="D38" s="20"/>
      <c r="E38" s="2131"/>
      <c r="F38" s="2131"/>
      <c r="G38" s="2131"/>
      <c r="H38" s="2131"/>
      <c r="I38" s="2131"/>
      <c r="J38" s="2131"/>
    </row>
    <row r="39" spans="1:11" ht="11.25" customHeight="1">
      <c r="A39" s="2134"/>
      <c r="B39" s="2134"/>
      <c r="C39" s="2134"/>
      <c r="D39" s="20"/>
      <c r="E39" s="2131"/>
      <c r="F39" s="2131"/>
      <c r="G39" s="2131"/>
      <c r="H39" s="2131"/>
      <c r="I39" s="2131"/>
      <c r="J39" s="2131"/>
    </row>
    <row r="40" spans="1:11" ht="11.25" customHeight="1">
      <c r="A40" s="151"/>
      <c r="D40" s="20"/>
      <c r="E40" s="2131"/>
      <c r="F40" s="2131"/>
      <c r="G40" s="2133"/>
      <c r="H40" s="2133"/>
      <c r="I40" s="2131"/>
      <c r="J40" s="2131"/>
    </row>
    <row r="41" spans="1:11" ht="11.25" customHeight="1">
      <c r="D41" s="20"/>
      <c r="E41" s="2131"/>
      <c r="F41" s="2131"/>
      <c r="G41" s="2133"/>
      <c r="H41" s="2133"/>
      <c r="I41" s="2131"/>
      <c r="J41" s="2131"/>
    </row>
    <row r="42" spans="1:11" ht="11.25" customHeight="1">
      <c r="D42" s="20"/>
      <c r="E42" s="2131"/>
      <c r="F42" s="2131"/>
      <c r="G42" s="2131"/>
      <c r="H42" s="2131"/>
      <c r="I42" s="2131"/>
      <c r="J42" s="2131"/>
      <c r="K42" s="198"/>
    </row>
    <row r="43" spans="1:11" ht="11.25" customHeight="1">
      <c r="A43" s="20"/>
      <c r="D43" s="20"/>
      <c r="E43" s="2131"/>
      <c r="F43" s="2131"/>
      <c r="G43" s="2131"/>
      <c r="H43" s="2131"/>
      <c r="I43" s="2131"/>
      <c r="J43" s="2131"/>
    </row>
    <row r="44" spans="1:11" ht="11.25" customHeight="1">
      <c r="A44" s="2134"/>
      <c r="B44" s="2134"/>
      <c r="C44" s="2134"/>
      <c r="D44" s="20"/>
      <c r="E44" s="2131"/>
      <c r="F44" s="2131"/>
      <c r="G44" s="2131"/>
      <c r="H44" s="2131"/>
      <c r="I44" s="2131"/>
      <c r="J44" s="2131"/>
    </row>
    <row r="45" spans="1:11" ht="11.25" customHeight="1">
      <c r="A45" s="199"/>
      <c r="D45" s="20"/>
      <c r="E45" s="2131"/>
      <c r="F45" s="2131"/>
      <c r="G45" s="2131"/>
      <c r="H45" s="2131"/>
      <c r="I45" s="2131"/>
      <c r="J45" s="2131"/>
    </row>
    <row r="46" spans="1:11" ht="11.25" customHeight="1">
      <c r="D46" s="20"/>
      <c r="E46" s="2131"/>
      <c r="F46" s="2131"/>
      <c r="G46" s="2133"/>
      <c r="H46" s="2133"/>
      <c r="I46" s="2131"/>
      <c r="J46" s="2131"/>
    </row>
    <row r="47" spans="1:11" ht="11.25" customHeight="1">
      <c r="D47" s="20"/>
      <c r="E47" s="2131"/>
      <c r="F47" s="2131"/>
      <c r="G47" s="2133"/>
      <c r="H47" s="2133"/>
      <c r="I47" s="2131"/>
      <c r="J47" s="2131"/>
    </row>
    <row r="48" spans="1:11" ht="11.25" customHeight="1">
      <c r="A48" s="20"/>
      <c r="D48" s="20"/>
      <c r="E48" s="2131"/>
      <c r="F48" s="2131"/>
      <c r="G48" s="2131"/>
      <c r="H48" s="2131"/>
      <c r="I48" s="2131"/>
      <c r="J48" s="2131"/>
    </row>
    <row r="50" spans="1:10" ht="50.1" customHeight="1">
      <c r="A50" s="2135"/>
      <c r="B50" s="2135"/>
      <c r="C50" s="2135"/>
      <c r="D50" s="2135"/>
      <c r="E50" s="2135"/>
      <c r="F50" s="2135"/>
      <c r="G50" s="2135"/>
      <c r="H50" s="2135"/>
      <c r="I50" s="2135"/>
      <c r="J50" s="2135"/>
    </row>
  </sheetData>
  <sheetProtection password="C096" sheet="1" objects="1" scenarios="1" selectLockedCells="1"/>
  <mergeCells count="80">
    <mergeCell ref="E48:F48"/>
    <mergeCell ref="G48:H48"/>
    <mergeCell ref="I48:J48"/>
    <mergeCell ref="A50:J50"/>
    <mergeCell ref="E46:F46"/>
    <mergeCell ref="G46:H46"/>
    <mergeCell ref="I46:J46"/>
    <mergeCell ref="E47:F47"/>
    <mergeCell ref="G47:H47"/>
    <mergeCell ref="I47:J47"/>
    <mergeCell ref="A44:C44"/>
    <mergeCell ref="E44:F44"/>
    <mergeCell ref="G44:H44"/>
    <mergeCell ref="I44:J44"/>
    <mergeCell ref="E45:F45"/>
    <mergeCell ref="G45:H45"/>
    <mergeCell ref="I45:J45"/>
    <mergeCell ref="E42:F42"/>
    <mergeCell ref="G42:H42"/>
    <mergeCell ref="I42:J42"/>
    <mergeCell ref="E43:F43"/>
    <mergeCell ref="G43:H43"/>
    <mergeCell ref="I43:J43"/>
    <mergeCell ref="E40:F40"/>
    <mergeCell ref="G40:H40"/>
    <mergeCell ref="I40:J40"/>
    <mergeCell ref="E41:F41"/>
    <mergeCell ref="G41:H41"/>
    <mergeCell ref="I41:J41"/>
    <mergeCell ref="E38:F38"/>
    <mergeCell ref="G38:H38"/>
    <mergeCell ref="I38:J38"/>
    <mergeCell ref="A39:C39"/>
    <mergeCell ref="E39:F39"/>
    <mergeCell ref="G39:H39"/>
    <mergeCell ref="I39:J39"/>
    <mergeCell ref="E36:F36"/>
    <mergeCell ref="G36:H36"/>
    <mergeCell ref="I36:J36"/>
    <mergeCell ref="E37:F37"/>
    <mergeCell ref="G37:H37"/>
    <mergeCell ref="I37:J37"/>
    <mergeCell ref="A34:C34"/>
    <mergeCell ref="E34:F34"/>
    <mergeCell ref="G34:H34"/>
    <mergeCell ref="I34:J34"/>
    <mergeCell ref="E35:F35"/>
    <mergeCell ref="G35:H35"/>
    <mergeCell ref="I35:J35"/>
    <mergeCell ref="E32:F32"/>
    <mergeCell ref="G32:H32"/>
    <mergeCell ref="I32:J32"/>
    <mergeCell ref="E33:F33"/>
    <mergeCell ref="G33:H33"/>
    <mergeCell ref="I33:J33"/>
    <mergeCell ref="E30:F30"/>
    <mergeCell ref="G30:H30"/>
    <mergeCell ref="I30:J30"/>
    <mergeCell ref="E31:F31"/>
    <mergeCell ref="G31:H31"/>
    <mergeCell ref="I31:J31"/>
    <mergeCell ref="E28:F28"/>
    <mergeCell ref="G28:H28"/>
    <mergeCell ref="I28:J28"/>
    <mergeCell ref="A29:C29"/>
    <mergeCell ref="E29:F29"/>
    <mergeCell ref="G29:H29"/>
    <mergeCell ref="I29:J29"/>
    <mergeCell ref="E26:F26"/>
    <mergeCell ref="G26:H26"/>
    <mergeCell ref="I26:J26"/>
    <mergeCell ref="E27:F27"/>
    <mergeCell ref="G27:H27"/>
    <mergeCell ref="I27:J27"/>
    <mergeCell ref="I1:J1"/>
    <mergeCell ref="A2:G2"/>
    <mergeCell ref="A24:L24"/>
    <mergeCell ref="E25:F25"/>
    <mergeCell ref="G25:H25"/>
    <mergeCell ref="I25:J25"/>
  </mergeCells>
  <pageMargins left="0.75" right="0.75" top="0.71" bottom="1" header="0.4921259845" footer="0.4921259845"/>
  <pageSetup paperSize="9" scale="97" orientation="landscape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sheetPr codeName="List26"/>
  <dimension ref="A1:O67"/>
  <sheetViews>
    <sheetView showGridLines="0" topLeftCell="B1" zoomScaleSheetLayoutView="115" workbookViewId="0">
      <selection activeCell="K48" sqref="K48"/>
    </sheetView>
  </sheetViews>
  <sheetFormatPr defaultRowHeight="11.25"/>
  <cols>
    <col min="1" max="1" width="4.28515625" style="114" hidden="1" customWidth="1"/>
    <col min="2" max="4" width="9.140625" style="114"/>
    <col min="5" max="5" width="8" style="114" customWidth="1"/>
    <col min="6" max="7" width="8.28515625" style="114" bestFit="1" customWidth="1"/>
    <col min="8" max="8" width="6.7109375" style="114" bestFit="1" customWidth="1"/>
    <col min="9" max="9" width="9.5703125" style="114" bestFit="1" customWidth="1"/>
    <col min="10" max="14" width="9.140625" style="114"/>
    <col min="15" max="15" width="5.5703125" style="114" customWidth="1"/>
    <col min="16" max="16384" width="9.140625" style="114"/>
  </cols>
  <sheetData>
    <row r="1" spans="1:15">
      <c r="B1" s="165" t="str">
        <f>'o fy'!$B$29</f>
        <v>LASER CUT SLOVENSKO spol. s r.o.</v>
      </c>
      <c r="K1" s="114">
        <f>'o fy'!$B$24</f>
        <v>0</v>
      </c>
    </row>
    <row r="2" spans="1:15">
      <c r="B2" s="2138" t="s">
        <v>1367</v>
      </c>
      <c r="C2" s="1891"/>
      <c r="D2" s="1891"/>
      <c r="E2" s="1891"/>
      <c r="F2" s="1891"/>
      <c r="G2" s="1891"/>
      <c r="H2" s="1891"/>
      <c r="I2" s="1891"/>
      <c r="J2" s="1891"/>
      <c r="K2" s="1891"/>
      <c r="L2" s="2061"/>
      <c r="M2" s="2061"/>
      <c r="N2" s="161"/>
      <c r="O2" s="161"/>
    </row>
    <row r="3" spans="1:15">
      <c r="A3" s="202"/>
      <c r="B3" s="2139"/>
      <c r="C3" s="2140"/>
      <c r="D3" s="2139" t="s">
        <v>1368</v>
      </c>
      <c r="E3" s="2143"/>
      <c r="F3" s="2140"/>
      <c r="G3" s="2139" t="s">
        <v>1369</v>
      </c>
      <c r="H3" s="2140"/>
      <c r="I3" s="2139" t="s">
        <v>1370</v>
      </c>
      <c r="J3" s="2140"/>
      <c r="K3" s="1196"/>
      <c r="L3" s="159"/>
      <c r="M3" s="159"/>
      <c r="N3" s="161"/>
      <c r="O3" s="161"/>
    </row>
    <row r="4" spans="1:15">
      <c r="A4" s="164"/>
      <c r="B4" s="2141"/>
      <c r="C4" s="2142"/>
      <c r="D4" s="2141"/>
      <c r="E4" s="2144"/>
      <c r="F4" s="2142"/>
      <c r="G4" s="2141"/>
      <c r="H4" s="2142"/>
      <c r="I4" s="2141"/>
      <c r="J4" s="2142"/>
      <c r="K4" s="1196"/>
      <c r="L4" s="161"/>
      <c r="M4" s="161"/>
      <c r="N4" s="161"/>
      <c r="O4" s="161"/>
    </row>
    <row r="5" spans="1:15" s="136" customFormat="1">
      <c r="A5" s="427"/>
      <c r="B5" s="2145"/>
      <c r="C5" s="2146"/>
      <c r="D5" s="2147"/>
      <c r="E5" s="2148"/>
      <c r="F5" s="2146"/>
      <c r="G5" s="2149"/>
      <c r="H5" s="2150"/>
      <c r="I5" s="2147"/>
      <c r="J5" s="2151"/>
      <c r="K5" s="160"/>
      <c r="L5" s="161"/>
      <c r="M5" s="161"/>
      <c r="N5" s="161"/>
      <c r="O5" s="161"/>
    </row>
    <row r="6" spans="1:15" s="136" customFormat="1">
      <c r="A6" s="427"/>
      <c r="B6" s="2152"/>
      <c r="C6" s="2153"/>
      <c r="D6" s="2154"/>
      <c r="E6" s="2155"/>
      <c r="F6" s="2153"/>
      <c r="G6" s="2156"/>
      <c r="H6" s="2157"/>
      <c r="I6" s="2154"/>
      <c r="J6" s="2158"/>
      <c r="K6" s="160"/>
    </row>
    <row r="7" spans="1:15" s="136" customFormat="1">
      <c r="A7" s="427"/>
      <c r="B7" s="2152"/>
      <c r="C7" s="2153"/>
      <c r="D7" s="2154"/>
      <c r="E7" s="2155"/>
      <c r="F7" s="2153"/>
      <c r="G7" s="2156"/>
      <c r="H7" s="2157"/>
      <c r="I7" s="2154"/>
      <c r="J7" s="2158"/>
      <c r="K7" s="160"/>
    </row>
    <row r="8" spans="1:15" s="136" customFormat="1">
      <c r="A8" s="427"/>
      <c r="B8" s="2159"/>
      <c r="C8" s="2160"/>
      <c r="D8" s="2161"/>
      <c r="E8" s="2162"/>
      <c r="F8" s="2160"/>
      <c r="G8" s="2163"/>
      <c r="H8" s="2164"/>
      <c r="I8" s="2161"/>
      <c r="J8" s="2165"/>
      <c r="K8" s="160"/>
    </row>
    <row r="9" spans="1:15">
      <c r="B9" s="1196" t="s">
        <v>972</v>
      </c>
      <c r="C9" s="1196"/>
      <c r="D9" s="1196"/>
      <c r="E9" s="1196"/>
      <c r="F9" s="1196"/>
      <c r="G9" s="1196"/>
      <c r="H9" s="1196"/>
      <c r="I9" s="1196"/>
      <c r="J9" s="1196"/>
      <c r="K9" s="1196"/>
    </row>
    <row r="10" spans="1:15" ht="27.95" customHeight="1">
      <c r="B10" s="2074"/>
      <c r="C10" s="2074"/>
      <c r="D10" s="2074"/>
      <c r="E10" s="2074"/>
      <c r="F10" s="2074"/>
      <c r="G10" s="2074"/>
      <c r="H10" s="2074"/>
      <c r="I10" s="2074"/>
      <c r="J10" s="2074"/>
      <c r="K10" s="2074"/>
    </row>
    <row r="11" spans="1:15" ht="22.5" customHeight="1">
      <c r="B11" s="2166" t="s">
        <v>1371</v>
      </c>
      <c r="C11" s="2166"/>
      <c r="D11" s="2166"/>
      <c r="E11" s="2166"/>
      <c r="F11" s="2166"/>
      <c r="G11" s="2166"/>
      <c r="H11" s="2166"/>
      <c r="I11" s="2166"/>
      <c r="J11" s="2166"/>
      <c r="K11" s="2166"/>
    </row>
    <row r="12" spans="1:15" ht="12.95" customHeight="1">
      <c r="B12" s="2167" t="s">
        <v>1372</v>
      </c>
      <c r="C12" s="2167"/>
      <c r="D12" s="2167"/>
      <c r="E12" s="2167"/>
      <c r="F12" s="2167"/>
      <c r="G12" s="2167"/>
      <c r="H12" s="2167"/>
      <c r="I12" s="2167"/>
      <c r="J12" s="2167"/>
      <c r="K12" s="2167"/>
    </row>
    <row r="13" spans="1:15" ht="11.25" customHeight="1">
      <c r="B13" s="2139" t="s">
        <v>407</v>
      </c>
      <c r="C13" s="2143"/>
      <c r="D13" s="2143"/>
      <c r="E13" s="2143"/>
      <c r="F13" s="2143"/>
      <c r="G13" s="2143"/>
      <c r="H13" s="2140"/>
      <c r="I13" s="2139" t="s">
        <v>1373</v>
      </c>
      <c r="J13" s="2143"/>
      <c r="K13" s="2140"/>
    </row>
    <row r="14" spans="1:15">
      <c r="B14" s="2141"/>
      <c r="C14" s="2144"/>
      <c r="D14" s="2144"/>
      <c r="E14" s="2144"/>
      <c r="F14" s="2144"/>
      <c r="G14" s="2144"/>
      <c r="H14" s="2142"/>
      <c r="I14" s="2141"/>
      <c r="J14" s="2144"/>
      <c r="K14" s="2142"/>
    </row>
    <row r="15" spans="1:15" ht="14.1" customHeight="1">
      <c r="B15" s="2168" t="s">
        <v>1374</v>
      </c>
      <c r="C15" s="2169"/>
      <c r="D15" s="2169"/>
      <c r="E15" s="2169"/>
      <c r="F15" s="2169"/>
      <c r="G15" s="2169"/>
      <c r="H15" s="2170"/>
      <c r="I15" s="2021"/>
      <c r="J15" s="2021"/>
      <c r="K15" s="2108"/>
    </row>
    <row r="16" spans="1:15" ht="22.5" customHeight="1">
      <c r="B16" s="2171" t="s">
        <v>1375</v>
      </c>
      <c r="C16" s="2111"/>
      <c r="D16" s="2111"/>
      <c r="E16" s="2111"/>
      <c r="F16" s="2111"/>
      <c r="G16" s="2111"/>
      <c r="H16" s="2172"/>
      <c r="I16" s="2028"/>
      <c r="J16" s="2028"/>
      <c r="K16" s="2114"/>
    </row>
    <row r="17" spans="2:11" ht="12.95" customHeight="1">
      <c r="B17" s="2167" t="s">
        <v>1376</v>
      </c>
      <c r="C17" s="2167"/>
      <c r="D17" s="2167"/>
      <c r="E17" s="2167"/>
      <c r="F17" s="2167"/>
      <c r="G17" s="2167"/>
      <c r="H17" s="2167"/>
      <c r="I17" s="2167"/>
      <c r="J17" s="2167"/>
      <c r="K17" s="2167"/>
    </row>
    <row r="18" spans="2:11" ht="11.25" customHeight="1">
      <c r="B18" s="2139" t="s">
        <v>1040</v>
      </c>
      <c r="C18" s="2143"/>
      <c r="D18" s="2143"/>
      <c r="E18" s="2143"/>
      <c r="F18" s="2143"/>
      <c r="G18" s="2143"/>
      <c r="H18" s="2140"/>
      <c r="I18" s="2139" t="s">
        <v>1373</v>
      </c>
      <c r="J18" s="2143"/>
      <c r="K18" s="2140"/>
    </row>
    <row r="19" spans="2:11">
      <c r="B19" s="2141"/>
      <c r="C19" s="2144"/>
      <c r="D19" s="2144"/>
      <c r="E19" s="2144"/>
      <c r="F19" s="2144"/>
      <c r="G19" s="2144"/>
      <c r="H19" s="2142"/>
      <c r="I19" s="2141"/>
      <c r="J19" s="2144"/>
      <c r="K19" s="2142"/>
    </row>
    <row r="20" spans="2:11" ht="14.1" customHeight="1">
      <c r="B20" s="2168" t="s">
        <v>1377</v>
      </c>
      <c r="C20" s="2169"/>
      <c r="D20" s="2169"/>
      <c r="E20" s="2169"/>
      <c r="F20" s="2169"/>
      <c r="G20" s="2169"/>
      <c r="H20" s="2170"/>
      <c r="I20" s="2021"/>
      <c r="J20" s="2021"/>
      <c r="K20" s="2108"/>
    </row>
    <row r="21" spans="2:11" ht="24" customHeight="1">
      <c r="B21" s="2171" t="s">
        <v>1378</v>
      </c>
      <c r="C21" s="2111"/>
      <c r="D21" s="2111"/>
      <c r="E21" s="2111"/>
      <c r="F21" s="2111"/>
      <c r="G21" s="2111"/>
      <c r="H21" s="2172"/>
      <c r="I21" s="2028"/>
      <c r="J21" s="2028"/>
      <c r="K21" s="2114"/>
    </row>
    <row r="22" spans="2:11">
      <c r="B22" s="1196" t="s">
        <v>972</v>
      </c>
      <c r="C22" s="1196"/>
      <c r="D22" s="1196"/>
      <c r="E22" s="1196"/>
      <c r="F22" s="1196"/>
      <c r="G22" s="1196"/>
      <c r="H22" s="1196"/>
      <c r="I22" s="1196"/>
      <c r="J22" s="1196"/>
      <c r="K22" s="1196"/>
    </row>
    <row r="23" spans="2:11" ht="27.95" customHeight="1">
      <c r="B23" s="2074"/>
      <c r="C23" s="2074"/>
      <c r="D23" s="2074"/>
      <c r="E23" s="2074"/>
      <c r="F23" s="2074"/>
      <c r="G23" s="2074"/>
      <c r="H23" s="2074"/>
      <c r="I23" s="2074"/>
      <c r="J23" s="2074"/>
      <c r="K23" s="2074"/>
    </row>
    <row r="24" spans="2:11" ht="12" customHeight="1">
      <c r="B24" s="1216"/>
      <c r="C24" s="1216"/>
      <c r="D24" s="1216"/>
      <c r="E24" s="1216"/>
      <c r="F24" s="1216"/>
      <c r="G24" s="1216"/>
      <c r="H24" s="1216"/>
      <c r="I24" s="1216"/>
      <c r="J24" s="1216"/>
      <c r="K24" s="1216"/>
    </row>
    <row r="25" spans="2:11" ht="11.25" customHeight="1">
      <c r="B25" s="2112" t="s">
        <v>1379</v>
      </c>
      <c r="C25" s="2112"/>
      <c r="D25" s="2112"/>
      <c r="E25" s="2112"/>
      <c r="F25" s="2173" t="s">
        <v>1353</v>
      </c>
      <c r="G25" s="2175" t="s">
        <v>1380</v>
      </c>
      <c r="H25" s="2176"/>
      <c r="I25" s="2139" t="s">
        <v>1381</v>
      </c>
      <c r="J25" s="2143"/>
      <c r="K25" s="2140"/>
    </row>
    <row r="26" spans="2:11">
      <c r="B26" s="2112"/>
      <c r="C26" s="2112"/>
      <c r="D26" s="2112"/>
      <c r="E26" s="2112"/>
      <c r="F26" s="2174"/>
      <c r="G26" s="2177"/>
      <c r="H26" s="2178"/>
      <c r="I26" s="2141"/>
      <c r="J26" s="2144"/>
      <c r="K26" s="2142"/>
    </row>
    <row r="27" spans="2:11">
      <c r="B27" s="2101"/>
      <c r="C27" s="2088"/>
      <c r="D27" s="2088"/>
      <c r="E27" s="2088"/>
      <c r="F27" s="693"/>
      <c r="G27" s="2179"/>
      <c r="H27" s="2179"/>
      <c r="I27" s="2180"/>
      <c r="J27" s="2180"/>
      <c r="K27" s="2181"/>
    </row>
    <row r="28" spans="2:11">
      <c r="B28" s="2096"/>
      <c r="C28" s="2092"/>
      <c r="D28" s="2092"/>
      <c r="E28" s="2092"/>
      <c r="F28" s="694"/>
      <c r="G28" s="2182"/>
      <c r="H28" s="2182"/>
      <c r="I28" s="2183"/>
      <c r="J28" s="2183"/>
      <c r="K28" s="2184"/>
    </row>
    <row r="29" spans="2:11">
      <c r="B29" s="2096"/>
      <c r="C29" s="2092"/>
      <c r="D29" s="2092"/>
      <c r="E29" s="2092"/>
      <c r="F29" s="694"/>
      <c r="G29" s="2182"/>
      <c r="H29" s="2182"/>
      <c r="I29" s="2183"/>
      <c r="J29" s="2183"/>
      <c r="K29" s="2184"/>
    </row>
    <row r="30" spans="2:11">
      <c r="B30" s="2096"/>
      <c r="C30" s="2092"/>
      <c r="D30" s="2092"/>
      <c r="E30" s="2092"/>
      <c r="F30" s="694"/>
      <c r="G30" s="2182"/>
      <c r="H30" s="2182"/>
      <c r="I30" s="2183"/>
      <c r="J30" s="2183"/>
      <c r="K30" s="2184"/>
    </row>
    <row r="31" spans="2:11">
      <c r="B31" s="2102"/>
      <c r="C31" s="2099"/>
      <c r="D31" s="2099"/>
      <c r="E31" s="2099"/>
      <c r="F31" s="695"/>
      <c r="G31" s="2185"/>
      <c r="H31" s="2185"/>
      <c r="I31" s="2186"/>
      <c r="J31" s="2186"/>
      <c r="K31" s="2187"/>
    </row>
    <row r="32" spans="2:11" ht="8.25" customHeight="1">
      <c r="B32" s="1216"/>
      <c r="C32" s="1216"/>
      <c r="D32" s="1216"/>
      <c r="E32" s="1216"/>
      <c r="F32" s="1216"/>
      <c r="G32" s="1216"/>
      <c r="H32" s="1216"/>
      <c r="I32" s="1216"/>
      <c r="J32" s="1216"/>
      <c r="K32" s="1216"/>
    </row>
    <row r="33" spans="2:11" ht="22.5" customHeight="1">
      <c r="B33" s="2188" t="s">
        <v>1382</v>
      </c>
      <c r="C33" s="2188"/>
      <c r="D33" s="2188"/>
      <c r="E33" s="2188"/>
      <c r="F33" s="2188"/>
      <c r="G33" s="2188"/>
      <c r="H33" s="2188"/>
      <c r="I33" s="2188"/>
      <c r="J33" s="2188"/>
      <c r="K33" s="2188"/>
    </row>
    <row r="34" spans="2:11">
      <c r="B34" s="2139" t="s">
        <v>1383</v>
      </c>
      <c r="C34" s="2143"/>
      <c r="D34" s="2143"/>
      <c r="E34" s="2140"/>
      <c r="F34" s="2173" t="s">
        <v>1353</v>
      </c>
      <c r="G34" s="2175" t="s">
        <v>1384</v>
      </c>
      <c r="H34" s="2189"/>
      <c r="I34" s="2189"/>
      <c r="J34" s="2189"/>
      <c r="K34" s="2176"/>
    </row>
    <row r="35" spans="2:11">
      <c r="B35" s="2141"/>
      <c r="C35" s="2144"/>
      <c r="D35" s="2144"/>
      <c r="E35" s="2142"/>
      <c r="F35" s="2174"/>
      <c r="G35" s="2177"/>
      <c r="H35" s="2190"/>
      <c r="I35" s="2190"/>
      <c r="J35" s="2190"/>
      <c r="K35" s="2178"/>
    </row>
    <row r="36" spans="2:11" s="136" customFormat="1">
      <c r="B36" s="2145"/>
      <c r="C36" s="2148"/>
      <c r="D36" s="2148"/>
      <c r="E36" s="2146"/>
      <c r="F36" s="693"/>
      <c r="G36" s="2191"/>
      <c r="H36" s="2191"/>
      <c r="I36" s="2191"/>
      <c r="J36" s="2191"/>
      <c r="K36" s="2192"/>
    </row>
    <row r="37" spans="2:11" s="136" customFormat="1">
      <c r="B37" s="2152"/>
      <c r="C37" s="2155"/>
      <c r="D37" s="2155"/>
      <c r="E37" s="2153"/>
      <c r="F37" s="694"/>
      <c r="G37" s="2193"/>
      <c r="H37" s="2193"/>
      <c r="I37" s="2193"/>
      <c r="J37" s="2193"/>
      <c r="K37" s="2194"/>
    </row>
    <row r="38" spans="2:11" s="136" customFormat="1">
      <c r="B38" s="2152"/>
      <c r="C38" s="2155"/>
      <c r="D38" s="2155"/>
      <c r="E38" s="2153"/>
      <c r="F38" s="694"/>
      <c r="G38" s="2193"/>
      <c r="H38" s="2193"/>
      <c r="I38" s="2193"/>
      <c r="J38" s="2193"/>
      <c r="K38" s="2194"/>
    </row>
    <row r="39" spans="2:11" s="136" customFormat="1">
      <c r="B39" s="2152"/>
      <c r="C39" s="2155"/>
      <c r="D39" s="2155"/>
      <c r="E39" s="2153"/>
      <c r="F39" s="694"/>
      <c r="G39" s="2193"/>
      <c r="H39" s="2193"/>
      <c r="I39" s="2193"/>
      <c r="J39" s="2193"/>
      <c r="K39" s="2194"/>
    </row>
    <row r="40" spans="2:11" s="136" customFormat="1">
      <c r="B40" s="2159"/>
      <c r="C40" s="2162"/>
      <c r="D40" s="2162"/>
      <c r="E40" s="2160"/>
      <c r="F40" s="695"/>
      <c r="G40" s="2195"/>
      <c r="H40" s="2195"/>
      <c r="I40" s="2195"/>
      <c r="J40" s="2195"/>
      <c r="K40" s="2196"/>
    </row>
    <row r="41" spans="2:11">
      <c r="B41" s="1196" t="s">
        <v>972</v>
      </c>
      <c r="C41" s="1196"/>
      <c r="D41" s="1196"/>
      <c r="E41" s="1196"/>
      <c r="F41" s="1196"/>
      <c r="G41" s="1196"/>
      <c r="H41" s="1196"/>
      <c r="I41" s="1196"/>
      <c r="J41" s="1196"/>
      <c r="K41" s="1196"/>
    </row>
    <row r="42" spans="2:11" ht="27.95" customHeight="1">
      <c r="B42" s="2074"/>
      <c r="C42" s="2074"/>
      <c r="D42" s="2074"/>
      <c r="E42" s="2074"/>
      <c r="F42" s="2074"/>
      <c r="G42" s="2074"/>
      <c r="H42" s="2074"/>
      <c r="I42" s="2074"/>
      <c r="J42" s="2074"/>
      <c r="K42" s="2074"/>
    </row>
    <row r="43" spans="2:11" ht="11.25" customHeight="1">
      <c r="B43" s="2197" t="s">
        <v>1385</v>
      </c>
      <c r="C43" s="2197"/>
      <c r="D43" s="2197"/>
      <c r="E43" s="2197"/>
      <c r="F43" s="2197"/>
      <c r="G43" s="2197"/>
      <c r="H43" s="2197"/>
      <c r="I43" s="2197"/>
      <c r="J43" s="2197"/>
      <c r="K43" s="2197"/>
    </row>
    <row r="44" spans="2:11">
      <c r="B44" s="1196" t="s">
        <v>972</v>
      </c>
      <c r="C44" s="1196"/>
      <c r="D44" s="1196"/>
      <c r="E44" s="1196"/>
      <c r="F44" s="1196"/>
      <c r="G44" s="1196"/>
      <c r="H44" s="1196"/>
      <c r="I44" s="1196"/>
      <c r="J44" s="1196"/>
      <c r="K44" s="1196"/>
    </row>
    <row r="45" spans="2:11" ht="14.25" customHeight="1">
      <c r="B45" s="2074"/>
      <c r="C45" s="2074"/>
      <c r="D45" s="2074"/>
      <c r="E45" s="2074"/>
      <c r="F45" s="2074"/>
      <c r="G45" s="2074"/>
      <c r="H45" s="2074"/>
      <c r="I45" s="2074"/>
      <c r="J45" s="2074"/>
      <c r="K45" s="2074"/>
    </row>
    <row r="46" spans="2:11">
      <c r="B46" s="1196"/>
      <c r="C46" s="1196"/>
      <c r="D46" s="1196"/>
      <c r="E46" s="1196"/>
      <c r="F46" s="1196"/>
      <c r="G46" s="1196"/>
      <c r="H46" s="1196"/>
      <c r="I46" s="1196"/>
      <c r="J46" s="1196"/>
      <c r="K46" s="1196"/>
    </row>
    <row r="47" spans="2:11" ht="14.1" customHeight="1">
      <c r="B47" s="2115" t="s">
        <v>1386</v>
      </c>
      <c r="C47" s="2115"/>
      <c r="D47" s="2115"/>
      <c r="E47" s="2115"/>
      <c r="F47" s="2115"/>
      <c r="G47" s="2115"/>
      <c r="H47" s="2115"/>
      <c r="I47" s="2115"/>
      <c r="J47" s="2115"/>
      <c r="K47" s="2115"/>
    </row>
    <row r="48" spans="2:11" ht="12.75">
      <c r="B48" s="1196" t="s">
        <v>1387</v>
      </c>
      <c r="C48" s="129"/>
      <c r="D48" s="129"/>
      <c r="E48" s="129"/>
      <c r="F48" s="677"/>
      <c r="G48" s="160" t="s">
        <v>969</v>
      </c>
      <c r="H48" s="677"/>
      <c r="I48" s="160" t="s">
        <v>970</v>
      </c>
      <c r="J48" s="129"/>
      <c r="K48" s="129"/>
    </row>
    <row r="49" spans="2:11">
      <c r="B49" s="1196"/>
      <c r="C49" s="1196"/>
      <c r="D49" s="1196"/>
      <c r="E49" s="1196"/>
      <c r="F49" s="1196"/>
      <c r="G49" s="1196"/>
      <c r="H49" s="1196"/>
      <c r="I49" s="1196" t="s">
        <v>1353</v>
      </c>
      <c r="J49" s="1196"/>
      <c r="K49" s="1196"/>
    </row>
    <row r="50" spans="2:11" ht="14.1" customHeight="1">
      <c r="B50" s="2198" t="s">
        <v>1388</v>
      </c>
      <c r="C50" s="2199"/>
      <c r="D50" s="2199"/>
      <c r="E50" s="2199"/>
      <c r="F50" s="2199"/>
      <c r="G50" s="2199"/>
      <c r="H50" s="2200"/>
      <c r="I50" s="2020"/>
      <c r="J50" s="2201"/>
      <c r="K50" s="1196"/>
    </row>
    <row r="51" spans="2:11" ht="14.1" customHeight="1">
      <c r="B51" s="2202" t="s">
        <v>1389</v>
      </c>
      <c r="C51" s="2203"/>
      <c r="D51" s="2203"/>
      <c r="E51" s="2203"/>
      <c r="F51" s="2203"/>
      <c r="G51" s="2203"/>
      <c r="H51" s="2204"/>
      <c r="I51" s="2035"/>
      <c r="J51" s="2206"/>
      <c r="K51" s="1196"/>
    </row>
    <row r="52" spans="2:11" ht="14.1" customHeight="1">
      <c r="B52" s="2207" t="s">
        <v>1390</v>
      </c>
      <c r="C52" s="2208"/>
      <c r="D52" s="2208"/>
      <c r="E52" s="2208"/>
      <c r="F52" s="2208"/>
      <c r="G52" s="2208"/>
      <c r="H52" s="2209"/>
      <c r="I52" s="2210"/>
      <c r="J52" s="2211"/>
      <c r="K52" s="1196"/>
    </row>
    <row r="53" spans="2:11">
      <c r="B53" s="1196" t="s">
        <v>972</v>
      </c>
      <c r="C53" s="1196"/>
      <c r="D53" s="1196"/>
      <c r="E53" s="1196"/>
      <c r="F53" s="1196"/>
      <c r="G53" s="1196"/>
      <c r="H53" s="1196"/>
      <c r="I53" s="1196"/>
      <c r="J53" s="1196"/>
      <c r="K53" s="1196"/>
    </row>
    <row r="54" spans="2:11" ht="33" customHeight="1">
      <c r="B54" s="2113"/>
      <c r="C54" s="2113"/>
      <c r="D54" s="2113"/>
      <c r="E54" s="2113"/>
      <c r="F54" s="2113"/>
      <c r="G54" s="2113"/>
      <c r="H54" s="2113"/>
      <c r="I54" s="2113"/>
      <c r="J54" s="2113"/>
      <c r="K54" s="2113"/>
    </row>
    <row r="55" spans="2:11">
      <c r="B55" s="2205">
        <f>'o fy'!$A$54</f>
        <v>0</v>
      </c>
      <c r="C55" s="2205"/>
      <c r="D55" s="2205"/>
      <c r="E55" s="2205"/>
    </row>
    <row r="60" spans="2:11" s="161" customFormat="1">
      <c r="B60" s="2061"/>
      <c r="C60" s="2061"/>
      <c r="D60" s="2061"/>
      <c r="E60" s="2061"/>
      <c r="F60" s="2061"/>
      <c r="G60" s="2061"/>
      <c r="H60" s="2061"/>
    </row>
    <row r="62" spans="2:11" s="161" customFormat="1">
      <c r="B62" s="2049"/>
      <c r="C62" s="2049"/>
      <c r="D62" s="2049"/>
      <c r="E62" s="2049"/>
      <c r="F62" s="2049"/>
      <c r="G62" s="2118"/>
      <c r="H62" s="2118"/>
    </row>
    <row r="63" spans="2:11" s="161" customFormat="1">
      <c r="B63" s="2049"/>
      <c r="C63" s="2049"/>
      <c r="D63" s="2049"/>
      <c r="E63" s="2049"/>
      <c r="F63" s="2049"/>
      <c r="G63" s="2118"/>
      <c r="H63" s="2118"/>
    </row>
    <row r="64" spans="2:11" s="161" customFormat="1">
      <c r="B64" s="2049"/>
      <c r="C64" s="2049"/>
      <c r="D64" s="2049"/>
      <c r="E64" s="2049"/>
      <c r="F64" s="2049"/>
      <c r="G64" s="2118"/>
      <c r="H64" s="2118"/>
    </row>
    <row r="65" spans="2:8" s="161" customFormat="1">
      <c r="B65" s="2049"/>
      <c r="C65" s="2049"/>
      <c r="D65" s="2049"/>
      <c r="E65" s="2049"/>
      <c r="F65" s="2049"/>
      <c r="G65" s="2118"/>
      <c r="H65" s="2118"/>
    </row>
    <row r="66" spans="2:8" s="161" customFormat="1">
      <c r="B66" s="2049"/>
      <c r="C66" s="2049"/>
      <c r="D66" s="2049"/>
      <c r="E66" s="2049"/>
      <c r="F66" s="2049"/>
      <c r="G66" s="2118"/>
      <c r="H66" s="2118"/>
    </row>
    <row r="67" spans="2:8" s="161" customFormat="1">
      <c r="B67" s="2049"/>
      <c r="C67" s="2049"/>
      <c r="D67" s="2049"/>
      <c r="E67" s="2049"/>
      <c r="F67" s="2049"/>
      <c r="G67" s="2118"/>
      <c r="H67" s="2118"/>
    </row>
  </sheetData>
  <sheetProtection password="C096" sheet="1" objects="1" scenarios="1" selectLockedCells="1"/>
  <mergeCells count="98">
    <mergeCell ref="B62:F62"/>
    <mergeCell ref="G62:H62"/>
    <mergeCell ref="B66:F66"/>
    <mergeCell ref="G66:H66"/>
    <mergeCell ref="B67:F67"/>
    <mergeCell ref="G67:H67"/>
    <mergeCell ref="B63:F63"/>
    <mergeCell ref="G63:H63"/>
    <mergeCell ref="B64:F64"/>
    <mergeCell ref="G64:H64"/>
    <mergeCell ref="B65:F65"/>
    <mergeCell ref="G65:H65"/>
    <mergeCell ref="B51:H51"/>
    <mergeCell ref="B55:E55"/>
    <mergeCell ref="B60:F60"/>
    <mergeCell ref="I51:J51"/>
    <mergeCell ref="B52:H52"/>
    <mergeCell ref="I52:J52"/>
    <mergeCell ref="B54:K54"/>
    <mergeCell ref="G60:H60"/>
    <mergeCell ref="B43:K43"/>
    <mergeCell ref="B45:K45"/>
    <mergeCell ref="B47:K47"/>
    <mergeCell ref="B50:H50"/>
    <mergeCell ref="I50:J50"/>
    <mergeCell ref="B39:E39"/>
    <mergeCell ref="G39:K39"/>
    <mergeCell ref="B40:E40"/>
    <mergeCell ref="G40:K40"/>
    <mergeCell ref="B42:K42"/>
    <mergeCell ref="B36:E36"/>
    <mergeCell ref="G36:K36"/>
    <mergeCell ref="B37:E37"/>
    <mergeCell ref="G37:K37"/>
    <mergeCell ref="B38:E38"/>
    <mergeCell ref="G38:K38"/>
    <mergeCell ref="B31:E31"/>
    <mergeCell ref="G31:H31"/>
    <mergeCell ref="I31:K31"/>
    <mergeCell ref="B33:K33"/>
    <mergeCell ref="B34:E35"/>
    <mergeCell ref="F34:F35"/>
    <mergeCell ref="G34:K35"/>
    <mergeCell ref="B29:E29"/>
    <mergeCell ref="G29:H29"/>
    <mergeCell ref="I29:K29"/>
    <mergeCell ref="B30:E30"/>
    <mergeCell ref="G30:H30"/>
    <mergeCell ref="I30:K30"/>
    <mergeCell ref="B27:E27"/>
    <mergeCell ref="G27:H27"/>
    <mergeCell ref="I27:K27"/>
    <mergeCell ref="B28:E28"/>
    <mergeCell ref="G28:H28"/>
    <mergeCell ref="I28:K28"/>
    <mergeCell ref="B23:K23"/>
    <mergeCell ref="B25:E26"/>
    <mergeCell ref="F25:F26"/>
    <mergeCell ref="G25:H26"/>
    <mergeCell ref="I25:K26"/>
    <mergeCell ref="B18:H19"/>
    <mergeCell ref="I18:K19"/>
    <mergeCell ref="B20:H20"/>
    <mergeCell ref="I20:K20"/>
    <mergeCell ref="B21:H21"/>
    <mergeCell ref="I21:K21"/>
    <mergeCell ref="B15:H15"/>
    <mergeCell ref="I15:K15"/>
    <mergeCell ref="B16:H16"/>
    <mergeCell ref="I16:K16"/>
    <mergeCell ref="B17:K17"/>
    <mergeCell ref="B10:K10"/>
    <mergeCell ref="B11:K11"/>
    <mergeCell ref="B12:K12"/>
    <mergeCell ref="B13:H14"/>
    <mergeCell ref="I13:K14"/>
    <mergeCell ref="B7:C7"/>
    <mergeCell ref="D7:F7"/>
    <mergeCell ref="G7:H7"/>
    <mergeCell ref="I7:J7"/>
    <mergeCell ref="B8:C8"/>
    <mergeCell ref="D8:F8"/>
    <mergeCell ref="G8:H8"/>
    <mergeCell ref="I8:J8"/>
    <mergeCell ref="B5:C5"/>
    <mergeCell ref="D5:F5"/>
    <mergeCell ref="G5:H5"/>
    <mergeCell ref="I5:J5"/>
    <mergeCell ref="B6:C6"/>
    <mergeCell ref="D6:F6"/>
    <mergeCell ref="G6:H6"/>
    <mergeCell ref="I6:J6"/>
    <mergeCell ref="B2:K2"/>
    <mergeCell ref="L2:M2"/>
    <mergeCell ref="B3:C4"/>
    <mergeCell ref="D3:F4"/>
    <mergeCell ref="G3:H4"/>
    <mergeCell ref="I3:J4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  <rowBreaks count="1" manualBreakCount="1">
    <brk id="56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O1066"/>
  <sheetViews>
    <sheetView showGridLines="0" zoomScale="96" zoomScaleNormal="96" workbookViewId="0">
      <pane ySplit="12" topLeftCell="A13" activePane="bottomLeft" state="frozen"/>
      <selection activeCell="K48" sqref="K48"/>
      <selection pane="bottomLeft" activeCell="H13" sqref="H13:H59"/>
    </sheetView>
  </sheetViews>
  <sheetFormatPr defaultRowHeight="12.75"/>
  <cols>
    <col min="1" max="1" width="6.42578125" style="15" customWidth="1"/>
    <col min="2" max="2" width="57.140625" style="14" customWidth="1"/>
    <col min="3" max="3" width="9.42578125" style="5" customWidth="1"/>
    <col min="4" max="4" width="18" style="16" customWidth="1"/>
    <col min="5" max="5" width="16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>
      <c r="A1" s="1" t="s">
        <v>342</v>
      </c>
      <c r="B1" s="2" t="s">
        <v>343</v>
      </c>
      <c r="C1" s="99"/>
      <c r="D1" s="1656" t="s">
        <v>344</v>
      </c>
      <c r="E1" s="1657"/>
      <c r="F1" s="1658"/>
      <c r="G1" s="3" t="s">
        <v>345</v>
      </c>
      <c r="H1" s="3" t="s">
        <v>346</v>
      </c>
      <c r="I1" s="4" t="s">
        <v>347</v>
      </c>
      <c r="J1" s="1655"/>
      <c r="K1" s="1655"/>
      <c r="L1" s="1655"/>
      <c r="M1" s="1655"/>
      <c r="N1" s="5"/>
      <c r="O1" s="5"/>
    </row>
    <row r="2" spans="1:15">
      <c r="A2" s="165"/>
      <c r="B2" s="1659" t="s">
        <v>405</v>
      </c>
      <c r="C2" s="1659"/>
      <c r="D2" s="1659"/>
      <c r="E2" s="6"/>
      <c r="F2" s="8">
        <f>'HL KNIHA VYPOC'!D4</f>
        <v>1186.9200000000019</v>
      </c>
      <c r="G2" s="8">
        <f>'HL KNIHA VYPOC'!E4</f>
        <v>0</v>
      </c>
      <c r="H2" s="8">
        <f>'HL KNIHA VYPOC'!F4</f>
        <v>568.87</v>
      </c>
      <c r="I2" s="8">
        <f>'HL KNIHA VYPOC'!G4</f>
        <v>618.05000000000291</v>
      </c>
      <c r="J2" s="19"/>
      <c r="K2" s="19"/>
      <c r="L2" s="19"/>
      <c r="M2" s="19"/>
      <c r="N2" s="5"/>
      <c r="O2" s="5"/>
    </row>
    <row r="3" spans="1:15">
      <c r="A3" s="165"/>
      <c r="B3" s="1659" t="s">
        <v>539</v>
      </c>
      <c r="C3" s="1659"/>
      <c r="D3" s="1659"/>
      <c r="E3" s="6"/>
      <c r="F3" s="10">
        <f>'HL KNIHA VYPOC'!D80</f>
        <v>1133.55</v>
      </c>
      <c r="G3" s="10">
        <f>'HL KNIHA VYPOC'!E80</f>
        <v>3588.41</v>
      </c>
      <c r="H3" s="10">
        <f>'HL KNIHA VYPOC'!F80</f>
        <v>3505.29</v>
      </c>
      <c r="I3" s="10">
        <f>'HL KNIHA VYPOC'!G80</f>
        <v>1216.67</v>
      </c>
      <c r="J3" s="19"/>
      <c r="K3" s="19"/>
      <c r="L3" s="19"/>
      <c r="M3" s="19"/>
      <c r="N3" s="5"/>
      <c r="O3" s="5"/>
    </row>
    <row r="4" spans="1:15">
      <c r="A4" s="165"/>
      <c r="B4" s="1659" t="s">
        <v>579</v>
      </c>
      <c r="C4" s="1659"/>
      <c r="D4" s="1659"/>
      <c r="E4" s="6"/>
      <c r="F4" s="8">
        <f>'HL KNIHA VYPOC'!D107</f>
        <v>36723.96</v>
      </c>
      <c r="G4" s="8">
        <f>'HL KNIHA VYPOC'!E107</f>
        <v>34322.44</v>
      </c>
      <c r="H4" s="8">
        <f>'HL KNIHA VYPOC'!F107</f>
        <v>36778.200000000004</v>
      </c>
      <c r="I4" s="8">
        <f>'HL KNIHA VYPOC'!G107</f>
        <v>34268.200000000004</v>
      </c>
      <c r="J4" s="19"/>
      <c r="K4" s="19"/>
      <c r="L4" s="19"/>
      <c r="M4" s="19"/>
      <c r="N4" s="5"/>
      <c r="O4" s="5"/>
    </row>
    <row r="5" spans="1:15">
      <c r="A5" s="165"/>
      <c r="B5" s="1659" t="s">
        <v>628</v>
      </c>
      <c r="C5" s="1659"/>
      <c r="D5" s="1659"/>
      <c r="E5" s="6"/>
      <c r="F5" s="10">
        <f>'HL KNIHA VYPOC'!D140</f>
        <v>-26082.109999999997</v>
      </c>
      <c r="G5" s="10">
        <f>'HL KNIHA VYPOC'!E140</f>
        <v>49917.46</v>
      </c>
      <c r="H5" s="10">
        <f>'HL KNIHA VYPOC'!F140</f>
        <v>46378.44</v>
      </c>
      <c r="I5" s="10">
        <f>'HL KNIHA VYPOC'!G140</f>
        <v>-22543.089999999997</v>
      </c>
      <c r="J5" s="19"/>
      <c r="K5" s="19"/>
      <c r="L5" s="19"/>
      <c r="M5" s="19"/>
      <c r="N5" s="5"/>
      <c r="O5" s="5"/>
    </row>
    <row r="6" spans="1:15">
      <c r="A6" s="165"/>
      <c r="B6" s="1659" t="s">
        <v>747</v>
      </c>
      <c r="C6" s="1659"/>
      <c r="D6" s="1659"/>
      <c r="E6" s="6"/>
      <c r="F6" s="8">
        <f>'HL KNIHA VYPOC'!D213</f>
        <v>-12962.32</v>
      </c>
      <c r="G6" s="8">
        <f>'HL KNIHA VYPOC'!E213</f>
        <v>2157.56</v>
      </c>
      <c r="H6" s="8">
        <f>'HL KNIHA VYPOC'!F213</f>
        <v>2157.56</v>
      </c>
      <c r="I6" s="8">
        <f>'HL KNIHA VYPOC'!G213</f>
        <v>-12962.319999999998</v>
      </c>
      <c r="J6" s="19"/>
      <c r="K6" s="19"/>
      <c r="L6" s="92"/>
      <c r="M6" s="19"/>
      <c r="N6" s="5"/>
      <c r="O6" s="5"/>
    </row>
    <row r="7" spans="1:15">
      <c r="A7" s="165"/>
      <c r="B7" s="1659" t="s">
        <v>822</v>
      </c>
      <c r="C7" s="1659"/>
      <c r="D7" s="1659"/>
      <c r="E7" s="6"/>
      <c r="F7" s="10">
        <f>'HL KNIHA VYPOC'!D262</f>
        <v>0</v>
      </c>
      <c r="G7" s="10">
        <f>'HL KNIHA VYPOC'!E262</f>
        <v>20184.350000000002</v>
      </c>
      <c r="H7" s="10">
        <f>'HL KNIHA VYPOC'!F262</f>
        <v>0</v>
      </c>
      <c r="I7" s="10">
        <f>'HL KNIHA VYPOC'!G262</f>
        <v>20184.350000000002</v>
      </c>
      <c r="J7" s="19"/>
      <c r="K7" s="19"/>
      <c r="L7" s="19"/>
      <c r="M7" s="19"/>
      <c r="N7" s="5"/>
      <c r="O7" s="5"/>
    </row>
    <row r="8" spans="1:15">
      <c r="A8" s="165"/>
      <c r="B8" s="1659" t="s">
        <v>95</v>
      </c>
      <c r="C8" s="1659"/>
      <c r="D8" s="1659"/>
      <c r="E8" s="6"/>
      <c r="F8" s="8">
        <f>'HL KNIHA VYPOC'!D349</f>
        <v>0</v>
      </c>
      <c r="G8" s="8">
        <f>'HL KNIHA VYPOC'!E349</f>
        <v>36.1</v>
      </c>
      <c r="H8" s="8">
        <f>'HL KNIHA VYPOC'!F349</f>
        <v>20817.960000000003</v>
      </c>
      <c r="I8" s="8">
        <f>'HL KNIHA VYPOC'!G349</f>
        <v>-20781.86</v>
      </c>
      <c r="J8" s="19"/>
      <c r="K8" s="19"/>
      <c r="L8" s="19"/>
      <c r="M8" s="19"/>
      <c r="N8" s="5"/>
      <c r="O8" s="5"/>
    </row>
    <row r="9" spans="1:15">
      <c r="A9" s="165"/>
      <c r="B9" s="1660" t="s">
        <v>356</v>
      </c>
      <c r="C9" s="1660"/>
      <c r="D9" s="1660"/>
      <c r="E9" s="6"/>
      <c r="F9" s="12">
        <f>SUM(F2:F8)</f>
        <v>3.637978807091713E-12</v>
      </c>
      <c r="G9" s="12">
        <f>SUM(G2:G8)</f>
        <v>110206.32</v>
      </c>
      <c r="H9" s="12">
        <f>SUM(H2:H8)</f>
        <v>110206.32</v>
      </c>
      <c r="I9" s="12">
        <f>SUM(I2:I8)</f>
        <v>0</v>
      </c>
      <c r="J9" s="19"/>
      <c r="K9" s="19"/>
      <c r="L9" s="19"/>
      <c r="M9" s="19"/>
      <c r="N9" s="5"/>
      <c r="O9" s="5"/>
    </row>
    <row r="10" spans="1:15">
      <c r="A10" s="610"/>
      <c r="B10" s="1649"/>
      <c r="C10" s="1650"/>
      <c r="D10" s="1650"/>
      <c r="E10" s="7"/>
      <c r="F10" s="611"/>
      <c r="G10" s="612"/>
      <c r="H10" s="612"/>
      <c r="I10" s="13">
        <f>SUM(I8*-1-I7)</f>
        <v>597.5099999999984</v>
      </c>
      <c r="J10" s="19"/>
      <c r="K10" s="19"/>
      <c r="L10" s="19"/>
      <c r="M10" s="19"/>
      <c r="N10" s="5"/>
      <c r="O10" s="5"/>
    </row>
    <row r="11" spans="1:15" s="7" customFormat="1" ht="61.5" customHeight="1">
      <c r="A11" s="613"/>
      <c r="B11" s="1653" t="s">
        <v>2583</v>
      </c>
      <c r="C11" s="1654"/>
      <c r="D11" s="1651" t="s">
        <v>344</v>
      </c>
      <c r="E11" s="1652"/>
      <c r="F11" s="1663"/>
      <c r="G11" s="1651" t="s">
        <v>2571</v>
      </c>
      <c r="H11" s="1652"/>
      <c r="I11" s="460" t="s">
        <v>2572</v>
      </c>
      <c r="J11" s="19"/>
      <c r="K11" s="19"/>
      <c r="L11" s="19"/>
      <c r="M11" s="19"/>
      <c r="N11" s="5"/>
      <c r="O11" s="5"/>
    </row>
    <row r="12" spans="1:15">
      <c r="A12" s="1" t="s">
        <v>348</v>
      </c>
      <c r="B12" s="1664" t="s">
        <v>3093</v>
      </c>
      <c r="C12" s="1664"/>
      <c r="D12" s="614" t="s">
        <v>345</v>
      </c>
      <c r="E12" s="615" t="s">
        <v>346</v>
      </c>
      <c r="F12" s="616" t="s">
        <v>349</v>
      </c>
      <c r="G12" s="460" t="s">
        <v>345</v>
      </c>
      <c r="H12" s="460" t="s">
        <v>346</v>
      </c>
      <c r="I12" s="460" t="s">
        <v>349</v>
      </c>
      <c r="J12" s="7"/>
      <c r="K12" s="6"/>
      <c r="L12" s="6"/>
      <c r="M12" s="6"/>
      <c r="N12" s="6"/>
      <c r="O12" s="6"/>
    </row>
    <row r="13" spans="1:15" s="114" customFormat="1" ht="12">
      <c r="A13" s="3063" t="s">
        <v>243</v>
      </c>
      <c r="B13" s="564" t="str">
        <f>IF(VLOOKUP($A13,Osnova!$A:$C,1)=$A13,VLOOKUP($A13,Osnova!$A:$C,3),0)</f>
        <v xml:space="preserve">Samostatné hnuteľné veci a súbory hnuteľných vecí </v>
      </c>
      <c r="C13" s="564" t="str">
        <f>IF(VLOOKUP($A13,[1]Osnova!$A$1:$C$65536,1)=$A13,VLOOKUP($A13,[1]Osnova!$A$1:$D$65536,4),0)</f>
        <v xml:space="preserve">Aktíva </v>
      </c>
      <c r="D13" s="3065">
        <v>17879.07</v>
      </c>
      <c r="E13" s="3065">
        <v>0</v>
      </c>
      <c r="F13" s="88">
        <f t="shared" ref="F13:F76" si="0">SUM(D13-E13)</f>
        <v>17879.07</v>
      </c>
      <c r="G13" s="3065">
        <v>0</v>
      </c>
      <c r="H13" s="3065">
        <v>0</v>
      </c>
      <c r="I13" s="88">
        <f t="shared" ref="I13:I77" si="1">SUM(F13+G13-H13)</f>
        <v>17879.07</v>
      </c>
      <c r="J13" s="1168"/>
    </row>
    <row r="14" spans="1:15" s="114" customFormat="1" ht="12">
      <c r="A14" s="3064" t="s">
        <v>305</v>
      </c>
      <c r="B14" s="564" t="str">
        <f>IF(VLOOKUP($A14,Osnova!$A:$C,1)=$A14,VLOOKUP($A14,Osnova!$A:$C,3),0)</f>
        <v xml:space="preserve">Oprávky k samostatným hnuteľným veciam a k súboru hnuteľných vecí </v>
      </c>
      <c r="C14" s="564" t="str">
        <f>IF(VLOOKUP($A14,[1]Osnova!$A$1:$C$65536,1)=$A14,VLOOKUP($A14,[1]Osnova!$A$1:$D$65536,4),0)</f>
        <v xml:space="preserve">Pasíva </v>
      </c>
      <c r="D14" s="3066">
        <v>0</v>
      </c>
      <c r="E14" s="3066">
        <v>16692.149999999998</v>
      </c>
      <c r="F14" s="88">
        <f t="shared" si="0"/>
        <v>-16692.149999999998</v>
      </c>
      <c r="G14" s="3066">
        <v>0</v>
      </c>
      <c r="H14" s="3066">
        <v>568.87</v>
      </c>
      <c r="I14" s="88">
        <f t="shared" si="1"/>
        <v>-17261.019999999997</v>
      </c>
      <c r="J14" s="136"/>
    </row>
    <row r="15" spans="1:15" s="114" customFormat="1" ht="12">
      <c r="A15" s="3064" t="s">
        <v>335</v>
      </c>
      <c r="B15" s="564" t="str">
        <f>IF(VLOOKUP($A15,Osnova!$A:$C,1)=$A15,VLOOKUP($A15,Osnova!$A:$C,3),0)</f>
        <v xml:space="preserve">Materiál na sklade </v>
      </c>
      <c r="C15" s="564" t="str">
        <f>IF(VLOOKUP($A15,[1]Osnova!$A$1:$C$65536,1)=$A15,VLOOKUP($A15,[1]Osnova!$A$1:$D$65536,4),0)</f>
        <v xml:space="preserve">Aktíva </v>
      </c>
      <c r="D15" s="3066">
        <v>430.56</v>
      </c>
      <c r="E15" s="3066">
        <v>0</v>
      </c>
      <c r="F15" s="88">
        <f t="shared" si="0"/>
        <v>430.56</v>
      </c>
      <c r="G15" s="3066">
        <v>3070.86</v>
      </c>
      <c r="H15" s="3066">
        <v>3290</v>
      </c>
      <c r="I15" s="88">
        <f t="shared" si="1"/>
        <v>211.42000000000007</v>
      </c>
      <c r="J15" s="1168"/>
    </row>
    <row r="16" spans="1:15" s="114" customFormat="1" ht="12">
      <c r="A16" s="3064" t="s">
        <v>2169</v>
      </c>
      <c r="B16" s="564" t="str">
        <f>IF(VLOOKUP($A16,Osnova!$A:$C,1)=$A16,VLOOKUP($A16,Osnova!$A:$C,3),0)</f>
        <v xml:space="preserve">Tovar na sklade a v predajniach </v>
      </c>
      <c r="C16" s="564" t="str">
        <f>IF(VLOOKUP($A16,[1]Osnova!$A$1:$C$65536,1)=$A16,VLOOKUP($A16,[1]Osnova!$A$1:$D$65536,4),0)</f>
        <v xml:space="preserve">Aktíva </v>
      </c>
      <c r="D16" s="3066">
        <v>702.99</v>
      </c>
      <c r="E16" s="3066">
        <v>0</v>
      </c>
      <c r="F16" s="88">
        <f t="shared" si="0"/>
        <v>702.99</v>
      </c>
      <c r="G16" s="3066">
        <v>517.54999999999995</v>
      </c>
      <c r="H16" s="3066">
        <v>215.29</v>
      </c>
      <c r="I16" s="88">
        <f t="shared" si="1"/>
        <v>1005.25</v>
      </c>
      <c r="J16" s="1169"/>
    </row>
    <row r="17" spans="1:15" s="114" customFormat="1" ht="12">
      <c r="A17" s="3064" t="s">
        <v>2189</v>
      </c>
      <c r="B17" s="564" t="str">
        <f>IF(VLOOKUP($A17,Osnova!$A:$C,1)=$A17,VLOOKUP($A17,Osnova!$A:$C,3),0)</f>
        <v xml:space="preserve">Pokladnica </v>
      </c>
      <c r="C17" s="564" t="str">
        <f>IF(VLOOKUP($A17,[1]Osnova!$A$1:$C$65536,1)=$A17,VLOOKUP($A17,[1]Osnova!$A$1:$D$65536,4),0)</f>
        <v xml:space="preserve">Aktíva </v>
      </c>
      <c r="D17" s="3066">
        <v>36211.629999999997</v>
      </c>
      <c r="E17" s="3066">
        <v>0</v>
      </c>
      <c r="F17" s="88">
        <f t="shared" si="0"/>
        <v>36211.629999999997</v>
      </c>
      <c r="G17" s="3066">
        <v>16607.23</v>
      </c>
      <c r="H17" s="3066">
        <v>18644.420000000002</v>
      </c>
      <c r="I17" s="88">
        <f t="shared" si="1"/>
        <v>34174.44</v>
      </c>
      <c r="J17" s="1168"/>
    </row>
    <row r="18" spans="1:15" s="114" customFormat="1" ht="12">
      <c r="A18" s="3064" t="s">
        <v>875</v>
      </c>
      <c r="B18" s="564" t="str">
        <f>IF(VLOOKUP($A18,Osnova!$A:$C,1)=$A18,VLOOKUP($A18,Osnova!$A:$C,3),0)</f>
        <v xml:space="preserve">Bankové účty </v>
      </c>
      <c r="C18" s="564" t="str">
        <f>IF(VLOOKUP($A18,[1]Osnova!$A$1:$C$65536,1)=$A18,VLOOKUP($A18,[1]Osnova!$A$1:$D$65536,4),0)</f>
        <v xml:space="preserve">Aktíva </v>
      </c>
      <c r="D18" s="3066">
        <v>512.32999999999993</v>
      </c>
      <c r="E18" s="3066">
        <v>0</v>
      </c>
      <c r="F18" s="88">
        <f t="shared" si="0"/>
        <v>512.32999999999993</v>
      </c>
      <c r="G18" s="3066">
        <v>13965.210000000001</v>
      </c>
      <c r="H18" s="3066">
        <v>14383.78</v>
      </c>
      <c r="I18" s="88">
        <f t="shared" si="1"/>
        <v>93.760000000000218</v>
      </c>
      <c r="J18" s="165"/>
    </row>
    <row r="19" spans="1:15" s="114" customFormat="1" ht="12">
      <c r="A19" s="3064" t="s">
        <v>2225</v>
      </c>
      <c r="B19" s="564" t="str">
        <f>IF(VLOOKUP($A19,Osnova!$A:$C,1)=$A19,VLOOKUP($A19,Osnova!$A:$C,3),0)</f>
        <v xml:space="preserve">Peniaze na ceste </v>
      </c>
      <c r="C19" s="564" t="str">
        <f>IF(VLOOKUP($A19,[1]Osnova!$A$1:$C$65536,1)=$A19,VLOOKUP($A19,[1]Osnova!$A$1:$D$65536,4),0)</f>
        <v xml:space="preserve">Aktíva </v>
      </c>
      <c r="D19" s="3066">
        <v>0</v>
      </c>
      <c r="E19" s="3066">
        <v>0</v>
      </c>
      <c r="F19" s="88">
        <f t="shared" si="0"/>
        <v>0</v>
      </c>
      <c r="G19" s="3066">
        <v>3750</v>
      </c>
      <c r="H19" s="3066">
        <v>3750</v>
      </c>
      <c r="I19" s="88">
        <f t="shared" si="1"/>
        <v>0</v>
      </c>
    </row>
    <row r="20" spans="1:15" s="114" customFormat="1" ht="12">
      <c r="A20" s="3064" t="s">
        <v>878</v>
      </c>
      <c r="B20" s="564" t="str">
        <f>IF(VLOOKUP($A20,Osnova!$A:$C,1)=$A20,VLOOKUP($A20,Osnova!$A:$C,3),0)</f>
        <v xml:space="preserve">Odberatelia </v>
      </c>
      <c r="C20" s="564" t="str">
        <f>IF(VLOOKUP($A20,[1]Osnova!$A$1:$C$65536,1)=$A20,VLOOKUP($A20,[1]Osnova!$A$1:$D$65536,4),0)</f>
        <v xml:space="preserve">Aktíva </v>
      </c>
      <c r="D20" s="3066">
        <v>15562.51</v>
      </c>
      <c r="E20" s="3066">
        <v>0</v>
      </c>
      <c r="F20" s="88">
        <f t="shared" si="0"/>
        <v>15562.51</v>
      </c>
      <c r="G20" s="3066">
        <v>23728.29</v>
      </c>
      <c r="H20" s="3066">
        <v>25916.95</v>
      </c>
      <c r="I20" s="88">
        <f t="shared" si="1"/>
        <v>13373.850000000002</v>
      </c>
      <c r="K20" s="14"/>
      <c r="L20" s="14"/>
      <c r="M20" s="14"/>
      <c r="N20" s="14"/>
      <c r="O20" s="14"/>
    </row>
    <row r="21" spans="1:15" s="114" customFormat="1" ht="12">
      <c r="A21" s="3064" t="s">
        <v>881</v>
      </c>
      <c r="B21" s="564" t="str">
        <f>IF(VLOOKUP($A21,Osnova!$A:$C,1)=$A21,VLOOKUP($A21,Osnova!$A:$C,3),0)</f>
        <v xml:space="preserve">Poskytnuté preddavky </v>
      </c>
      <c r="C21" s="564" t="str">
        <f>IF(VLOOKUP($A21,[1]Osnova!$A$1:$C$65536,1)=$A21,VLOOKUP($A21,[1]Osnova!$A$1:$D$65536,4),0)</f>
        <v xml:space="preserve">Aktíva </v>
      </c>
      <c r="D21" s="3066">
        <v>2.9099999999999997</v>
      </c>
      <c r="E21" s="3066">
        <v>0</v>
      </c>
      <c r="F21" s="88">
        <f t="shared" si="0"/>
        <v>2.9099999999999997</v>
      </c>
      <c r="G21" s="3066">
        <v>276</v>
      </c>
      <c r="H21" s="3066">
        <v>0</v>
      </c>
      <c r="I21" s="88">
        <f t="shared" si="1"/>
        <v>278.91000000000003</v>
      </c>
      <c r="K21" s="14"/>
      <c r="L21" s="14"/>
      <c r="M21" s="14"/>
      <c r="N21" s="14"/>
      <c r="O21" s="14"/>
    </row>
    <row r="22" spans="1:15" s="114" customFormat="1" ht="12">
      <c r="A22" s="3064" t="s">
        <v>882</v>
      </c>
      <c r="B22" s="564" t="str">
        <f>IF(VLOOKUP($A22,Osnova!$A:$C,1)=$A22,VLOOKUP($A22,Osnova!$A:$C,3),0)</f>
        <v xml:space="preserve">Ostatné pohľadávky </v>
      </c>
      <c r="C22" s="564" t="str">
        <f>IF(VLOOKUP($A22,[1]Osnova!$A$1:$C$65536,1)=$A22,VLOOKUP($A22,[1]Osnova!$A$1:$D$65536,4),0)</f>
        <v xml:space="preserve">Aktíva </v>
      </c>
      <c r="D22" s="3066">
        <v>0</v>
      </c>
      <c r="E22" s="3066">
        <v>0</v>
      </c>
      <c r="F22" s="88">
        <f t="shared" si="0"/>
        <v>0</v>
      </c>
      <c r="G22" s="3066">
        <v>0</v>
      </c>
      <c r="H22" s="3066">
        <v>21.19</v>
      </c>
      <c r="I22" s="88">
        <f t="shared" si="1"/>
        <v>-21.19</v>
      </c>
      <c r="K22" s="14"/>
      <c r="L22" s="14"/>
      <c r="M22" s="14"/>
      <c r="N22" s="14"/>
      <c r="O22" s="14"/>
    </row>
    <row r="23" spans="1:15" s="114" customFormat="1" ht="12">
      <c r="A23" s="3064" t="s">
        <v>884</v>
      </c>
      <c r="B23" s="564" t="str">
        <f>IF(VLOOKUP($A23,Osnova!$A:$C,1)=$A23,VLOOKUP($A23,Osnova!$A:$C,3),0)</f>
        <v xml:space="preserve">Dodávatelia </v>
      </c>
      <c r="C23" s="564" t="str">
        <f>IF(VLOOKUP($A23,[1]Osnova!$A$1:$C$65536,1)=$A23,VLOOKUP($A23,[1]Osnova!$A$1:$D$65536,4),0)</f>
        <v xml:space="preserve">Pasíva </v>
      </c>
      <c r="D23" s="3066">
        <v>0</v>
      </c>
      <c r="E23" s="3066">
        <v>10463.449999999999</v>
      </c>
      <c r="F23" s="88">
        <f t="shared" si="0"/>
        <v>-10463.449999999999</v>
      </c>
      <c r="G23" s="3066">
        <v>14379.07</v>
      </c>
      <c r="H23" s="3066">
        <v>11352.02</v>
      </c>
      <c r="I23" s="88">
        <f t="shared" si="1"/>
        <v>-7436.4</v>
      </c>
      <c r="K23" s="14"/>
      <c r="L23" s="14"/>
      <c r="M23" s="14"/>
      <c r="N23" s="14"/>
      <c r="O23" s="14"/>
    </row>
    <row r="24" spans="1:15" s="114" customFormat="1" ht="12">
      <c r="A24" s="3064" t="s">
        <v>2246</v>
      </c>
      <c r="B24" s="564" t="str">
        <f>IF(VLOOKUP($A24,Osnova!$A:$C,1)=$A24,VLOOKUP($A24,Osnova!$A:$C,3),0)</f>
        <v xml:space="preserve">Ostatné záväzky </v>
      </c>
      <c r="C24" s="564" t="str">
        <f>IF(VLOOKUP($A24,[1]Osnova!$A$1:$C$65536,1)=$A24,VLOOKUP($A24,[1]Osnova!$A$1:$D$65536,4),0)</f>
        <v xml:space="preserve">Pasíva </v>
      </c>
      <c r="D24" s="3066">
        <v>0</v>
      </c>
      <c r="E24" s="3066">
        <v>49.27</v>
      </c>
      <c r="F24" s="88">
        <f t="shared" si="0"/>
        <v>-49.27</v>
      </c>
      <c r="G24" s="3066">
        <v>0</v>
      </c>
      <c r="H24" s="3066">
        <v>0</v>
      </c>
      <c r="I24" s="88">
        <f t="shared" si="1"/>
        <v>-49.27</v>
      </c>
      <c r="K24" s="1648"/>
      <c r="L24" s="1648"/>
      <c r="M24" s="14"/>
      <c r="N24" s="14"/>
      <c r="O24" s="14"/>
    </row>
    <row r="25" spans="1:15" s="114" customFormat="1" ht="12">
      <c r="A25" s="3064" t="s">
        <v>2248</v>
      </c>
      <c r="B25" s="564" t="str">
        <f>IF(VLOOKUP($A25,Osnova!$A:$C,1)=$A25,VLOOKUP($A25,Osnova!$A:$C,3),0)</f>
        <v xml:space="preserve">Nevyfaktúrované dodávky </v>
      </c>
      <c r="C25" s="564" t="str">
        <f>IF(VLOOKUP($A25,[1]Osnova!$A$1:$C$65536,1)=$A25,VLOOKUP($A25,[1]Osnova!$A$1:$D$65536,4),0)</f>
        <v xml:space="preserve">Pasíva </v>
      </c>
      <c r="D25" s="3066">
        <v>0</v>
      </c>
      <c r="E25" s="3066">
        <v>22.5</v>
      </c>
      <c r="F25" s="88">
        <f t="shared" si="0"/>
        <v>-22.5</v>
      </c>
      <c r="G25" s="3066">
        <v>0</v>
      </c>
      <c r="H25" s="3066">
        <v>0</v>
      </c>
      <c r="I25" s="88">
        <f t="shared" si="1"/>
        <v>-22.5</v>
      </c>
      <c r="K25" s="14"/>
      <c r="L25" s="14"/>
      <c r="M25" s="14"/>
      <c r="N25" s="14"/>
      <c r="O25" s="14"/>
    </row>
    <row r="26" spans="1:15" s="114" customFormat="1" ht="12">
      <c r="A26" s="3064" t="s">
        <v>2252</v>
      </c>
      <c r="B26" s="564" t="str">
        <f>IF(VLOOKUP($A26,Osnova!$A:$C,1)=$A26,VLOOKUP($A26,Osnova!$A:$C,3),0)</f>
        <v xml:space="preserve">Zamestnanci </v>
      </c>
      <c r="C26" s="564" t="str">
        <f>IF(VLOOKUP($A26,[1]Osnova!$A$1:$C$65536,1)=$A26,VLOOKUP($A26,[1]Osnova!$A$1:$D$65536,4),0)</f>
        <v xml:space="preserve">Pasíva </v>
      </c>
      <c r="D26" s="3066">
        <v>0</v>
      </c>
      <c r="E26" s="3066">
        <v>480.1</v>
      </c>
      <c r="F26" s="88">
        <f t="shared" si="0"/>
        <v>-480.1</v>
      </c>
      <c r="G26" s="3066">
        <v>3194.77</v>
      </c>
      <c r="H26" s="3066">
        <v>2957.01</v>
      </c>
      <c r="I26" s="88">
        <f t="shared" si="1"/>
        <v>-242.34000000000015</v>
      </c>
      <c r="K26" s="14"/>
      <c r="L26" s="14"/>
      <c r="M26" s="14"/>
      <c r="N26" s="14"/>
      <c r="O26" s="14"/>
    </row>
    <row r="27" spans="1:15" s="114" customFormat="1" ht="12">
      <c r="A27" s="3064" t="s">
        <v>887</v>
      </c>
      <c r="B27" s="564" t="str">
        <f>IF(VLOOKUP($A27,Osnova!$A:$C,1)=$A27,VLOOKUP($A27,Osnova!$A:$C,3),0)</f>
        <v xml:space="preserve">Zúčtovanie s orgánmi sociálneho zabezpečenia a zdravotného poistenia </v>
      </c>
      <c r="C27" s="564" t="str">
        <f>IF(VLOOKUP($A27,[1]Osnova!$A$1:$C$65536,1)=$A27,VLOOKUP($A27,[1]Osnova!$A$1:$D$65536,4),0)</f>
        <v xml:space="preserve">Pasíva </v>
      </c>
      <c r="D27" s="3066">
        <v>0</v>
      </c>
      <c r="E27" s="3066">
        <v>162.16999999999999</v>
      </c>
      <c r="F27" s="88">
        <f t="shared" si="0"/>
        <v>-162.16999999999999</v>
      </c>
      <c r="G27" s="3066">
        <v>1542.45</v>
      </c>
      <c r="H27" s="3066">
        <v>1426.1599999999999</v>
      </c>
      <c r="I27" s="88">
        <f t="shared" si="1"/>
        <v>-45.879999999999882</v>
      </c>
      <c r="K27" s="14"/>
      <c r="L27" s="14"/>
      <c r="M27" s="14"/>
      <c r="N27" s="14"/>
      <c r="O27" s="14"/>
    </row>
    <row r="28" spans="1:15" s="114" customFormat="1" ht="12">
      <c r="A28" s="3064" t="s">
        <v>888</v>
      </c>
      <c r="B28" s="564" t="str">
        <f>IF(VLOOKUP($A28,Osnova!$A:$C,1)=$A28,VLOOKUP($A28,Osnova!$A:$C,3),0)</f>
        <v xml:space="preserve">Daň z príjmov </v>
      </c>
      <c r="C28" s="564" t="str">
        <f>IF(VLOOKUP($A28,[1]Osnova!$A$1:$C$65536,1)=$A28,VLOOKUP($A28,[1]Osnova!$A$1:$D$65536,4),0)</f>
        <v xml:space="preserve">Pasíva </v>
      </c>
      <c r="D28" s="3066">
        <v>0</v>
      </c>
      <c r="E28" s="3066">
        <v>-361.04</v>
      </c>
      <c r="F28" s="88">
        <f t="shared" si="0"/>
        <v>361.04</v>
      </c>
      <c r="G28" s="3066">
        <v>0</v>
      </c>
      <c r="H28" s="3066">
        <v>0</v>
      </c>
      <c r="I28" s="88">
        <f t="shared" si="1"/>
        <v>361.04</v>
      </c>
      <c r="K28" s="14"/>
      <c r="L28" s="14"/>
      <c r="M28" s="14"/>
      <c r="N28" s="14"/>
      <c r="O28" s="14"/>
    </row>
    <row r="29" spans="1:15" s="114" customFormat="1" ht="12">
      <c r="A29" s="3064" t="s">
        <v>889</v>
      </c>
      <c r="B29" s="564" t="str">
        <f>IF(VLOOKUP($A29,Osnova!$A:$C,1)=$A29,VLOOKUP($A29,Osnova!$A:$C,3),0)</f>
        <v xml:space="preserve">Ostatné priame dane </v>
      </c>
      <c r="C29" s="564" t="str">
        <f>IF(VLOOKUP($A29,[1]Osnova!$A$1:$C$65536,1)=$A29,VLOOKUP($A29,[1]Osnova!$A$1:$D$65536,4),0)</f>
        <v xml:space="preserve">Pasíva </v>
      </c>
      <c r="D29" s="3066">
        <v>0</v>
      </c>
      <c r="E29" s="3066">
        <v>67.05</v>
      </c>
      <c r="F29" s="88">
        <f t="shared" si="0"/>
        <v>-67.05</v>
      </c>
      <c r="G29" s="3066">
        <v>185.92000000000002</v>
      </c>
      <c r="H29" s="3066">
        <v>140.98000000000002</v>
      </c>
      <c r="I29" s="88">
        <f t="shared" si="1"/>
        <v>-22.11</v>
      </c>
      <c r="K29" s="14"/>
      <c r="L29" s="14"/>
      <c r="M29" s="14"/>
      <c r="N29" s="14"/>
      <c r="O29" s="14"/>
    </row>
    <row r="30" spans="1:15" s="114" customFormat="1" ht="12">
      <c r="A30" s="3064" t="s">
        <v>890</v>
      </c>
      <c r="B30" s="564" t="str">
        <f>IF(VLOOKUP($A30,Osnova!$A:$C,1)=$A30,VLOOKUP($A30,Osnova!$A:$C,3),0)</f>
        <v xml:space="preserve">Daň z pridanej hodnoty </v>
      </c>
      <c r="C30" s="564" t="str">
        <f>IF(VLOOKUP($A30,[1]Osnova!$A$1:$C$65536,1)=$A30,VLOOKUP($A30,[1]Osnova!$A$1:$D$65536,4),0)</f>
        <v xml:space="preserve">Pasíva </v>
      </c>
      <c r="D30" s="3066">
        <v>-1883.47</v>
      </c>
      <c r="E30" s="3066">
        <v>0</v>
      </c>
      <c r="F30" s="88">
        <f t="shared" si="0"/>
        <v>-1883.47</v>
      </c>
      <c r="G30" s="3066">
        <v>6216.34</v>
      </c>
      <c r="H30" s="3066">
        <v>4470.58</v>
      </c>
      <c r="I30" s="88">
        <f t="shared" si="1"/>
        <v>-137.71000000000004</v>
      </c>
      <c r="K30" s="14"/>
      <c r="L30" s="14"/>
      <c r="M30" s="14"/>
      <c r="N30" s="14"/>
      <c r="O30" s="14"/>
    </row>
    <row r="31" spans="1:15" s="114" customFormat="1" ht="12">
      <c r="A31" s="3064" t="s">
        <v>891</v>
      </c>
      <c r="B31" s="564" t="str">
        <f>IF(VLOOKUP($A31,Osnova!$A:$C,1)=$A31,VLOOKUP($A31,Osnova!$A:$C,3),0)</f>
        <v xml:space="preserve">Ostatné dane a poplatky </v>
      </c>
      <c r="C31" s="564" t="str">
        <f>IF(VLOOKUP($A31,[1]Osnova!$A$1:$C$65536,1)=$A31,VLOOKUP($A31,[1]Osnova!$A$1:$D$65536,4),0)</f>
        <v xml:space="preserve">Pasíva </v>
      </c>
      <c r="D31" s="3066">
        <v>432.17</v>
      </c>
      <c r="E31" s="3066">
        <v>0</v>
      </c>
      <c r="F31" s="88">
        <f t="shared" si="0"/>
        <v>432.17</v>
      </c>
      <c r="G31" s="3066">
        <v>153.35000000000002</v>
      </c>
      <c r="H31" s="3066">
        <v>0</v>
      </c>
      <c r="I31" s="88">
        <f t="shared" si="1"/>
        <v>585.52</v>
      </c>
      <c r="K31" s="14"/>
      <c r="L31" s="14"/>
      <c r="M31" s="14"/>
      <c r="N31" s="14"/>
      <c r="O31" s="14"/>
    </row>
    <row r="32" spans="1:15" s="114" customFormat="1" ht="12">
      <c r="A32" s="3064" t="s">
        <v>2269</v>
      </c>
      <c r="B32" s="564" t="str">
        <f>IF(VLOOKUP($A32,Osnova!$A:$C,1)=$A32,VLOOKUP($A32,Osnova!$A:$C,3),0)</f>
        <v xml:space="preserve">Pohľadávky za upísané vlastné imanie </v>
      </c>
      <c r="C32" s="564" t="str">
        <f>IF(VLOOKUP($A32,[1]Osnova!$A$1:$C$65536,1)=$A32,VLOOKUP($A32,[1]Osnova!$A$1:$D$65536,4),0)</f>
        <v xml:space="preserve">Aktíva </v>
      </c>
      <c r="D32" s="3066">
        <v>-22000</v>
      </c>
      <c r="E32" s="3066">
        <v>0</v>
      </c>
      <c r="F32" s="88">
        <f t="shared" si="0"/>
        <v>-22000</v>
      </c>
      <c r="G32" s="3066">
        <v>0</v>
      </c>
      <c r="H32" s="3066">
        <v>0</v>
      </c>
      <c r="I32" s="88">
        <f t="shared" si="1"/>
        <v>-22000</v>
      </c>
      <c r="K32" s="14"/>
      <c r="L32" s="14"/>
      <c r="M32" s="14"/>
      <c r="N32" s="14"/>
      <c r="O32" s="14"/>
    </row>
    <row r="33" spans="1:15" s="114" customFormat="1" ht="12">
      <c r="A33" s="3064" t="s">
        <v>895</v>
      </c>
      <c r="B33" s="564" t="str">
        <f>IF(VLOOKUP($A33,Osnova!$A:$C,1)=$A33,VLOOKUP($A33,Osnova!$A:$C,3),0)</f>
        <v xml:space="preserve">Pohľadávky voči spoločníkom a členom pri úhrade straty </v>
      </c>
      <c r="C33" s="564" t="str">
        <f>IF(VLOOKUP($A33,[1]Osnova!$A$1:$C$65536,1)=$A33,VLOOKUP($A33,[1]Osnova!$A$1:$D$65536,4),0)</f>
        <v xml:space="preserve">Aktíva </v>
      </c>
      <c r="D33" s="3066">
        <v>16687.960000000003</v>
      </c>
      <c r="E33" s="3066">
        <v>0</v>
      </c>
      <c r="F33" s="88">
        <f t="shared" si="0"/>
        <v>16687.960000000003</v>
      </c>
      <c r="G33" s="3066">
        <v>0</v>
      </c>
      <c r="H33" s="3066">
        <v>0</v>
      </c>
      <c r="I33" s="88">
        <f t="shared" si="1"/>
        <v>16687.960000000003</v>
      </c>
      <c r="K33" s="14"/>
      <c r="L33" s="14"/>
      <c r="M33" s="14"/>
      <c r="N33" s="14"/>
      <c r="O33" s="14"/>
    </row>
    <row r="34" spans="1:15" s="114" customFormat="1" ht="12">
      <c r="A34" s="3064" t="s">
        <v>896</v>
      </c>
      <c r="B34" s="564" t="str">
        <f>IF(VLOOKUP($A34,Osnova!$A:$C,1)=$A34,VLOOKUP($A34,Osnova!$A:$C,3),0)</f>
        <v xml:space="preserve">Ostatné pohľadávky voči spoločníkom a členom </v>
      </c>
      <c r="C34" s="564" t="str">
        <f>IF(VLOOKUP($A34,[1]Osnova!$A$1:$C$65536,1)=$A34,VLOOKUP($A34,[1]Osnova!$A$1:$D$65536,4),0)</f>
        <v xml:space="preserve">Aktíva </v>
      </c>
      <c r="D34" s="3066">
        <v>-3906.11</v>
      </c>
      <c r="E34" s="3066">
        <v>0</v>
      </c>
      <c r="F34" s="88">
        <f t="shared" si="0"/>
        <v>-3906.11</v>
      </c>
      <c r="G34" s="3066">
        <v>0</v>
      </c>
      <c r="H34" s="3066">
        <v>0</v>
      </c>
      <c r="I34" s="88">
        <f t="shared" si="1"/>
        <v>-3906.11</v>
      </c>
      <c r="K34" s="14"/>
      <c r="L34" s="14"/>
      <c r="M34" s="14"/>
      <c r="N34" s="14"/>
      <c r="O34" s="14"/>
    </row>
    <row r="35" spans="1:15" s="114" customFormat="1" ht="12">
      <c r="A35" s="3064" t="s">
        <v>2279</v>
      </c>
      <c r="B35" s="564" t="str">
        <f>IF(VLOOKUP($A35,Osnova!$A:$C,1)=$A35,VLOOKUP($A35,Osnova!$A:$C,3),0)</f>
        <v xml:space="preserve">Ostatné záväzky voči spoločníkom a členom </v>
      </c>
      <c r="C35" s="564" t="str">
        <f>IF(VLOOKUP($A35,[1]Osnova!$A$1:$C$65536,1)=$A35,VLOOKUP($A35,[1]Osnova!$A$1:$D$65536,4),0)</f>
        <v xml:space="preserve">Pasíva </v>
      </c>
      <c r="D35" s="3066">
        <v>0</v>
      </c>
      <c r="E35" s="3066">
        <v>20001.03</v>
      </c>
      <c r="F35" s="88">
        <f t="shared" si="0"/>
        <v>-20001.03</v>
      </c>
      <c r="G35" s="3066">
        <v>54.17</v>
      </c>
      <c r="H35" s="3066">
        <v>0</v>
      </c>
      <c r="I35" s="88">
        <f t="shared" si="1"/>
        <v>-19946.86</v>
      </c>
      <c r="K35" s="14"/>
      <c r="L35" s="14"/>
      <c r="M35" s="14"/>
      <c r="N35" s="14"/>
      <c r="O35" s="14"/>
    </row>
    <row r="36" spans="1:15" s="114" customFormat="1" ht="12">
      <c r="A36" s="3064" t="s">
        <v>2297</v>
      </c>
      <c r="B36" s="564" t="str">
        <f>IF(VLOOKUP($A36,Osnova!$A:$C,1)=$A36,VLOOKUP($A36,Osnova!$A:$C,3),0)</f>
        <v xml:space="preserve">Iné záväzky </v>
      </c>
      <c r="C36" s="564" t="str">
        <f>IF(VLOOKUP($A36,[1]Osnova!$A$1:$C$65536,1)=$A36,VLOOKUP($A36,[1]Osnova!$A$1:$D$65536,4),0)</f>
        <v xml:space="preserve">Pasíva </v>
      </c>
      <c r="D36" s="3066">
        <v>0</v>
      </c>
      <c r="E36" s="3066">
        <v>93.55</v>
      </c>
      <c r="F36" s="88">
        <f t="shared" si="0"/>
        <v>-93.55</v>
      </c>
      <c r="G36" s="3066">
        <v>187.1</v>
      </c>
      <c r="H36" s="3066">
        <v>93.55</v>
      </c>
      <c r="I36" s="88">
        <f t="shared" si="1"/>
        <v>0</v>
      </c>
      <c r="K36" s="14"/>
      <c r="L36" s="14"/>
      <c r="M36" s="14"/>
      <c r="N36" s="14"/>
      <c r="O36" s="14"/>
    </row>
    <row r="37" spans="1:15" s="114" customFormat="1" ht="12">
      <c r="A37" s="3064" t="s">
        <v>2314</v>
      </c>
      <c r="B37" s="564" t="str">
        <f>IF(VLOOKUP($A37,Osnova!$A:$C,1)=$A37,VLOOKUP($A37,Osnova!$A:$C,3),0)</f>
        <v xml:space="preserve">Základné imanie </v>
      </c>
      <c r="C37" s="564" t="str">
        <f>IF(VLOOKUP($A37,[1]Osnova!$A$1:$C$65536,1)=$A37,VLOOKUP($A37,[1]Osnova!$A$1:$D$65536,4),0)</f>
        <v xml:space="preserve">Pasíva </v>
      </c>
      <c r="D37" s="3066">
        <v>0</v>
      </c>
      <c r="E37" s="3066">
        <v>6640</v>
      </c>
      <c r="F37" s="88">
        <f t="shared" si="0"/>
        <v>-6640</v>
      </c>
      <c r="G37" s="3066">
        <v>0</v>
      </c>
      <c r="H37" s="3066">
        <v>0</v>
      </c>
      <c r="I37" s="88">
        <f t="shared" si="1"/>
        <v>-6640</v>
      </c>
      <c r="K37" s="14"/>
      <c r="L37" s="14"/>
      <c r="M37" s="14"/>
      <c r="N37" s="14"/>
      <c r="O37" s="14"/>
    </row>
    <row r="38" spans="1:15" s="114" customFormat="1" ht="12">
      <c r="A38" s="3064" t="s">
        <v>2326</v>
      </c>
      <c r="B38" s="564" t="str">
        <f>IF(VLOOKUP($A38,Osnova!$A:$C,1)=$A38,VLOOKUP($A38,Osnova!$A:$C,3),0)</f>
        <v xml:space="preserve">Zákonný rezervný fond z kapitálových vkladov </v>
      </c>
      <c r="C38" s="564" t="str">
        <f>IF(VLOOKUP($A38,[1]Osnova!$A$1:$C$65536,1)=$A38,VLOOKUP($A38,[1]Osnova!$A$1:$D$65536,4),0)</f>
        <v xml:space="preserve">Pasíva </v>
      </c>
      <c r="D38" s="3066">
        <v>0</v>
      </c>
      <c r="E38" s="3066">
        <v>331.94</v>
      </c>
      <c r="F38" s="88">
        <f t="shared" si="0"/>
        <v>-331.94</v>
      </c>
      <c r="G38" s="3066">
        <v>0</v>
      </c>
      <c r="H38" s="3066">
        <v>0</v>
      </c>
      <c r="I38" s="88">
        <f t="shared" si="1"/>
        <v>-331.94</v>
      </c>
      <c r="K38" s="14"/>
      <c r="L38" s="14"/>
      <c r="M38" s="14"/>
      <c r="N38" s="14"/>
      <c r="O38" s="14"/>
    </row>
    <row r="39" spans="1:15" s="114" customFormat="1" ht="12">
      <c r="A39" s="3064" t="s">
        <v>2334</v>
      </c>
      <c r="B39" s="564" t="str">
        <f>IF(VLOOKUP($A39,Osnova!$A:$C,1)=$A39,VLOOKUP($A39,Osnova!$A:$C,3),0)</f>
        <v xml:space="preserve">Zákonný rezervný fond </v>
      </c>
      <c r="C39" s="564" t="str">
        <f>IF(VLOOKUP($A39,[1]Osnova!$A$1:$C$65536,1)=$A39,VLOOKUP($A39,[1]Osnova!$A$1:$D$65536,4),0)</f>
        <v xml:space="preserve">Pasíva </v>
      </c>
      <c r="D39" s="3066">
        <v>0</v>
      </c>
      <c r="E39" s="3066">
        <v>251.08</v>
      </c>
      <c r="F39" s="88">
        <f t="shared" si="0"/>
        <v>-251.08</v>
      </c>
      <c r="G39" s="3066">
        <v>0</v>
      </c>
      <c r="H39" s="3066">
        <v>0</v>
      </c>
      <c r="I39" s="88">
        <f t="shared" si="1"/>
        <v>-251.08</v>
      </c>
      <c r="K39" s="14"/>
      <c r="L39" s="14"/>
      <c r="M39" s="14"/>
      <c r="N39" s="14"/>
      <c r="O39" s="14"/>
    </row>
    <row r="40" spans="1:15" s="114" customFormat="1" ht="12">
      <c r="A40" s="3064" t="s">
        <v>2342</v>
      </c>
      <c r="B40" s="564" t="str">
        <f>IF(VLOOKUP($A40,Osnova!$A:$C,1)=$A40,VLOOKUP($A40,Osnova!$A:$C,3),0)</f>
        <v xml:space="preserve">Nerozdelený zisk minulých rokov </v>
      </c>
      <c r="C40" s="564" t="str">
        <f>IF(VLOOKUP($A40,[1]Osnova!$A$1:$C$65536,1)=$A40,VLOOKUP($A40,[1]Osnova!$A$1:$D$65536,4),0)</f>
        <v xml:space="preserve">Pasíva </v>
      </c>
      <c r="D40" s="3066">
        <v>0</v>
      </c>
      <c r="E40" s="3066">
        <v>1898.3</v>
      </c>
      <c r="F40" s="88">
        <f t="shared" si="0"/>
        <v>-1898.3</v>
      </c>
      <c r="G40" s="3066">
        <v>0</v>
      </c>
      <c r="H40" s="3066">
        <v>2157.56</v>
      </c>
      <c r="I40" s="88">
        <f t="shared" si="1"/>
        <v>-4055.8599999999997</v>
      </c>
      <c r="K40" s="14"/>
      <c r="L40" s="14"/>
      <c r="M40" s="14"/>
      <c r="N40" s="14"/>
      <c r="O40" s="14"/>
    </row>
    <row r="41" spans="1:15" s="114" customFormat="1" ht="12">
      <c r="A41" s="3064" t="s">
        <v>2344</v>
      </c>
      <c r="B41" s="564" t="str">
        <f>IF(VLOOKUP($A41,Osnova!$A:$C,1)=$A41,VLOOKUP($A41,Osnova!$A:$C,3),0)</f>
        <v xml:space="preserve">Neuhradená strata minulých rokov </v>
      </c>
      <c r="C41" s="564" t="str">
        <f>IF(VLOOKUP($A41,[1]Osnova!$A$1:$C$65536,1)=$A41,VLOOKUP($A41,[1]Osnova!$A$1:$D$65536,4),0)</f>
        <v xml:space="preserve">Pasíva </v>
      </c>
      <c r="D41" s="3066">
        <v>0</v>
      </c>
      <c r="E41" s="3066">
        <v>-2823.3</v>
      </c>
      <c r="F41" s="88">
        <f t="shared" si="0"/>
        <v>2823.3</v>
      </c>
      <c r="G41" s="3066">
        <v>0</v>
      </c>
      <c r="H41" s="3066">
        <v>0</v>
      </c>
      <c r="I41" s="88">
        <f t="shared" si="1"/>
        <v>2823.3</v>
      </c>
      <c r="K41" s="14"/>
      <c r="L41" s="14"/>
      <c r="M41" s="14"/>
      <c r="N41" s="14"/>
      <c r="O41" s="14"/>
    </row>
    <row r="42" spans="1:15" s="114" customFormat="1" ht="12">
      <c r="A42" s="3064" t="s">
        <v>2348</v>
      </c>
      <c r="B42" s="564" t="str">
        <f>IF(VLOOKUP($A42,Osnova!$A:$C,1)=$A42,VLOOKUP($A42,Osnova!$A:$C,3),0)</f>
        <v xml:space="preserve">Výsledok hospodárenia v schvaľovaní </v>
      </c>
      <c r="C42" s="564" t="str">
        <f>IF(VLOOKUP($A42,[1]Osnova!$A$1:$C$65536,1)=$A42,VLOOKUP($A42,[1]Osnova!$A$1:$D$65536,4),0)</f>
        <v xml:space="preserve">Pasíva </v>
      </c>
      <c r="D42" s="3066">
        <v>0</v>
      </c>
      <c r="E42" s="3066">
        <v>2157.56</v>
      </c>
      <c r="F42" s="88">
        <f t="shared" si="0"/>
        <v>-2157.56</v>
      </c>
      <c r="G42" s="3066">
        <v>2157.56</v>
      </c>
      <c r="H42" s="3066">
        <v>0</v>
      </c>
      <c r="I42" s="88">
        <f t="shared" si="1"/>
        <v>0</v>
      </c>
      <c r="K42" s="14"/>
      <c r="L42" s="14"/>
      <c r="M42" s="14"/>
      <c r="N42" s="14"/>
      <c r="O42" s="14"/>
    </row>
    <row r="43" spans="1:15" s="114" customFormat="1" ht="12">
      <c r="A43" s="3064" t="s">
        <v>919</v>
      </c>
      <c r="B43" s="564" t="str">
        <f>IF(VLOOKUP($A43,Osnova!$A:$C,1)=$A43,VLOOKUP($A43,Osnova!$A:$C,3),0)</f>
        <v xml:space="preserve">Záväzky z nájmu </v>
      </c>
      <c r="C43" s="564" t="str">
        <f>IF(VLOOKUP($A43,[1]Osnova!$A$1:$C$65536,1)=$A43,VLOOKUP($A43,[1]Osnova!$A$1:$D$65536,4),0)</f>
        <v xml:space="preserve">Pasíva </v>
      </c>
      <c r="D43" s="3066">
        <v>0</v>
      </c>
      <c r="E43" s="3066">
        <v>4506.74</v>
      </c>
      <c r="F43" s="88">
        <f t="shared" si="0"/>
        <v>-4506.74</v>
      </c>
      <c r="G43" s="3066">
        <v>0</v>
      </c>
      <c r="H43" s="3066">
        <v>0</v>
      </c>
      <c r="I43" s="88">
        <f t="shared" si="1"/>
        <v>-4506.74</v>
      </c>
      <c r="K43" s="14"/>
      <c r="L43" s="14"/>
      <c r="M43" s="14"/>
      <c r="N43" s="14"/>
      <c r="O43" s="14"/>
    </row>
    <row r="44" spans="1:15" s="114" customFormat="1" ht="12">
      <c r="A44" s="3064" t="s">
        <v>2377</v>
      </c>
      <c r="B44" s="564" t="str">
        <f>IF(VLOOKUP($A44,Osnova!$A:$C,1)=$A44,VLOOKUP($A44,Osnova!$A:$C,3),0)</f>
        <v xml:space="preserve">Spotreba materiálu </v>
      </c>
      <c r="C44" s="564" t="str">
        <f>IF(VLOOKUP($A44,[1]Osnova!$A$1:$C$65536,1)=$A44,VLOOKUP($A44,[1]Osnova!$A$1:$D$65536,4),0)</f>
        <v xml:space="preserve">Nákladový </v>
      </c>
      <c r="D44" s="3066">
        <v>0</v>
      </c>
      <c r="E44" s="3066">
        <v>0</v>
      </c>
      <c r="F44" s="88">
        <f t="shared" si="0"/>
        <v>0</v>
      </c>
      <c r="G44" s="3066">
        <v>5867.29</v>
      </c>
      <c r="H44" s="3066">
        <v>0</v>
      </c>
      <c r="I44" s="88">
        <f t="shared" si="1"/>
        <v>5867.29</v>
      </c>
      <c r="K44" s="14"/>
      <c r="L44" s="14"/>
      <c r="M44" s="14"/>
      <c r="N44" s="14"/>
      <c r="O44" s="14"/>
    </row>
    <row r="45" spans="1:15" s="114" customFormat="1" ht="12">
      <c r="A45" s="3064" t="s">
        <v>2379</v>
      </c>
      <c r="B45" s="564" t="str">
        <f>IF(VLOOKUP($A45,Osnova!$A:$C,1)=$A45,VLOOKUP($A45,Osnova!$A:$C,3),0)</f>
        <v xml:space="preserve">Spotreba energie </v>
      </c>
      <c r="C45" s="564" t="str">
        <f>IF(VLOOKUP($A45,[1]Osnova!$A$1:$C$65536,1)=$A45,VLOOKUP($A45,[1]Osnova!$A$1:$D$65536,4),0)</f>
        <v xml:space="preserve">Nákladový </v>
      </c>
      <c r="D45" s="3066">
        <v>0</v>
      </c>
      <c r="E45" s="3066">
        <v>0</v>
      </c>
      <c r="F45" s="88">
        <f t="shared" si="0"/>
        <v>0</v>
      </c>
      <c r="G45" s="3066">
        <v>172.38000000000002</v>
      </c>
      <c r="H45" s="3066">
        <v>0</v>
      </c>
      <c r="I45" s="88">
        <f t="shared" si="1"/>
        <v>172.38000000000002</v>
      </c>
      <c r="K45" s="14"/>
      <c r="L45" s="14"/>
      <c r="M45" s="14"/>
      <c r="N45" s="14"/>
      <c r="O45" s="14"/>
    </row>
    <row r="46" spans="1:15" s="114" customFormat="1" ht="12">
      <c r="A46" s="3064" t="s">
        <v>2388</v>
      </c>
      <c r="B46" s="564" t="str">
        <f>IF(VLOOKUP($A46,Osnova!$A:$C,1)=$A46,VLOOKUP($A46,Osnova!$A:$C,3),0)</f>
        <v xml:space="preserve">Opravy a udržiavanie </v>
      </c>
      <c r="C46" s="564" t="str">
        <f>IF(VLOOKUP($A46,[1]Osnova!$A$1:$C$65536,1)=$A46,VLOOKUP($A46,[1]Osnova!$A$1:$D$65536,4),0)</f>
        <v xml:space="preserve">Nákladový </v>
      </c>
      <c r="D46" s="3066">
        <v>0</v>
      </c>
      <c r="E46" s="3066">
        <v>0</v>
      </c>
      <c r="F46" s="88">
        <f t="shared" si="0"/>
        <v>0</v>
      </c>
      <c r="G46" s="3066">
        <v>1768.06</v>
      </c>
      <c r="H46" s="3066">
        <v>0</v>
      </c>
      <c r="I46" s="88">
        <f t="shared" si="1"/>
        <v>1768.06</v>
      </c>
      <c r="K46" s="14"/>
      <c r="L46" s="14"/>
      <c r="M46" s="14"/>
      <c r="N46" s="14"/>
      <c r="O46" s="14"/>
    </row>
    <row r="47" spans="1:15" s="114" customFormat="1" ht="12">
      <c r="A47" s="3064" t="s">
        <v>2394</v>
      </c>
      <c r="B47" s="564" t="str">
        <f>IF(VLOOKUP($A47,Osnova!$A:$C,1)=$A47,VLOOKUP($A47,Osnova!$A:$C,3),0)</f>
        <v xml:space="preserve">Ostatné služby </v>
      </c>
      <c r="C47" s="564" t="str">
        <f>IF(VLOOKUP($A47,[1]Osnova!$A$1:$C$65536,1)=$A47,VLOOKUP($A47,[1]Osnova!$A$1:$D$65536,4),0)</f>
        <v xml:space="preserve">Nákladový </v>
      </c>
      <c r="D47" s="3066">
        <v>0</v>
      </c>
      <c r="E47" s="3066">
        <v>0</v>
      </c>
      <c r="F47" s="88">
        <f t="shared" si="0"/>
        <v>0</v>
      </c>
      <c r="G47" s="3066">
        <v>7483.8200000000006</v>
      </c>
      <c r="H47" s="3066">
        <v>0</v>
      </c>
      <c r="I47" s="88">
        <f t="shared" si="1"/>
        <v>7483.8200000000006</v>
      </c>
      <c r="K47" s="14"/>
      <c r="L47" s="14"/>
      <c r="M47" s="14"/>
      <c r="N47" s="14"/>
      <c r="O47" s="14"/>
    </row>
    <row r="48" spans="1:15" s="114" customFormat="1" ht="12">
      <c r="A48" s="3064" t="s">
        <v>2397</v>
      </c>
      <c r="B48" s="564" t="str">
        <f>IF(VLOOKUP($A48,Osnova!$A:$C,1)=$A48,VLOOKUP($A48,Osnova!$A:$C,3),0)</f>
        <v xml:space="preserve">Mzdové náklady </v>
      </c>
      <c r="C48" s="564" t="str">
        <f>IF(VLOOKUP($A48,[1]Osnova!$A$1:$C$65536,1)=$A48,VLOOKUP($A48,[1]Osnova!$A$1:$D$65536,4),0)</f>
        <v xml:space="preserve">Nákladový </v>
      </c>
      <c r="D48" s="3066">
        <v>0</v>
      </c>
      <c r="E48" s="3066">
        <v>0</v>
      </c>
      <c r="F48" s="88">
        <f t="shared" si="0"/>
        <v>0</v>
      </c>
      <c r="G48" s="3066">
        <v>2935.82</v>
      </c>
      <c r="H48" s="3066">
        <v>0</v>
      </c>
      <c r="I48" s="88">
        <f t="shared" si="1"/>
        <v>2935.82</v>
      </c>
      <c r="K48" s="14"/>
      <c r="L48" s="14"/>
      <c r="M48" s="14"/>
      <c r="N48" s="14"/>
      <c r="O48" s="14"/>
    </row>
    <row r="49" spans="1:15" s="114" customFormat="1" ht="12">
      <c r="A49" s="3064" t="s">
        <v>2403</v>
      </c>
      <c r="B49" s="564" t="str">
        <f>IF(VLOOKUP($A49,Osnova!$A:$C,1)=$A49,VLOOKUP($A49,Osnova!$A:$C,3),0)</f>
        <v xml:space="preserve">Zákonné sociálne poistenie </v>
      </c>
      <c r="C49" s="564" t="str">
        <f>IF(VLOOKUP($A49,[1]Osnova!$A$1:$C$65536,1)=$A49,VLOOKUP($A49,[1]Osnova!$A$1:$D$65536,4),0)</f>
        <v xml:space="preserve">Nákladový </v>
      </c>
      <c r="D49" s="3066">
        <v>0</v>
      </c>
      <c r="E49" s="3066">
        <v>0</v>
      </c>
      <c r="F49" s="88">
        <f t="shared" si="0"/>
        <v>0</v>
      </c>
      <c r="G49" s="3066">
        <v>1033</v>
      </c>
      <c r="H49" s="3066">
        <v>0</v>
      </c>
      <c r="I49" s="88">
        <f t="shared" si="1"/>
        <v>1033</v>
      </c>
      <c r="K49" s="14"/>
      <c r="L49" s="14"/>
      <c r="M49" s="14"/>
      <c r="N49" s="14"/>
      <c r="O49" s="14"/>
    </row>
    <row r="50" spans="1:15" s="114" customFormat="1" ht="12">
      <c r="A50" s="3064" t="s">
        <v>2427</v>
      </c>
      <c r="B50" s="564" t="str">
        <f>IF(VLOOKUP($A50,Osnova!$A:$C,1)=$A50,VLOOKUP($A50,Osnova!$A:$C,3),0)</f>
        <v xml:space="preserve">Ostatné pokuty, penále a úroky z omeškania </v>
      </c>
      <c r="C50" s="564" t="str">
        <f>IF(VLOOKUP($A50,[1]Osnova!$A$1:$C$65536,1)=$A50,VLOOKUP($A50,[1]Osnova!$A$1:$D$65536,4),0)</f>
        <v xml:space="preserve">Nákladový </v>
      </c>
      <c r="D50" s="3066">
        <v>0</v>
      </c>
      <c r="E50" s="3066">
        <v>0</v>
      </c>
      <c r="F50" s="88">
        <f t="shared" si="0"/>
        <v>0</v>
      </c>
      <c r="G50" s="3066">
        <v>5.1499999999999995</v>
      </c>
      <c r="H50" s="3066">
        <v>0</v>
      </c>
      <c r="I50" s="88">
        <f t="shared" si="1"/>
        <v>5.1499999999999995</v>
      </c>
      <c r="K50" s="14"/>
      <c r="L50" s="14"/>
      <c r="M50" s="14"/>
      <c r="N50" s="14"/>
      <c r="O50" s="14"/>
    </row>
    <row r="51" spans="1:15" s="114" customFormat="1" ht="12">
      <c r="A51" s="3064" t="s">
        <v>928</v>
      </c>
      <c r="B51" s="564" t="str">
        <f>IF(VLOOKUP($A51,Osnova!$A:$C,1)=$A51,VLOOKUP($A51,Osnova!$A:$C,3),0)</f>
        <v xml:space="preserve">Ostatné náklady na hospodársku činnosť </v>
      </c>
      <c r="C51" s="564" t="str">
        <f>IF(VLOOKUP($A51,[1]Osnova!$A$1:$C$65536,1)=$A51,VLOOKUP($A51,[1]Osnova!$A$1:$D$65536,4),0)</f>
        <v xml:space="preserve">Nákladový </v>
      </c>
      <c r="D51" s="3066">
        <v>0</v>
      </c>
      <c r="E51" s="3066">
        <v>0</v>
      </c>
      <c r="F51" s="88">
        <f t="shared" si="0"/>
        <v>0</v>
      </c>
      <c r="G51" s="3066">
        <v>1.0000000000000002E-2</v>
      </c>
      <c r="H51" s="3066">
        <v>0</v>
      </c>
      <c r="I51" s="88">
        <f t="shared" si="1"/>
        <v>1.0000000000000002E-2</v>
      </c>
      <c r="K51" s="14"/>
      <c r="L51" s="14"/>
      <c r="M51" s="14"/>
      <c r="N51" s="14"/>
      <c r="O51" s="14"/>
    </row>
    <row r="52" spans="1:15" s="114" customFormat="1" ht="12">
      <c r="A52" s="3064" t="s">
        <v>2433</v>
      </c>
      <c r="B52" s="564" t="str">
        <f>IF(VLOOKUP($A52,Osnova!$A:$C,1)=$A52,VLOOKUP($A52,Osnova!$A:$C,3),0)</f>
        <v xml:space="preserve">Odpisy dlhodobého mehmotného majetku a dlhodobého hmotného majetku </v>
      </c>
      <c r="C52" s="564" t="str">
        <f>IF(VLOOKUP($A52,[1]Osnova!$A$1:$C$65536,1)=$A52,VLOOKUP($A52,[1]Osnova!$A$1:$D$65536,4),0)</f>
        <v xml:space="preserve">Nákladový </v>
      </c>
      <c r="D52" s="3066">
        <v>0</v>
      </c>
      <c r="E52" s="3066">
        <v>0</v>
      </c>
      <c r="F52" s="88">
        <f t="shared" si="0"/>
        <v>0</v>
      </c>
      <c r="G52" s="3066">
        <v>568.87</v>
      </c>
      <c r="H52" s="3066">
        <v>0</v>
      </c>
      <c r="I52" s="88">
        <f t="shared" si="1"/>
        <v>568.87</v>
      </c>
      <c r="K52" s="14"/>
      <c r="L52" s="14"/>
      <c r="M52" s="14"/>
      <c r="N52" s="14"/>
      <c r="O52" s="14"/>
    </row>
    <row r="53" spans="1:15" s="114" customFormat="1" ht="12">
      <c r="A53" s="3064" t="s">
        <v>2454</v>
      </c>
      <c r="B53" s="564" t="str">
        <f>IF(VLOOKUP($A53,Osnova!$A:$C,1)=$A53,VLOOKUP($A53,Osnova!$A:$C,3),0)</f>
        <v xml:space="preserve">Ostatné finančné náklady </v>
      </c>
      <c r="C53" s="564" t="str">
        <f>IF(VLOOKUP($A53,[1]Osnova!$A$1:$C$65536,1)=$A53,VLOOKUP($A53,[1]Osnova!$A$1:$D$65536,4),0)</f>
        <v xml:space="preserve">Nákladový </v>
      </c>
      <c r="D53" s="3066">
        <v>0</v>
      </c>
      <c r="E53" s="3066">
        <v>0</v>
      </c>
      <c r="F53" s="88">
        <f t="shared" si="0"/>
        <v>0</v>
      </c>
      <c r="G53" s="3066">
        <v>349.95</v>
      </c>
      <c r="H53" s="3066">
        <v>0</v>
      </c>
      <c r="I53" s="88">
        <f t="shared" si="1"/>
        <v>349.95</v>
      </c>
      <c r="K53" s="14"/>
      <c r="L53" s="14"/>
      <c r="M53" s="14"/>
      <c r="N53" s="14"/>
      <c r="O53" s="14"/>
    </row>
    <row r="54" spans="1:15" s="114" customFormat="1" ht="12">
      <c r="A54" s="3064" t="s">
        <v>2488</v>
      </c>
      <c r="B54" s="564" t="str">
        <f>IF(VLOOKUP($A54,Osnova!$A:$C,1)=$A54,VLOOKUP($A54,Osnova!$A:$C,3),0)</f>
        <v xml:space="preserve">Tržby za vlastné výrobky </v>
      </c>
      <c r="C54" s="564" t="str">
        <f>IF(VLOOKUP($A54,[1]Osnova!$A$1:$C$65536,1)=$A54,VLOOKUP($A54,[1]Osnova!$A$1:$D$65536,4),0)</f>
        <v xml:space="preserve">Výnosový </v>
      </c>
      <c r="D54" s="3066">
        <v>0</v>
      </c>
      <c r="E54" s="3066">
        <v>0</v>
      </c>
      <c r="F54" s="88">
        <f t="shared" si="0"/>
        <v>0</v>
      </c>
      <c r="G54" s="3066">
        <v>0</v>
      </c>
      <c r="H54" s="3066">
        <v>4886</v>
      </c>
      <c r="I54" s="88">
        <f t="shared" si="1"/>
        <v>-4886</v>
      </c>
      <c r="K54" s="14"/>
      <c r="L54" s="14"/>
      <c r="M54" s="14"/>
      <c r="N54" s="14"/>
      <c r="O54" s="14"/>
    </row>
    <row r="55" spans="1:15" s="114" customFormat="1" ht="12">
      <c r="A55" s="3064" t="s">
        <v>2490</v>
      </c>
      <c r="B55" s="564" t="str">
        <f>IF(VLOOKUP($A55,Osnova!$A:$C,1)=$A55,VLOOKUP($A55,Osnova!$A:$C,3),0)</f>
        <v xml:space="preserve">Tržby z predaja služieb </v>
      </c>
      <c r="C55" s="564" t="str">
        <f>IF(VLOOKUP($A55,[1]Osnova!$A$1:$C$65536,1)=$A55,VLOOKUP($A55,[1]Osnova!$A$1:$D$65536,4),0)</f>
        <v xml:space="preserve">Výnosový </v>
      </c>
      <c r="D55" s="3066">
        <v>0</v>
      </c>
      <c r="E55" s="3066">
        <v>0</v>
      </c>
      <c r="F55" s="88">
        <f t="shared" si="0"/>
        <v>0</v>
      </c>
      <c r="G55" s="3066">
        <v>0</v>
      </c>
      <c r="H55" s="3066">
        <v>14412.359999999999</v>
      </c>
      <c r="I55" s="88">
        <f t="shared" si="1"/>
        <v>-14412.359999999999</v>
      </c>
      <c r="K55" s="14"/>
      <c r="L55" s="14"/>
      <c r="M55" s="14"/>
      <c r="N55" s="14"/>
      <c r="O55" s="14"/>
    </row>
    <row r="56" spans="1:15" s="114" customFormat="1" ht="12">
      <c r="A56" s="3064" t="s">
        <v>2492</v>
      </c>
      <c r="B56" s="564" t="str">
        <f>IF(VLOOKUP($A56,Osnova!$A:$C,1)=$A56,VLOOKUP($A56,Osnova!$A:$C,3),0)</f>
        <v xml:space="preserve">Tržby za tovar </v>
      </c>
      <c r="C56" s="564" t="str">
        <f>IF(VLOOKUP($A56,[1]Osnova!$A$1:$C$65536,1)=$A56,VLOOKUP($A56,[1]Osnova!$A$1:$D$65536,4),0)</f>
        <v xml:space="preserve">Výnosový </v>
      </c>
      <c r="D56" s="3066">
        <v>0</v>
      </c>
      <c r="E56" s="3066">
        <v>0</v>
      </c>
      <c r="F56" s="88">
        <f t="shared" si="0"/>
        <v>0</v>
      </c>
      <c r="G56" s="3066">
        <v>0</v>
      </c>
      <c r="H56" s="3066">
        <v>504.5</v>
      </c>
      <c r="I56" s="88">
        <f t="shared" si="1"/>
        <v>-504.5</v>
      </c>
      <c r="K56" s="14"/>
      <c r="L56" s="14"/>
      <c r="M56" s="14"/>
      <c r="N56" s="14"/>
      <c r="O56" s="14"/>
    </row>
    <row r="57" spans="1:15" s="114" customFormat="1" ht="12">
      <c r="A57" s="3064" t="s">
        <v>2523</v>
      </c>
      <c r="B57" s="564" t="str">
        <f>IF(VLOOKUP($A57,Osnova!$A:$C,1)=$A57,VLOOKUP($A57,Osnova!$A:$C,3),0)</f>
        <v xml:space="preserve">Ostatné výnosy z hospodárskej činnosti </v>
      </c>
      <c r="C57" s="564" t="str">
        <f>IF(VLOOKUP($A57,[1]Osnova!$A$1:$C$65536,1)=$A57,VLOOKUP($A57,[1]Osnova!$A$1:$D$65536,4),0)</f>
        <v xml:space="preserve">Výnosový </v>
      </c>
      <c r="D57" s="3066">
        <v>0</v>
      </c>
      <c r="E57" s="3066">
        <v>0</v>
      </c>
      <c r="F57" s="88">
        <f t="shared" si="0"/>
        <v>0</v>
      </c>
      <c r="G57" s="3066">
        <v>36.1</v>
      </c>
      <c r="H57" s="3066">
        <v>135.19999999999999</v>
      </c>
      <c r="I57" s="88">
        <f t="shared" si="1"/>
        <v>-99.1</v>
      </c>
      <c r="K57" s="14"/>
      <c r="L57" s="14"/>
      <c r="M57" s="14"/>
      <c r="N57" s="14"/>
      <c r="O57" s="14"/>
    </row>
    <row r="58" spans="1:15" s="114" customFormat="1" ht="12">
      <c r="A58" s="3064" t="s">
        <v>2533</v>
      </c>
      <c r="B58" s="564" t="str">
        <f>IF(VLOOKUP($A58,Osnova!$A:$C,1)=$A58,VLOOKUP($A58,Osnova!$A:$C,3),0)</f>
        <v xml:space="preserve">Úroky </v>
      </c>
      <c r="C58" s="564" t="str">
        <f>IF(VLOOKUP($A58,[1]Osnova!$A$1:$C$65536,1)=$A58,VLOOKUP($A58,[1]Osnova!$A$1:$D$65536,4),0)</f>
        <v xml:space="preserve">Výnosový </v>
      </c>
      <c r="D58" s="3066">
        <v>0</v>
      </c>
      <c r="E58" s="3066">
        <v>0</v>
      </c>
      <c r="F58" s="88">
        <f t="shared" si="0"/>
        <v>0</v>
      </c>
      <c r="G58" s="3066">
        <v>0</v>
      </c>
      <c r="H58" s="3066">
        <v>2.0000000000000004E-2</v>
      </c>
      <c r="I58" s="88">
        <f t="shared" si="1"/>
        <v>-2.0000000000000004E-2</v>
      </c>
      <c r="K58" s="14"/>
      <c r="L58" s="14"/>
      <c r="M58" s="14"/>
      <c r="N58" s="14"/>
      <c r="O58" s="14"/>
    </row>
    <row r="59" spans="1:15" s="114" customFormat="1" ht="12">
      <c r="A59" s="3064" t="s">
        <v>2549</v>
      </c>
      <c r="B59" s="564" t="str">
        <f>IF(VLOOKUP($A59,Osnova!$A:$C,1)=$A59,VLOOKUP($A59,Osnova!$A:$C,3),0)</f>
        <v xml:space="preserve">Ostatné mimoriadne výnosy </v>
      </c>
      <c r="C59" s="564" t="str">
        <f>IF(VLOOKUP($A59,[1]Osnova!$A$1:$C$65536,1)=$A59,VLOOKUP($A59,[1]Osnova!$A$1:$D$65536,4),0)</f>
        <v xml:space="preserve">Výnosový </v>
      </c>
      <c r="D59" s="3066">
        <v>0</v>
      </c>
      <c r="E59" s="3066">
        <v>0</v>
      </c>
      <c r="F59" s="88">
        <f t="shared" si="0"/>
        <v>0</v>
      </c>
      <c r="G59" s="3066">
        <v>0</v>
      </c>
      <c r="H59" s="3066">
        <v>879.88</v>
      </c>
      <c r="I59" s="88">
        <f t="shared" si="1"/>
        <v>-879.88</v>
      </c>
      <c r="K59" s="14"/>
      <c r="L59" s="14"/>
      <c r="M59" s="14"/>
      <c r="N59" s="14"/>
      <c r="O59" s="14"/>
    </row>
    <row r="60" spans="1:15" s="114" customFormat="1" ht="12">
      <c r="A60" s="679"/>
      <c r="B60" s="564" t="e">
        <f>IF(VLOOKUP($A60,Osnova!$A:$C,1)=$A60,VLOOKUP($A60,Osnova!$A:$C,3),0)</f>
        <v>#N/A</v>
      </c>
      <c r="C60" s="564" t="e">
        <f>IF(VLOOKUP($A60,[1]Osnova!$A$1:$C$65536,1)=$A60,VLOOKUP($A60,[1]Osnova!$A$1:$D$65536,4),0)</f>
        <v>#N/A</v>
      </c>
      <c r="D60" s="3067"/>
      <c r="E60" s="89"/>
      <c r="F60" s="88">
        <f t="shared" si="0"/>
        <v>0</v>
      </c>
      <c r="G60" s="1578"/>
      <c r="H60" s="1578"/>
      <c r="I60" s="88">
        <f t="shared" si="1"/>
        <v>0</v>
      </c>
      <c r="K60" s="14"/>
      <c r="L60" s="14"/>
      <c r="M60" s="14"/>
      <c r="N60" s="14"/>
      <c r="O60" s="14"/>
    </row>
    <row r="61" spans="1:15" s="114" customFormat="1" ht="11.25">
      <c r="A61" s="679"/>
      <c r="B61" s="564" t="e">
        <f>IF(VLOOKUP($A61,Osnova!$A:$C,1)=$A61,VLOOKUP($A61,Osnova!$A:$C,3),0)</f>
        <v>#N/A</v>
      </c>
      <c r="C61" s="564" t="e">
        <f>IF(VLOOKUP($A61,[1]Osnova!$A$1:$C$65536,1)=$A61,VLOOKUP($A61,[1]Osnova!$A$1:$D$65536,4),0)</f>
        <v>#N/A</v>
      </c>
      <c r="D61" s="1578"/>
      <c r="E61" s="89"/>
      <c r="F61" s="88">
        <f t="shared" si="0"/>
        <v>0</v>
      </c>
      <c r="G61" s="1578"/>
      <c r="H61" s="1578"/>
      <c r="I61" s="88">
        <f t="shared" si="1"/>
        <v>0</v>
      </c>
      <c r="K61" s="14"/>
      <c r="L61" s="14"/>
      <c r="M61" s="14"/>
      <c r="N61" s="14"/>
      <c r="O61" s="14"/>
    </row>
    <row r="62" spans="1:15" s="114" customFormat="1" ht="11.25">
      <c r="A62" s="679"/>
      <c r="B62" s="564" t="e">
        <f>IF(VLOOKUP($A62,Osnova!$A:$C,1)=$A62,VLOOKUP($A62,Osnova!$A:$C,3),0)</f>
        <v>#N/A</v>
      </c>
      <c r="C62" s="564" t="e">
        <f>IF(VLOOKUP($A62,[1]Osnova!$A$1:$C$65536,1)=$A62,VLOOKUP($A62,[1]Osnova!$A$1:$D$65536,4),0)</f>
        <v>#N/A</v>
      </c>
      <c r="D62" s="1578"/>
      <c r="E62" s="89"/>
      <c r="F62" s="88">
        <f t="shared" si="0"/>
        <v>0</v>
      </c>
      <c r="G62" s="1578"/>
      <c r="H62" s="1578"/>
      <c r="I62" s="88">
        <f t="shared" si="1"/>
        <v>0</v>
      </c>
      <c r="K62" s="14"/>
      <c r="L62" s="14"/>
      <c r="M62" s="14"/>
      <c r="N62" s="14"/>
      <c r="O62" s="14"/>
    </row>
    <row r="63" spans="1:15" s="114" customFormat="1" ht="11.25">
      <c r="A63" s="679"/>
      <c r="B63" s="564" t="e">
        <f>IF(VLOOKUP($A63,Osnova!$A:$C,1)=$A63,VLOOKUP($A63,Osnova!$A:$C,3),0)</f>
        <v>#N/A</v>
      </c>
      <c r="C63" s="564" t="e">
        <f>IF(VLOOKUP($A63,[1]Osnova!$A$1:$C$65536,1)=$A63,VLOOKUP($A63,[1]Osnova!$A$1:$D$65536,4),0)</f>
        <v>#N/A</v>
      </c>
      <c r="D63" s="1578"/>
      <c r="E63" s="89"/>
      <c r="F63" s="88">
        <f t="shared" si="0"/>
        <v>0</v>
      </c>
      <c r="G63" s="1578"/>
      <c r="H63" s="1578"/>
      <c r="I63" s="88">
        <f t="shared" si="1"/>
        <v>0</v>
      </c>
      <c r="K63" s="14"/>
      <c r="L63" s="14"/>
      <c r="M63" s="14"/>
      <c r="N63" s="14"/>
      <c r="O63" s="14"/>
    </row>
    <row r="64" spans="1:15" s="114" customFormat="1" ht="11.25">
      <c r="A64" s="679"/>
      <c r="B64" s="564" t="e">
        <f>IF(VLOOKUP($A64,Osnova!$A:$C,1)=$A64,VLOOKUP($A64,Osnova!$A:$C,3),0)</f>
        <v>#N/A</v>
      </c>
      <c r="C64" s="564" t="e">
        <f>IF(VLOOKUP($A64,[1]Osnova!$A$1:$C$65536,1)=$A64,VLOOKUP($A64,[1]Osnova!$A$1:$D$65536,4),0)</f>
        <v>#N/A</v>
      </c>
      <c r="D64" s="680"/>
      <c r="E64" s="89"/>
      <c r="F64" s="88">
        <f t="shared" si="0"/>
        <v>0</v>
      </c>
      <c r="G64" s="680"/>
      <c r="H64" s="680"/>
      <c r="I64" s="88">
        <f t="shared" si="1"/>
        <v>0</v>
      </c>
      <c r="K64" s="14"/>
      <c r="L64" s="14"/>
      <c r="M64" s="14"/>
      <c r="N64" s="14"/>
      <c r="O64" s="14"/>
    </row>
    <row r="65" spans="1:15" s="114" customFormat="1" ht="11.25">
      <c r="A65" s="679"/>
      <c r="B65" s="564" t="e">
        <f>IF(VLOOKUP($A65,Osnova!$A:$C,1)=$A65,VLOOKUP($A65,Osnova!$A:$C,3),0)</f>
        <v>#N/A</v>
      </c>
      <c r="C65" s="564" t="e">
        <f>IF(VLOOKUP($A65,[1]Osnova!$A$1:$C$65536,1)=$A65,VLOOKUP($A65,[1]Osnova!$A$1:$D$65536,4),0)</f>
        <v>#N/A</v>
      </c>
      <c r="D65" s="913"/>
      <c r="E65" s="89"/>
      <c r="F65" s="88">
        <f t="shared" si="0"/>
        <v>0</v>
      </c>
      <c r="G65" s="680"/>
      <c r="H65" s="680"/>
      <c r="I65" s="88">
        <f t="shared" si="1"/>
        <v>0</v>
      </c>
      <c r="K65" s="14"/>
      <c r="L65" s="14"/>
      <c r="M65" s="14"/>
      <c r="N65" s="14"/>
      <c r="O65" s="14"/>
    </row>
    <row r="66" spans="1:15" s="114" customFormat="1" ht="11.25">
      <c r="A66" s="679"/>
      <c r="B66" s="564" t="e">
        <f>IF(VLOOKUP($A66,Osnova!$A:$C,1)=$A66,VLOOKUP($A66,Osnova!$A:$C,3),0)</f>
        <v>#N/A</v>
      </c>
      <c r="C66" s="564" t="e">
        <f>IF(VLOOKUP($A66,[1]Osnova!$A$1:$C$65536,1)=$A66,VLOOKUP($A66,[1]Osnova!$A$1:$D$65536,4),0)</f>
        <v>#N/A</v>
      </c>
      <c r="D66" s="913"/>
      <c r="E66" s="89"/>
      <c r="F66" s="88">
        <f t="shared" si="0"/>
        <v>0</v>
      </c>
      <c r="G66" s="680"/>
      <c r="H66" s="680"/>
      <c r="I66" s="88">
        <f t="shared" si="1"/>
        <v>0</v>
      </c>
      <c r="K66" s="14"/>
      <c r="L66" s="14"/>
      <c r="M66" s="14"/>
      <c r="N66" s="14"/>
      <c r="O66" s="14"/>
    </row>
    <row r="67" spans="1:15" s="114" customFormat="1" ht="11.25">
      <c r="A67" s="679"/>
      <c r="B67" s="564" t="e">
        <f>IF(VLOOKUP($A67,Osnova!$A:$C,1)=$A67,VLOOKUP($A67,Osnova!$A:$C,3),0)</f>
        <v>#N/A</v>
      </c>
      <c r="C67" s="564" t="e">
        <f>IF(VLOOKUP($A67,[1]Osnova!$A$1:$C$65536,1)=$A67,VLOOKUP($A67,[1]Osnova!$A$1:$D$65536,4),0)</f>
        <v>#N/A</v>
      </c>
      <c r="D67" s="913"/>
      <c r="E67" s="89"/>
      <c r="F67" s="88">
        <f t="shared" si="0"/>
        <v>0</v>
      </c>
      <c r="G67" s="680"/>
      <c r="H67" s="680"/>
      <c r="I67" s="88">
        <f t="shared" si="1"/>
        <v>0</v>
      </c>
      <c r="K67" s="14"/>
      <c r="L67" s="14"/>
      <c r="M67" s="14"/>
      <c r="N67" s="14"/>
      <c r="O67" s="14"/>
    </row>
    <row r="68" spans="1:15" s="114" customFormat="1" ht="11.25">
      <c r="A68" s="679"/>
      <c r="B68" s="564" t="e">
        <f>IF(VLOOKUP($A68,Osnova!$A:$C,1)=$A68,VLOOKUP($A68,Osnova!$A:$C,3),0)</f>
        <v>#N/A</v>
      </c>
      <c r="C68" s="564" t="e">
        <f>IF(VLOOKUP($A68,[1]Osnova!$A$1:$C$65536,1)=$A68,VLOOKUP($A68,[1]Osnova!$A$1:$D$65536,4),0)</f>
        <v>#N/A</v>
      </c>
      <c r="D68" s="913"/>
      <c r="E68" s="89"/>
      <c r="F68" s="88">
        <f t="shared" si="0"/>
        <v>0</v>
      </c>
      <c r="G68" s="680"/>
      <c r="H68" s="680"/>
      <c r="I68" s="88">
        <f t="shared" si="1"/>
        <v>0</v>
      </c>
      <c r="K68" s="14"/>
      <c r="L68" s="14"/>
      <c r="M68" s="14"/>
      <c r="N68" s="14"/>
      <c r="O68" s="14"/>
    </row>
    <row r="69" spans="1:15" s="114" customFormat="1" ht="11.25">
      <c r="A69" s="679"/>
      <c r="B69" s="564" t="e">
        <f>IF(VLOOKUP($A69,Osnova!$A:$C,1)=$A69,VLOOKUP($A69,Osnova!$A:$C,3),0)</f>
        <v>#N/A</v>
      </c>
      <c r="C69" s="564" t="e">
        <f>IF(VLOOKUP($A69,[1]Osnova!$A$1:$C$65536,1)=$A69,VLOOKUP($A69,[1]Osnova!$A$1:$D$65536,4),0)</f>
        <v>#N/A</v>
      </c>
      <c r="D69" s="913"/>
      <c r="E69" s="89"/>
      <c r="F69" s="88">
        <f t="shared" si="0"/>
        <v>0</v>
      </c>
      <c r="G69" s="680"/>
      <c r="H69" s="680"/>
      <c r="I69" s="88">
        <f t="shared" si="1"/>
        <v>0</v>
      </c>
      <c r="K69" s="14"/>
      <c r="L69" s="14"/>
      <c r="M69" s="14"/>
      <c r="N69" s="14"/>
      <c r="O69" s="14"/>
    </row>
    <row r="70" spans="1:15" s="114" customFormat="1" ht="11.25">
      <c r="A70" s="679"/>
      <c r="B70" s="564" t="e">
        <f>IF(VLOOKUP($A70,Osnova!$A:$C,1)=$A70,VLOOKUP($A70,Osnova!$A:$C,3),0)</f>
        <v>#N/A</v>
      </c>
      <c r="C70" s="564" t="e">
        <f>IF(VLOOKUP($A70,[1]Osnova!$A$1:$C$65536,1)=$A70,VLOOKUP($A70,[1]Osnova!$A$1:$D$65536,4),0)</f>
        <v>#N/A</v>
      </c>
      <c r="D70" s="913"/>
      <c r="E70" s="89"/>
      <c r="F70" s="88">
        <f t="shared" si="0"/>
        <v>0</v>
      </c>
      <c r="G70" s="680"/>
      <c r="H70" s="680"/>
      <c r="I70" s="88">
        <f t="shared" si="1"/>
        <v>0</v>
      </c>
      <c r="K70" s="14"/>
      <c r="L70" s="14"/>
      <c r="M70" s="14"/>
      <c r="N70" s="14"/>
      <c r="O70" s="14"/>
    </row>
    <row r="71" spans="1:15" s="114" customFormat="1" ht="11.25">
      <c r="A71" s="679"/>
      <c r="B71" s="564" t="e">
        <f>IF(VLOOKUP($A71,Osnova!$A:$C,1)=$A71,VLOOKUP($A71,Osnova!$A:$C,3),0)</f>
        <v>#N/A</v>
      </c>
      <c r="C71" s="564" t="e">
        <f>IF(VLOOKUP($A71,[1]Osnova!$A$1:$C$65536,1)=$A71,VLOOKUP($A71,[1]Osnova!$A$1:$D$65536,4),0)</f>
        <v>#N/A</v>
      </c>
      <c r="D71" s="913"/>
      <c r="E71" s="89"/>
      <c r="F71" s="88">
        <f t="shared" si="0"/>
        <v>0</v>
      </c>
      <c r="G71" s="680"/>
      <c r="H71" s="680"/>
      <c r="I71" s="88">
        <f t="shared" si="1"/>
        <v>0</v>
      </c>
      <c r="K71" s="14"/>
      <c r="L71" s="14"/>
      <c r="M71" s="14"/>
      <c r="N71" s="14"/>
      <c r="O71" s="14"/>
    </row>
    <row r="72" spans="1:15" s="114" customFormat="1" ht="11.25">
      <c r="A72" s="679"/>
      <c r="B72" s="564" t="e">
        <f>IF(VLOOKUP($A72,Osnova!$A:$C,1)=$A72,VLOOKUP($A72,Osnova!$A:$C,3),0)</f>
        <v>#N/A</v>
      </c>
      <c r="C72" s="564" t="e">
        <f>IF(VLOOKUP($A72,[1]Osnova!$A$1:$C$65536,1)=$A72,VLOOKUP($A72,[1]Osnova!$A$1:$D$65536,4),0)</f>
        <v>#N/A</v>
      </c>
      <c r="D72" s="913"/>
      <c r="E72" s="89"/>
      <c r="F72" s="88">
        <f t="shared" si="0"/>
        <v>0</v>
      </c>
      <c r="G72" s="680"/>
      <c r="H72" s="680"/>
      <c r="I72" s="88">
        <f t="shared" si="1"/>
        <v>0</v>
      </c>
      <c r="K72" s="14"/>
      <c r="L72" s="14"/>
      <c r="M72" s="14"/>
      <c r="N72" s="14"/>
      <c r="O72" s="14"/>
    </row>
    <row r="73" spans="1:15" s="114" customFormat="1" ht="11.25">
      <c r="A73" s="679"/>
      <c r="B73" s="564" t="e">
        <f>IF(VLOOKUP($A73,Osnova!$A:$C,1)=$A73,VLOOKUP($A73,Osnova!$A:$C,3),0)</f>
        <v>#N/A</v>
      </c>
      <c r="C73" s="564" t="e">
        <f>IF(VLOOKUP($A73,[1]Osnova!$A$1:$C$65536,1)=$A73,VLOOKUP($A73,[1]Osnova!$A$1:$D$65536,4),0)</f>
        <v>#N/A</v>
      </c>
      <c r="D73" s="913"/>
      <c r="E73" s="89"/>
      <c r="F73" s="88">
        <f t="shared" si="0"/>
        <v>0</v>
      </c>
      <c r="G73" s="680"/>
      <c r="H73" s="680"/>
      <c r="I73" s="88">
        <f t="shared" si="1"/>
        <v>0</v>
      </c>
      <c r="K73" s="14"/>
      <c r="L73" s="14"/>
      <c r="M73" s="14"/>
      <c r="N73" s="14"/>
      <c r="O73" s="14"/>
    </row>
    <row r="74" spans="1:15" s="114" customFormat="1" ht="11.25">
      <c r="A74" s="679"/>
      <c r="B74" s="564" t="e">
        <f>IF(VLOOKUP($A74,Osnova!$A:$C,1)=$A74,VLOOKUP($A74,Osnova!$A:$C,3),0)</f>
        <v>#N/A</v>
      </c>
      <c r="C74" s="564" t="e">
        <f>IF(VLOOKUP($A74,[1]Osnova!$A$1:$C$65536,1)=$A74,VLOOKUP($A74,[1]Osnova!$A$1:$D$65536,4),0)</f>
        <v>#N/A</v>
      </c>
      <c r="D74" s="913"/>
      <c r="E74" s="89"/>
      <c r="F74" s="88">
        <f t="shared" si="0"/>
        <v>0</v>
      </c>
      <c r="G74" s="680"/>
      <c r="H74" s="680"/>
      <c r="I74" s="88">
        <f t="shared" si="1"/>
        <v>0</v>
      </c>
      <c r="K74" s="14"/>
      <c r="L74" s="14"/>
      <c r="M74" s="14"/>
      <c r="N74" s="14"/>
      <c r="O74" s="14"/>
    </row>
    <row r="75" spans="1:15" s="114" customFormat="1" ht="11.25">
      <c r="A75" s="679"/>
      <c r="B75" s="564" t="e">
        <f>IF(VLOOKUP($A75,Osnova!$A:$C,1)=$A75,VLOOKUP($A75,Osnova!$A:$C,3),0)</f>
        <v>#N/A</v>
      </c>
      <c r="C75" s="564" t="e">
        <f>IF(VLOOKUP($A75,[1]Osnova!$A$1:$C$65536,1)=$A75,VLOOKUP($A75,[1]Osnova!$A$1:$D$65536,4),0)</f>
        <v>#N/A</v>
      </c>
      <c r="D75" s="913"/>
      <c r="E75" s="89"/>
      <c r="F75" s="88">
        <f t="shared" si="0"/>
        <v>0</v>
      </c>
      <c r="G75" s="680"/>
      <c r="H75" s="680"/>
      <c r="I75" s="88">
        <f t="shared" si="1"/>
        <v>0</v>
      </c>
      <c r="K75" s="14"/>
      <c r="L75" s="14"/>
      <c r="M75" s="14"/>
      <c r="N75" s="14"/>
      <c r="O75" s="14"/>
    </row>
    <row r="76" spans="1:15" s="114" customFormat="1" ht="11.25">
      <c r="A76" s="679"/>
      <c r="B76" s="564" t="e">
        <f>IF(VLOOKUP($A76,Osnova!$A:$C,1)=$A76,VLOOKUP($A76,Osnova!$A:$C,3),0)</f>
        <v>#N/A</v>
      </c>
      <c r="C76" s="564" t="e">
        <f>IF(VLOOKUP($A76,[1]Osnova!$A$1:$C$65536,1)=$A76,VLOOKUP($A76,[1]Osnova!$A$1:$D$65536,4),0)</f>
        <v>#N/A</v>
      </c>
      <c r="D76" s="913"/>
      <c r="E76" s="89"/>
      <c r="F76" s="88">
        <f t="shared" si="0"/>
        <v>0</v>
      </c>
      <c r="G76" s="680"/>
      <c r="H76" s="680"/>
      <c r="I76" s="88">
        <f t="shared" si="1"/>
        <v>0</v>
      </c>
      <c r="K76" s="14"/>
      <c r="L76" s="14"/>
      <c r="M76" s="14"/>
      <c r="N76" s="14"/>
      <c r="O76" s="14"/>
    </row>
    <row r="77" spans="1:15" s="114" customFormat="1" ht="11.25">
      <c r="A77" s="679"/>
      <c r="B77" s="564" t="e">
        <f>IF(VLOOKUP($A77,Osnova!$A:$C,1)=$A77,VLOOKUP($A77,Osnova!$A:$C,3),0)</f>
        <v>#N/A</v>
      </c>
      <c r="C77" s="564" t="e">
        <f>IF(VLOOKUP($A77,[1]Osnova!$A$1:$C$65536,1)=$A77,VLOOKUP($A77,[1]Osnova!$A$1:$D$65536,4),0)</f>
        <v>#N/A</v>
      </c>
      <c r="D77" s="680"/>
      <c r="E77" s="89"/>
      <c r="F77" s="88">
        <f t="shared" ref="F77:F83" si="2">SUM(D77-E77)</f>
        <v>0</v>
      </c>
      <c r="G77" s="680"/>
      <c r="H77" s="680"/>
      <c r="I77" s="88">
        <f t="shared" si="1"/>
        <v>0</v>
      </c>
      <c r="K77" s="14"/>
      <c r="L77" s="14"/>
      <c r="M77" s="14"/>
      <c r="N77" s="14"/>
      <c r="O77" s="14"/>
    </row>
    <row r="78" spans="1:15" s="114" customFormat="1" ht="11.25">
      <c r="A78" s="679"/>
      <c r="B78" s="564" t="e">
        <f>IF(VLOOKUP($A78,Osnova!$A:$C,1)=$A78,VLOOKUP($A78,Osnova!$A:$C,3),0)</f>
        <v>#N/A</v>
      </c>
      <c r="C78" s="564" t="e">
        <f>IF(VLOOKUP($A78,[1]Osnova!$A$1:$C$65536,1)=$A78,VLOOKUP($A78,[1]Osnova!$A$1:$D$65536,4),0)</f>
        <v>#N/A</v>
      </c>
      <c r="D78" s="680"/>
      <c r="E78" s="89"/>
      <c r="F78" s="88">
        <f t="shared" si="2"/>
        <v>0</v>
      </c>
      <c r="G78" s="680"/>
      <c r="H78" s="680"/>
      <c r="I78" s="88">
        <f t="shared" ref="I78:I137" si="3">SUM(F78+G78-H78)</f>
        <v>0</v>
      </c>
      <c r="K78" s="14"/>
      <c r="L78" s="14"/>
      <c r="M78" s="14"/>
      <c r="N78" s="14"/>
      <c r="O78" s="14"/>
    </row>
    <row r="79" spans="1:15" s="114" customFormat="1" ht="11.25">
      <c r="A79" s="679"/>
      <c r="B79" s="564" t="e">
        <f>IF(VLOOKUP($A79,Osnova!$A:$C,1)=$A79,VLOOKUP($A79,Osnova!$A:$C,3),0)</f>
        <v>#N/A</v>
      </c>
      <c r="C79" s="564" t="e">
        <f>IF(VLOOKUP($A79,[1]Osnova!$A$1:$C$65536,1)=$A79,VLOOKUP($A79,[1]Osnova!$A$1:$D$65536,4),0)</f>
        <v>#N/A</v>
      </c>
      <c r="D79" s="680"/>
      <c r="E79" s="89"/>
      <c r="F79" s="88">
        <f t="shared" si="2"/>
        <v>0</v>
      </c>
      <c r="G79" s="680"/>
      <c r="H79" s="680"/>
      <c r="I79" s="88">
        <f t="shared" si="3"/>
        <v>0</v>
      </c>
      <c r="K79" s="14"/>
      <c r="L79" s="14"/>
      <c r="M79" s="14"/>
      <c r="N79" s="14"/>
      <c r="O79" s="14"/>
    </row>
    <row r="80" spans="1:15" s="114" customFormat="1" ht="11.25">
      <c r="A80" s="679"/>
      <c r="B80" s="564" t="e">
        <f>IF(VLOOKUP($A80,Osnova!$A:$C,1)=$A80,VLOOKUP($A80,Osnova!$A:$C,3),0)</f>
        <v>#N/A</v>
      </c>
      <c r="C80" s="564" t="e">
        <f>IF(VLOOKUP($A80,[1]Osnova!$A$1:$C$65536,1)=$A80,VLOOKUP($A80,[1]Osnova!$A$1:$D$65536,4),0)</f>
        <v>#N/A</v>
      </c>
      <c r="D80" s="680"/>
      <c r="E80" s="89"/>
      <c r="F80" s="88">
        <f t="shared" si="2"/>
        <v>0</v>
      </c>
      <c r="G80" s="680"/>
      <c r="H80" s="680"/>
      <c r="I80" s="88">
        <f t="shared" si="3"/>
        <v>0</v>
      </c>
      <c r="K80" s="14"/>
      <c r="L80" s="14"/>
      <c r="M80" s="14"/>
      <c r="N80" s="14"/>
      <c r="O80" s="14"/>
    </row>
    <row r="81" spans="1:15" s="114" customFormat="1" ht="11.25">
      <c r="A81" s="679"/>
      <c r="B81" s="564" t="e">
        <f>IF(VLOOKUP($A81,Osnova!$A:$C,1)=$A81,VLOOKUP($A81,Osnova!$A:$C,3),0)</f>
        <v>#N/A</v>
      </c>
      <c r="C81" s="564" t="e">
        <f>IF(VLOOKUP($A81,[1]Osnova!$A$1:$C$65536,1)=$A81,VLOOKUP($A81,[1]Osnova!$A$1:$D$65536,4),0)</f>
        <v>#N/A</v>
      </c>
      <c r="D81" s="680"/>
      <c r="E81" s="89"/>
      <c r="F81" s="88">
        <f t="shared" si="2"/>
        <v>0</v>
      </c>
      <c r="G81" s="680"/>
      <c r="H81" s="680"/>
      <c r="I81" s="88">
        <f t="shared" si="3"/>
        <v>0</v>
      </c>
      <c r="K81" s="14"/>
      <c r="L81" s="14"/>
      <c r="M81" s="14"/>
      <c r="N81" s="14"/>
      <c r="O81" s="14"/>
    </row>
    <row r="82" spans="1:15" s="114" customFormat="1" ht="11.25">
      <c r="A82" s="679"/>
      <c r="B82" s="564" t="e">
        <f>IF(VLOOKUP($A82,Osnova!$A:$C,1)=$A82,VLOOKUP($A82,Osnova!$A:$C,3),0)</f>
        <v>#N/A</v>
      </c>
      <c r="C82" s="564" t="e">
        <f>IF(VLOOKUP($A82,[1]Osnova!$A$1:$C$65536,1)=$A82,VLOOKUP($A82,[1]Osnova!$A$1:$D$65536,4),0)</f>
        <v>#N/A</v>
      </c>
      <c r="D82" s="680"/>
      <c r="E82" s="89"/>
      <c r="F82" s="88">
        <f t="shared" si="2"/>
        <v>0</v>
      </c>
      <c r="G82" s="680"/>
      <c r="H82" s="680"/>
      <c r="I82" s="88">
        <f t="shared" si="3"/>
        <v>0</v>
      </c>
      <c r="K82" s="14"/>
      <c r="L82" s="14"/>
      <c r="M82" s="14"/>
      <c r="N82" s="14"/>
      <c r="O82" s="14"/>
    </row>
    <row r="83" spans="1:15" s="114" customFormat="1" ht="11.25">
      <c r="A83" s="679"/>
      <c r="B83" s="564" t="e">
        <f>IF(VLOOKUP($A83,Osnova!$A:$C,1)=$A83,VLOOKUP($A83,Osnova!$A:$C,3),0)</f>
        <v>#N/A</v>
      </c>
      <c r="C83" s="564" t="e">
        <f>IF(VLOOKUP($A83,[1]Osnova!$A$1:$C$65536,1)=$A83,VLOOKUP($A83,[1]Osnova!$A$1:$D$65536,4),0)</f>
        <v>#N/A</v>
      </c>
      <c r="D83" s="680"/>
      <c r="E83" s="89"/>
      <c r="F83" s="88">
        <f t="shared" si="2"/>
        <v>0</v>
      </c>
      <c r="G83" s="680"/>
      <c r="H83" s="680"/>
      <c r="I83" s="88">
        <f t="shared" si="3"/>
        <v>0</v>
      </c>
      <c r="K83" s="14"/>
      <c r="L83" s="14"/>
      <c r="M83" s="14"/>
      <c r="N83" s="14"/>
      <c r="O83" s="14"/>
    </row>
    <row r="84" spans="1:15" s="114" customFormat="1" ht="11.25">
      <c r="A84" s="679"/>
      <c r="B84" s="564" t="e">
        <f>IF(VLOOKUP($A84,Osnova!$A:$C,1)=$A84,VLOOKUP($A84,Osnova!$A:$C,3),0)</f>
        <v>#N/A</v>
      </c>
      <c r="C84" s="564" t="e">
        <f>IF(VLOOKUP($A84,[1]Osnova!$A$1:$C$65536,1)=$A84,VLOOKUP($A84,[1]Osnova!$A$1:$D$65536,4),0)</f>
        <v>#N/A</v>
      </c>
      <c r="D84" s="680"/>
      <c r="E84" s="89"/>
      <c r="F84" s="88">
        <f t="shared" ref="F84:F108" si="4">SUM(D84-E84)</f>
        <v>0</v>
      </c>
      <c r="G84" s="680"/>
      <c r="H84" s="680"/>
      <c r="I84" s="88">
        <f t="shared" si="3"/>
        <v>0</v>
      </c>
      <c r="K84" s="14"/>
      <c r="L84" s="14"/>
      <c r="M84" s="14"/>
      <c r="N84" s="14"/>
      <c r="O84" s="14"/>
    </row>
    <row r="85" spans="1:15" s="114" customFormat="1" ht="11.25">
      <c r="A85" s="679"/>
      <c r="B85" s="564" t="e">
        <f>IF(VLOOKUP($A85,Osnova!$A:$C,1)=$A85,VLOOKUP($A85,Osnova!$A:$C,3),0)</f>
        <v>#N/A</v>
      </c>
      <c r="C85" s="564" t="e">
        <f>IF(VLOOKUP($A85,[1]Osnova!$A$1:$C$65536,1)=$A85,VLOOKUP($A85,[1]Osnova!$A$1:$D$65536,4),0)</f>
        <v>#N/A</v>
      </c>
      <c r="D85" s="680"/>
      <c r="E85" s="89"/>
      <c r="F85" s="88">
        <f t="shared" si="4"/>
        <v>0</v>
      </c>
      <c r="G85" s="680"/>
      <c r="H85" s="680"/>
      <c r="I85" s="88">
        <f t="shared" si="3"/>
        <v>0</v>
      </c>
      <c r="K85" s="14"/>
      <c r="L85" s="14"/>
      <c r="M85" s="14"/>
      <c r="N85" s="14"/>
      <c r="O85" s="14"/>
    </row>
    <row r="86" spans="1:15" s="114" customFormat="1" ht="11.25">
      <c r="A86" s="679"/>
      <c r="B86" s="564" t="e">
        <f>IF(VLOOKUP($A86,Osnova!$A:$C,1)=$A86,VLOOKUP($A86,Osnova!$A:$C,3),0)</f>
        <v>#N/A</v>
      </c>
      <c r="C86" s="564" t="e">
        <f>IF(VLOOKUP($A86,[1]Osnova!$A$1:$C$65536,1)=$A86,VLOOKUP($A86,[1]Osnova!$A$1:$D$65536,4),0)</f>
        <v>#N/A</v>
      </c>
      <c r="D86" s="680"/>
      <c r="E86" s="89"/>
      <c r="F86" s="88">
        <f t="shared" si="4"/>
        <v>0</v>
      </c>
      <c r="G86" s="680"/>
      <c r="H86" s="680"/>
      <c r="I86" s="88">
        <f t="shared" si="3"/>
        <v>0</v>
      </c>
      <c r="K86" s="14"/>
      <c r="L86" s="14"/>
      <c r="M86" s="14"/>
      <c r="N86" s="14"/>
      <c r="O86" s="14"/>
    </row>
    <row r="87" spans="1:15" s="114" customFormat="1" ht="11.25">
      <c r="A87" s="679"/>
      <c r="B87" s="564" t="e">
        <f>IF(VLOOKUP($A87,Osnova!$A:$C,1)=$A87,VLOOKUP($A87,Osnova!$A:$C,3),0)</f>
        <v>#N/A</v>
      </c>
      <c r="C87" s="564" t="e">
        <f>IF(VLOOKUP($A87,[1]Osnova!$A$1:$C$65536,1)=$A87,VLOOKUP($A87,[1]Osnova!$A$1:$D$65536,4),0)</f>
        <v>#N/A</v>
      </c>
      <c r="D87" s="680"/>
      <c r="E87" s="89"/>
      <c r="F87" s="88">
        <f t="shared" si="4"/>
        <v>0</v>
      </c>
      <c r="G87" s="680"/>
      <c r="H87" s="680"/>
      <c r="I87" s="88">
        <f t="shared" si="3"/>
        <v>0</v>
      </c>
      <c r="K87" s="14"/>
      <c r="L87" s="14"/>
      <c r="M87" s="14"/>
      <c r="N87" s="14"/>
      <c r="O87" s="14"/>
    </row>
    <row r="88" spans="1:15" s="114" customFormat="1" ht="11.25">
      <c r="A88" s="679"/>
      <c r="B88" s="564" t="e">
        <f>IF(VLOOKUP($A88,Osnova!$A:$C,1)=$A88,VLOOKUP($A88,Osnova!$A:$C,3),0)</f>
        <v>#N/A</v>
      </c>
      <c r="C88" s="564" t="e">
        <f>IF(VLOOKUP($A88,[1]Osnova!$A$1:$C$65536,1)=$A88,VLOOKUP($A88,[1]Osnova!$A$1:$D$65536,4),0)</f>
        <v>#N/A</v>
      </c>
      <c r="D88" s="680"/>
      <c r="E88" s="89"/>
      <c r="F88" s="88">
        <f t="shared" si="4"/>
        <v>0</v>
      </c>
      <c r="G88" s="680"/>
      <c r="H88" s="680"/>
      <c r="I88" s="88">
        <f t="shared" si="3"/>
        <v>0</v>
      </c>
      <c r="K88" s="14"/>
      <c r="L88" s="14"/>
      <c r="M88" s="14"/>
      <c r="N88" s="14"/>
      <c r="O88" s="14"/>
    </row>
    <row r="89" spans="1:15" s="114" customFormat="1" ht="11.25">
      <c r="A89" s="679"/>
      <c r="B89" s="564" t="e">
        <f>IF(VLOOKUP($A89,Osnova!$A:$C,1)=$A89,VLOOKUP($A89,Osnova!$A:$C,3),0)</f>
        <v>#N/A</v>
      </c>
      <c r="C89" s="564" t="e">
        <f>IF(VLOOKUP($A89,[1]Osnova!$A$1:$C$65536,1)=$A89,VLOOKUP($A89,[1]Osnova!$A$1:$D$65536,4),0)</f>
        <v>#N/A</v>
      </c>
      <c r="D89" s="680"/>
      <c r="E89" s="89"/>
      <c r="F89" s="88">
        <f t="shared" si="4"/>
        <v>0</v>
      </c>
      <c r="G89" s="680"/>
      <c r="H89" s="680"/>
      <c r="I89" s="88">
        <f t="shared" si="3"/>
        <v>0</v>
      </c>
      <c r="K89" s="14"/>
      <c r="L89" s="14"/>
      <c r="M89" s="14"/>
      <c r="N89" s="14"/>
      <c r="O89" s="14"/>
    </row>
    <row r="90" spans="1:15" s="114" customFormat="1" ht="11.25">
      <c r="A90" s="679"/>
      <c r="B90" s="564" t="e">
        <f>IF(VLOOKUP($A90,Osnova!$A:$C,1)=$A90,VLOOKUP($A90,Osnova!$A:$C,3),0)</f>
        <v>#N/A</v>
      </c>
      <c r="C90" s="564" t="e">
        <f>IF(VLOOKUP($A90,[1]Osnova!$A$1:$C$65536,1)=$A90,VLOOKUP($A90,[1]Osnova!$A$1:$D$65536,4),0)</f>
        <v>#N/A</v>
      </c>
      <c r="D90" s="680"/>
      <c r="E90" s="89"/>
      <c r="F90" s="88">
        <f t="shared" si="4"/>
        <v>0</v>
      </c>
      <c r="G90" s="680"/>
      <c r="H90" s="680"/>
      <c r="I90" s="88">
        <f t="shared" si="3"/>
        <v>0</v>
      </c>
      <c r="K90" s="14"/>
      <c r="L90" s="14"/>
      <c r="M90" s="14"/>
      <c r="N90" s="14"/>
      <c r="O90" s="14"/>
    </row>
    <row r="91" spans="1:15" s="114" customFormat="1" ht="11.25">
      <c r="A91" s="679"/>
      <c r="B91" s="564" t="e">
        <f>IF(VLOOKUP($A91,Osnova!$A:$C,1)=$A91,VLOOKUP($A91,Osnova!$A:$C,3),0)</f>
        <v>#N/A</v>
      </c>
      <c r="C91" s="564" t="e">
        <f>IF(VLOOKUP($A91,[1]Osnova!$A$1:$C$65536,1)=$A91,VLOOKUP($A91,[1]Osnova!$A$1:$D$65536,4),0)</f>
        <v>#N/A</v>
      </c>
      <c r="D91" s="680"/>
      <c r="E91" s="89"/>
      <c r="F91" s="88">
        <f t="shared" si="4"/>
        <v>0</v>
      </c>
      <c r="G91" s="680"/>
      <c r="H91" s="680"/>
      <c r="I91" s="88">
        <f t="shared" si="3"/>
        <v>0</v>
      </c>
      <c r="K91" s="14"/>
      <c r="L91" s="14"/>
      <c r="M91" s="14"/>
      <c r="N91" s="14"/>
      <c r="O91" s="14"/>
    </row>
    <row r="92" spans="1:15" s="114" customFormat="1" ht="11.25">
      <c r="A92" s="679"/>
      <c r="B92" s="564" t="e">
        <f>IF(VLOOKUP($A92,Osnova!$A:$C,1)=$A92,VLOOKUP($A92,Osnova!$A:$C,3),0)</f>
        <v>#N/A</v>
      </c>
      <c r="C92" s="564" t="e">
        <f>IF(VLOOKUP($A92,[1]Osnova!$A$1:$C$65536,1)=$A92,VLOOKUP($A92,[1]Osnova!$A$1:$D$65536,4),0)</f>
        <v>#N/A</v>
      </c>
      <c r="D92" s="680"/>
      <c r="E92" s="89"/>
      <c r="F92" s="88">
        <f t="shared" si="4"/>
        <v>0</v>
      </c>
      <c r="G92" s="680"/>
      <c r="H92" s="680"/>
      <c r="I92" s="88">
        <f t="shared" si="3"/>
        <v>0</v>
      </c>
      <c r="K92" s="14"/>
      <c r="L92" s="14"/>
      <c r="M92" s="14"/>
      <c r="N92" s="14"/>
      <c r="O92" s="14"/>
    </row>
    <row r="93" spans="1:15" s="114" customFormat="1" ht="11.25">
      <c r="A93" s="679"/>
      <c r="B93" s="564" t="e">
        <f>IF(VLOOKUP($A93,Osnova!$A:$C,1)=$A93,VLOOKUP($A93,Osnova!$A:$C,3),0)</f>
        <v>#N/A</v>
      </c>
      <c r="C93" s="564" t="e">
        <f>IF(VLOOKUP($A93,[1]Osnova!$A$1:$C$65536,1)=$A93,VLOOKUP($A93,[1]Osnova!$A$1:$D$65536,4),0)</f>
        <v>#N/A</v>
      </c>
      <c r="D93" s="680"/>
      <c r="E93" s="89"/>
      <c r="F93" s="88">
        <f t="shared" si="4"/>
        <v>0</v>
      </c>
      <c r="G93" s="680"/>
      <c r="H93" s="680"/>
      <c r="I93" s="88">
        <f t="shared" si="3"/>
        <v>0</v>
      </c>
      <c r="K93" s="14"/>
      <c r="L93" s="14"/>
      <c r="M93" s="14"/>
      <c r="N93" s="14"/>
      <c r="O93" s="14"/>
    </row>
    <row r="94" spans="1:15" s="114" customFormat="1" ht="11.25">
      <c r="A94" s="679"/>
      <c r="B94" s="564" t="e">
        <f>IF(VLOOKUP($A94,Osnova!$A:$C,1)=$A94,VLOOKUP($A94,Osnova!$A:$C,3),0)</f>
        <v>#N/A</v>
      </c>
      <c r="C94" s="564" t="e">
        <f>IF(VLOOKUP($A94,[1]Osnova!$A$1:$C$65536,1)=$A94,VLOOKUP($A94,[1]Osnova!$A$1:$D$65536,4),0)</f>
        <v>#N/A</v>
      </c>
      <c r="D94" s="680"/>
      <c r="E94" s="89"/>
      <c r="F94" s="88">
        <f t="shared" si="4"/>
        <v>0</v>
      </c>
      <c r="G94" s="680"/>
      <c r="H94" s="680"/>
      <c r="I94" s="88">
        <f t="shared" si="3"/>
        <v>0</v>
      </c>
      <c r="K94" s="14"/>
      <c r="L94" s="14"/>
      <c r="M94" s="14"/>
      <c r="N94" s="14"/>
      <c r="O94" s="14"/>
    </row>
    <row r="95" spans="1:15" s="114" customFormat="1" ht="11.25">
      <c r="A95" s="679"/>
      <c r="B95" s="564" t="e">
        <f>IF(VLOOKUP($A95,Osnova!$A:$C,1)=$A95,VLOOKUP($A95,Osnova!$A:$C,3),0)</f>
        <v>#N/A</v>
      </c>
      <c r="C95" s="564" t="e">
        <f>IF(VLOOKUP($A95,[1]Osnova!$A$1:$C$65536,1)=$A95,VLOOKUP($A95,[1]Osnova!$A$1:$D$65536,4),0)</f>
        <v>#N/A</v>
      </c>
      <c r="D95" s="680"/>
      <c r="E95" s="89"/>
      <c r="F95" s="88">
        <f t="shared" si="4"/>
        <v>0</v>
      </c>
      <c r="G95" s="680"/>
      <c r="H95" s="680"/>
      <c r="I95" s="88">
        <f t="shared" si="3"/>
        <v>0</v>
      </c>
      <c r="K95" s="14"/>
      <c r="L95" s="14"/>
      <c r="M95" s="14"/>
      <c r="N95" s="14"/>
      <c r="O95" s="14"/>
    </row>
    <row r="96" spans="1:15" s="114" customFormat="1" ht="11.25">
      <c r="A96" s="679"/>
      <c r="B96" s="564" t="e">
        <f>IF(VLOOKUP($A96,Osnova!$A:$C,1)=$A96,VLOOKUP($A96,Osnova!$A:$C,3),0)</f>
        <v>#N/A</v>
      </c>
      <c r="C96" s="564" t="e">
        <f>IF(VLOOKUP($A96,[1]Osnova!$A$1:$C$65536,1)=$A96,VLOOKUP($A96,[1]Osnova!$A$1:$D$65536,4),0)</f>
        <v>#N/A</v>
      </c>
      <c r="D96" s="680"/>
      <c r="E96" s="89"/>
      <c r="F96" s="88">
        <f t="shared" si="4"/>
        <v>0</v>
      </c>
      <c r="G96" s="680"/>
      <c r="H96" s="680"/>
      <c r="I96" s="88">
        <f t="shared" si="3"/>
        <v>0</v>
      </c>
      <c r="K96" s="14"/>
      <c r="L96" s="14"/>
      <c r="M96" s="14"/>
      <c r="N96" s="14"/>
      <c r="O96" s="14"/>
    </row>
    <row r="97" spans="1:15" s="114" customFormat="1" ht="11.25">
      <c r="A97" s="679"/>
      <c r="B97" s="564" t="e">
        <f>IF(VLOOKUP($A97,Osnova!$A:$C,1)=$A97,VLOOKUP($A97,Osnova!$A:$C,3),0)</f>
        <v>#N/A</v>
      </c>
      <c r="C97" s="564" t="e">
        <f>IF(VLOOKUP($A97,[1]Osnova!$A$1:$C$65536,1)=$A97,VLOOKUP($A97,[1]Osnova!$A$1:$D$65536,4),0)</f>
        <v>#N/A</v>
      </c>
      <c r="D97" s="680"/>
      <c r="E97" s="89"/>
      <c r="F97" s="88">
        <f t="shared" si="4"/>
        <v>0</v>
      </c>
      <c r="G97" s="680"/>
      <c r="H97" s="680"/>
      <c r="I97" s="88">
        <f t="shared" si="3"/>
        <v>0</v>
      </c>
      <c r="K97" s="14"/>
      <c r="L97" s="14"/>
      <c r="M97" s="14"/>
      <c r="N97" s="14"/>
      <c r="O97" s="14"/>
    </row>
    <row r="98" spans="1:15" s="114" customFormat="1" ht="11.25">
      <c r="A98" s="679"/>
      <c r="B98" s="564" t="e">
        <f>IF(VLOOKUP($A98,Osnova!$A:$C,1)=$A98,VLOOKUP($A98,Osnova!$A:$C,3),0)</f>
        <v>#N/A</v>
      </c>
      <c r="C98" s="564" t="e">
        <f>IF(VLOOKUP($A98,[1]Osnova!$A$1:$C$65536,1)=$A98,VLOOKUP($A98,[1]Osnova!$A$1:$D$65536,4),0)</f>
        <v>#N/A</v>
      </c>
      <c r="D98" s="680"/>
      <c r="E98" s="89"/>
      <c r="F98" s="88">
        <f t="shared" si="4"/>
        <v>0</v>
      </c>
      <c r="G98" s="680"/>
      <c r="H98" s="680"/>
      <c r="I98" s="88">
        <f t="shared" si="3"/>
        <v>0</v>
      </c>
      <c r="K98" s="14"/>
      <c r="L98" s="14"/>
      <c r="M98" s="14"/>
      <c r="N98" s="14"/>
      <c r="O98" s="14"/>
    </row>
    <row r="99" spans="1:15" s="114" customFormat="1" ht="11.25">
      <c r="A99" s="679"/>
      <c r="B99" s="564" t="e">
        <f>IF(VLOOKUP($A99,Osnova!$A:$C,1)=$A99,VLOOKUP($A99,Osnova!$A:$C,3),0)</f>
        <v>#N/A</v>
      </c>
      <c r="C99" s="564" t="e">
        <f>IF(VLOOKUP($A99,[1]Osnova!$A$1:$C$65536,1)=$A99,VLOOKUP($A99,[1]Osnova!$A$1:$D$65536,4),0)</f>
        <v>#N/A</v>
      </c>
      <c r="D99" s="680"/>
      <c r="E99" s="89"/>
      <c r="F99" s="88">
        <f t="shared" si="4"/>
        <v>0</v>
      </c>
      <c r="G99" s="680"/>
      <c r="H99" s="680"/>
      <c r="I99" s="88">
        <f t="shared" si="3"/>
        <v>0</v>
      </c>
      <c r="K99" s="14"/>
      <c r="L99" s="14"/>
      <c r="M99" s="14"/>
      <c r="N99" s="14"/>
      <c r="O99" s="14"/>
    </row>
    <row r="100" spans="1:15" s="114" customFormat="1" ht="11.25">
      <c r="A100" s="565"/>
      <c r="B100" s="564" t="e">
        <f>IF(VLOOKUP($A100,Osnova!$A:$C,1)=$A100,VLOOKUP($A100,Osnova!$A:$C,3),0)</f>
        <v>#N/A</v>
      </c>
      <c r="C100" s="564" t="e">
        <f>IF(VLOOKUP($A100,[1]Osnova!$A$1:$C$65536,1)=$A100,VLOOKUP($A100,[1]Osnova!$A$1:$D$65536,4),0)</f>
        <v>#N/A</v>
      </c>
      <c r="D100" s="681"/>
      <c r="E100" s="89"/>
      <c r="F100" s="88">
        <f t="shared" si="4"/>
        <v>0</v>
      </c>
      <c r="G100" s="682"/>
      <c r="H100" s="682"/>
      <c r="I100" s="88">
        <f t="shared" si="3"/>
        <v>0</v>
      </c>
      <c r="K100" s="14"/>
      <c r="L100" s="14"/>
      <c r="M100" s="14"/>
      <c r="N100" s="14"/>
      <c r="O100" s="14"/>
    </row>
    <row r="101" spans="1:15" s="114" customFormat="1" ht="11.25">
      <c r="A101" s="565"/>
      <c r="B101" s="564" t="e">
        <f>IF(VLOOKUP($A101,Osnova!$A:$C,1)=$A101,VLOOKUP($A101,Osnova!$A:$C,3),0)</f>
        <v>#N/A</v>
      </c>
      <c r="C101" s="564" t="e">
        <f>IF(VLOOKUP($A101,[1]Osnova!$A$1:$C$65536,1)=$A101,VLOOKUP($A101,[1]Osnova!$A$1:$D$65536,4),0)</f>
        <v>#N/A</v>
      </c>
      <c r="D101" s="681"/>
      <c r="E101" s="89"/>
      <c r="F101" s="88">
        <f t="shared" si="4"/>
        <v>0</v>
      </c>
      <c r="G101" s="682"/>
      <c r="H101" s="682"/>
      <c r="I101" s="88">
        <f t="shared" si="3"/>
        <v>0</v>
      </c>
      <c r="K101" s="14"/>
      <c r="L101" s="14"/>
      <c r="M101" s="14"/>
      <c r="N101" s="14"/>
      <c r="O101" s="14"/>
    </row>
    <row r="102" spans="1:15" s="114" customFormat="1" ht="11.25">
      <c r="A102" s="565"/>
      <c r="B102" s="564" t="e">
        <f>IF(VLOOKUP($A102,Osnova!$A:$C,1)=$A102,VLOOKUP($A102,Osnova!$A:$C,3),0)</f>
        <v>#N/A</v>
      </c>
      <c r="C102" s="564" t="e">
        <f>IF(VLOOKUP($A102,[1]Osnova!$A$1:$C$65536,1)=$A102,VLOOKUP($A102,[1]Osnova!$A$1:$D$65536,4),0)</f>
        <v>#N/A</v>
      </c>
      <c r="D102" s="681"/>
      <c r="E102" s="89"/>
      <c r="F102" s="88">
        <f t="shared" si="4"/>
        <v>0</v>
      </c>
      <c r="G102" s="682"/>
      <c r="H102" s="682"/>
      <c r="I102" s="88">
        <f t="shared" si="3"/>
        <v>0</v>
      </c>
      <c r="K102" s="14"/>
      <c r="L102" s="14"/>
      <c r="M102" s="14"/>
      <c r="N102" s="14"/>
      <c r="O102" s="14"/>
    </row>
    <row r="103" spans="1:15" s="114" customFormat="1" ht="11.25">
      <c r="A103" s="565"/>
      <c r="B103" s="564" t="e">
        <f>IF(VLOOKUP($A103,Osnova!$A:$C,1)=$A103,VLOOKUP($A103,Osnova!$A:$C,3),0)</f>
        <v>#N/A</v>
      </c>
      <c r="C103" s="564" t="e">
        <f>IF(VLOOKUP($A103,[1]Osnova!$A$1:$C$65536,1)=$A103,VLOOKUP($A103,[1]Osnova!$A$1:$D$65536,4),0)</f>
        <v>#N/A</v>
      </c>
      <c r="D103" s="681"/>
      <c r="E103" s="89"/>
      <c r="F103" s="88">
        <f t="shared" si="4"/>
        <v>0</v>
      </c>
      <c r="G103" s="682"/>
      <c r="H103" s="682"/>
      <c r="I103" s="88">
        <f t="shared" si="3"/>
        <v>0</v>
      </c>
      <c r="K103" s="14"/>
      <c r="L103" s="14"/>
      <c r="M103" s="14"/>
      <c r="N103" s="14"/>
      <c r="O103" s="14"/>
    </row>
    <row r="104" spans="1:15" s="114" customFormat="1" ht="11.25">
      <c r="A104" s="565"/>
      <c r="B104" s="564" t="e">
        <f>IF(VLOOKUP($A104,Osnova!$A:$C,1)=$A104,VLOOKUP($A104,Osnova!$A:$C,3),0)</f>
        <v>#N/A</v>
      </c>
      <c r="C104" s="564" t="e">
        <f>IF(VLOOKUP($A104,[1]Osnova!$A$1:$C$65536,1)=$A104,VLOOKUP($A104,[1]Osnova!$A$1:$D$65536,4),0)</f>
        <v>#N/A</v>
      </c>
      <c r="D104" s="681"/>
      <c r="E104" s="89"/>
      <c r="F104" s="88">
        <f t="shared" si="4"/>
        <v>0</v>
      </c>
      <c r="G104" s="682"/>
      <c r="H104" s="682"/>
      <c r="I104" s="88">
        <f t="shared" si="3"/>
        <v>0</v>
      </c>
      <c r="K104" s="14"/>
      <c r="L104" s="14"/>
      <c r="M104" s="14"/>
      <c r="N104" s="14"/>
      <c r="O104" s="14"/>
    </row>
    <row r="105" spans="1:15" s="114" customFormat="1" ht="11.25">
      <c r="A105" s="565"/>
      <c r="B105" s="564" t="e">
        <f>IF(VLOOKUP($A105,Osnova!$A:$C,1)=$A105,VLOOKUP($A105,Osnova!$A:$C,3),0)</f>
        <v>#N/A</v>
      </c>
      <c r="C105" s="564" t="e">
        <f>IF(VLOOKUP($A105,[1]Osnova!$A$1:$C$65536,1)=$A105,VLOOKUP($A105,[1]Osnova!$A$1:$D$65536,4),0)</f>
        <v>#N/A</v>
      </c>
      <c r="D105" s="681"/>
      <c r="E105" s="89"/>
      <c r="F105" s="88">
        <f t="shared" si="4"/>
        <v>0</v>
      </c>
      <c r="G105" s="682"/>
      <c r="H105" s="682"/>
      <c r="I105" s="88">
        <f t="shared" si="3"/>
        <v>0</v>
      </c>
      <c r="K105" s="14"/>
      <c r="L105" s="14"/>
      <c r="M105" s="14"/>
      <c r="N105" s="14"/>
      <c r="O105" s="14"/>
    </row>
    <row r="106" spans="1:15" s="114" customFormat="1" ht="11.25">
      <c r="A106" s="565"/>
      <c r="B106" s="564" t="e">
        <f>IF(VLOOKUP($A106,Osnova!$A:$C,1)=$A106,VLOOKUP($A106,Osnova!$A:$C,3),0)</f>
        <v>#N/A</v>
      </c>
      <c r="C106" s="564" t="e">
        <f>IF(VLOOKUP($A106,[1]Osnova!$A$1:$C$65536,1)=$A106,VLOOKUP($A106,[1]Osnova!$A$1:$D$65536,4),0)</f>
        <v>#N/A</v>
      </c>
      <c r="D106" s="681"/>
      <c r="E106" s="89"/>
      <c r="F106" s="88">
        <f t="shared" si="4"/>
        <v>0</v>
      </c>
      <c r="G106" s="682"/>
      <c r="H106" s="682"/>
      <c r="I106" s="88">
        <f t="shared" si="3"/>
        <v>0</v>
      </c>
      <c r="K106" s="14"/>
      <c r="L106" s="14"/>
      <c r="M106" s="14"/>
      <c r="N106" s="14"/>
      <c r="O106" s="14"/>
    </row>
    <row r="107" spans="1:15" s="114" customFormat="1" ht="11.25">
      <c r="A107" s="565"/>
      <c r="B107" s="564" t="e">
        <f>IF(VLOOKUP($A107,Osnova!$A:$C,1)=$A107,VLOOKUP($A107,Osnova!$A:$C,3),0)</f>
        <v>#N/A</v>
      </c>
      <c r="C107" s="564" t="e">
        <f>IF(VLOOKUP($A107,[1]Osnova!$A$1:$C$65536,1)=$A107,VLOOKUP($A107,[1]Osnova!$A$1:$D$65536,4),0)</f>
        <v>#N/A</v>
      </c>
      <c r="D107" s="681"/>
      <c r="E107" s="89"/>
      <c r="F107" s="88">
        <f t="shared" si="4"/>
        <v>0</v>
      </c>
      <c r="G107" s="682"/>
      <c r="H107" s="682"/>
      <c r="I107" s="88">
        <f t="shared" si="3"/>
        <v>0</v>
      </c>
      <c r="K107" s="14"/>
      <c r="L107" s="14"/>
      <c r="M107" s="14"/>
      <c r="N107" s="14"/>
      <c r="O107" s="14"/>
    </row>
    <row r="108" spans="1:15" s="114" customFormat="1" ht="11.25">
      <c r="A108" s="565"/>
      <c r="B108" s="564" t="e">
        <f>IF(VLOOKUP($A108,Osnova!$A:$C,1)=$A108,VLOOKUP($A108,Osnova!$A:$C,3),0)</f>
        <v>#N/A</v>
      </c>
      <c r="C108" s="564" t="e">
        <f>IF(VLOOKUP($A108,[1]Osnova!$A$1:$C$65536,1)=$A108,VLOOKUP($A108,[1]Osnova!$A$1:$D$65536,4),0)</f>
        <v>#N/A</v>
      </c>
      <c r="D108" s="681"/>
      <c r="E108" s="89"/>
      <c r="F108" s="88">
        <f t="shared" si="4"/>
        <v>0</v>
      </c>
      <c r="G108" s="682"/>
      <c r="H108" s="682"/>
      <c r="I108" s="88">
        <f t="shared" si="3"/>
        <v>0</v>
      </c>
      <c r="K108" s="14"/>
      <c r="L108" s="14"/>
      <c r="M108" s="14"/>
      <c r="N108" s="14"/>
      <c r="O108" s="14"/>
    </row>
    <row r="109" spans="1:15" s="114" customFormat="1" ht="11.25">
      <c r="A109" s="565"/>
      <c r="B109" s="564" t="e">
        <f>IF(VLOOKUP($A109,Osnova!$A:$C,1)=$A109,VLOOKUP($A109,Osnova!$A:$C,3),0)</f>
        <v>#N/A</v>
      </c>
      <c r="C109" s="564" t="e">
        <f>IF(VLOOKUP($A109,[1]Osnova!$A$1:$C$65536,1)=$A109,VLOOKUP($A109,[1]Osnova!$A$1:$D$65536,4),0)</f>
        <v>#N/A</v>
      </c>
      <c r="D109" s="681"/>
      <c r="E109" s="89"/>
      <c r="F109" s="88">
        <f t="shared" ref="F109:F137" si="5">SUM(D109-E109)</f>
        <v>0</v>
      </c>
      <c r="G109" s="682"/>
      <c r="H109" s="682"/>
      <c r="I109" s="88">
        <f t="shared" si="3"/>
        <v>0</v>
      </c>
      <c r="K109" s="14"/>
      <c r="L109" s="14"/>
      <c r="M109" s="14"/>
      <c r="N109" s="14"/>
      <c r="O109" s="14"/>
    </row>
    <row r="110" spans="1:15" s="114" customFormat="1" ht="11.25">
      <c r="A110" s="565"/>
      <c r="B110" s="564" t="e">
        <f>IF(VLOOKUP($A110,Osnova!$A:$C,1)=$A110,VLOOKUP($A110,Osnova!$A:$C,3),0)</f>
        <v>#N/A</v>
      </c>
      <c r="C110" s="564" t="e">
        <f>IF(VLOOKUP($A110,[1]Osnova!$A$1:$C$65536,1)=$A110,VLOOKUP($A110,[1]Osnova!$A$1:$D$65536,4),0)</f>
        <v>#N/A</v>
      </c>
      <c r="D110" s="681"/>
      <c r="E110" s="89"/>
      <c r="F110" s="88">
        <f t="shared" si="5"/>
        <v>0</v>
      </c>
      <c r="G110" s="682"/>
      <c r="H110" s="682"/>
      <c r="I110" s="88">
        <f t="shared" si="3"/>
        <v>0</v>
      </c>
      <c r="K110" s="14"/>
      <c r="L110" s="14"/>
      <c r="M110" s="14"/>
      <c r="N110" s="14"/>
      <c r="O110" s="14"/>
    </row>
    <row r="111" spans="1:15" s="114" customFormat="1" ht="11.25">
      <c r="A111" s="565"/>
      <c r="B111" s="564" t="e">
        <f>IF(VLOOKUP($A111,Osnova!$A:$C,1)=$A111,VLOOKUP($A111,Osnova!$A:$C,3),0)</f>
        <v>#N/A</v>
      </c>
      <c r="C111" s="564" t="e">
        <f>IF(VLOOKUP($A111,[1]Osnova!$A$1:$C$65536,1)=$A111,VLOOKUP($A111,[1]Osnova!$A$1:$D$65536,4),0)</f>
        <v>#N/A</v>
      </c>
      <c r="D111" s="681"/>
      <c r="E111" s="89"/>
      <c r="F111" s="88">
        <f t="shared" si="5"/>
        <v>0</v>
      </c>
      <c r="G111" s="682"/>
      <c r="H111" s="682"/>
      <c r="I111" s="88">
        <f t="shared" si="3"/>
        <v>0</v>
      </c>
      <c r="K111" s="14"/>
      <c r="L111" s="14"/>
      <c r="M111" s="14"/>
      <c r="N111" s="14"/>
      <c r="O111" s="14"/>
    </row>
    <row r="112" spans="1:15" s="114" customFormat="1" ht="11.25">
      <c r="A112" s="565"/>
      <c r="B112" s="564" t="e">
        <f>IF(VLOOKUP($A112,Osnova!$A:$C,1)=$A112,VLOOKUP($A112,Osnova!$A:$C,3),0)</f>
        <v>#N/A</v>
      </c>
      <c r="C112" s="564" t="e">
        <f>IF(VLOOKUP($A112,[1]Osnova!$A$1:$C$65536,1)=$A112,VLOOKUP($A112,[1]Osnova!$A$1:$D$65536,4),0)</f>
        <v>#N/A</v>
      </c>
      <c r="D112" s="681"/>
      <c r="E112" s="89"/>
      <c r="F112" s="88">
        <f t="shared" si="5"/>
        <v>0</v>
      </c>
      <c r="G112" s="682"/>
      <c r="H112" s="682"/>
      <c r="I112" s="88">
        <f t="shared" si="3"/>
        <v>0</v>
      </c>
      <c r="K112" s="14"/>
      <c r="L112" s="14"/>
      <c r="M112" s="14"/>
      <c r="N112" s="14"/>
      <c r="O112" s="14"/>
    </row>
    <row r="113" spans="1:15" s="114" customFormat="1" ht="11.25">
      <c r="A113" s="565"/>
      <c r="B113" s="564" t="e">
        <f>IF(VLOOKUP($A113,Osnova!$A:$C,1)=$A113,VLOOKUP($A113,Osnova!$A:$C,3),0)</f>
        <v>#N/A</v>
      </c>
      <c r="C113" s="564" t="e">
        <f>IF(VLOOKUP($A113,[1]Osnova!$A$1:$C$65536,1)=$A113,VLOOKUP($A113,[1]Osnova!$A$1:$D$65536,4),0)</f>
        <v>#N/A</v>
      </c>
      <c r="D113" s="681"/>
      <c r="E113" s="89"/>
      <c r="F113" s="88">
        <f t="shared" si="5"/>
        <v>0</v>
      </c>
      <c r="G113" s="682"/>
      <c r="H113" s="682"/>
      <c r="I113" s="88">
        <f t="shared" si="3"/>
        <v>0</v>
      </c>
      <c r="K113" s="14"/>
      <c r="L113" s="14"/>
      <c r="M113" s="14"/>
      <c r="N113" s="14"/>
      <c r="O113" s="14"/>
    </row>
    <row r="114" spans="1:15" s="114" customFormat="1" ht="11.25">
      <c r="A114" s="565"/>
      <c r="B114" s="564" t="e">
        <f>IF(VLOOKUP($A114,Osnova!$A:$C,1)=$A114,VLOOKUP($A114,Osnova!$A:$C,3),0)</f>
        <v>#N/A</v>
      </c>
      <c r="C114" s="564" t="e">
        <f>IF(VLOOKUP($A114,[1]Osnova!$A$1:$C$65536,1)=$A114,VLOOKUP($A114,[1]Osnova!$A$1:$D$65536,4),0)</f>
        <v>#N/A</v>
      </c>
      <c r="D114" s="681"/>
      <c r="E114" s="89"/>
      <c r="F114" s="88">
        <f t="shared" si="5"/>
        <v>0</v>
      </c>
      <c r="G114" s="682"/>
      <c r="H114" s="682"/>
      <c r="I114" s="88">
        <f t="shared" si="3"/>
        <v>0</v>
      </c>
      <c r="K114" s="14"/>
      <c r="L114" s="14"/>
      <c r="M114" s="14"/>
      <c r="N114" s="14"/>
      <c r="O114" s="14"/>
    </row>
    <row r="115" spans="1:15" s="114" customFormat="1" ht="11.25">
      <c r="A115" s="565"/>
      <c r="B115" s="564" t="e">
        <f>IF(VLOOKUP($A115,Osnova!$A:$C,1)=$A115,VLOOKUP($A115,Osnova!$A:$C,3),0)</f>
        <v>#N/A</v>
      </c>
      <c r="C115" s="564" t="e">
        <f>IF(VLOOKUP($A115,[1]Osnova!$A$1:$C$65536,1)=$A115,VLOOKUP($A115,[1]Osnova!$A$1:$D$65536,4),0)</f>
        <v>#N/A</v>
      </c>
      <c r="D115" s="681"/>
      <c r="E115" s="89"/>
      <c r="F115" s="88">
        <f t="shared" si="5"/>
        <v>0</v>
      </c>
      <c r="G115" s="682"/>
      <c r="H115" s="682"/>
      <c r="I115" s="88">
        <f t="shared" si="3"/>
        <v>0</v>
      </c>
      <c r="K115" s="14"/>
      <c r="L115" s="14"/>
      <c r="M115" s="14"/>
      <c r="N115" s="14"/>
      <c r="O115" s="14"/>
    </row>
    <row r="116" spans="1:15" s="114" customFormat="1" ht="11.25">
      <c r="A116" s="565"/>
      <c r="B116" s="564" t="e">
        <f>IF(VLOOKUP($A116,Osnova!$A:$C,1)=$A116,VLOOKUP($A116,Osnova!$A:$C,3),0)</f>
        <v>#N/A</v>
      </c>
      <c r="C116" s="564" t="e">
        <f>IF(VLOOKUP($A116,[1]Osnova!$A$1:$C$65536,1)=$A116,VLOOKUP($A116,[1]Osnova!$A$1:$D$65536,4),0)</f>
        <v>#N/A</v>
      </c>
      <c r="D116" s="681"/>
      <c r="E116" s="89"/>
      <c r="F116" s="88">
        <f t="shared" si="5"/>
        <v>0</v>
      </c>
      <c r="G116" s="682"/>
      <c r="H116" s="682"/>
      <c r="I116" s="88">
        <f t="shared" si="3"/>
        <v>0</v>
      </c>
      <c r="K116" s="14"/>
      <c r="L116" s="14"/>
      <c r="M116" s="14"/>
      <c r="N116" s="14"/>
      <c r="O116" s="14"/>
    </row>
    <row r="117" spans="1:15" s="114" customFormat="1" ht="11.25">
      <c r="A117" s="565"/>
      <c r="B117" s="564" t="e">
        <f>IF(VLOOKUP($A117,Osnova!$A:$C,1)=$A117,VLOOKUP($A117,Osnova!$A:$C,3),0)</f>
        <v>#N/A</v>
      </c>
      <c r="C117" s="564" t="e">
        <f>IF(VLOOKUP($A117,[1]Osnova!$A$1:$C$65536,1)=$A117,VLOOKUP($A117,[1]Osnova!$A$1:$D$65536,4),0)</f>
        <v>#N/A</v>
      </c>
      <c r="D117" s="681"/>
      <c r="E117" s="89"/>
      <c r="F117" s="88">
        <f t="shared" si="5"/>
        <v>0</v>
      </c>
      <c r="G117" s="682"/>
      <c r="H117" s="682"/>
      <c r="I117" s="88">
        <f t="shared" si="3"/>
        <v>0</v>
      </c>
      <c r="K117" s="14"/>
      <c r="L117" s="14"/>
      <c r="M117" s="14"/>
      <c r="N117" s="14"/>
      <c r="O117" s="14"/>
    </row>
    <row r="118" spans="1:15" s="114" customFormat="1" ht="11.25">
      <c r="A118" s="565"/>
      <c r="B118" s="564" t="e">
        <f>IF(VLOOKUP($A118,Osnova!$A:$C,1)=$A118,VLOOKUP($A118,Osnova!$A:$C,3),0)</f>
        <v>#N/A</v>
      </c>
      <c r="C118" s="564" t="e">
        <f>IF(VLOOKUP($A118,[1]Osnova!$A$1:$C$65536,1)=$A118,VLOOKUP($A118,[1]Osnova!$A$1:$D$65536,4),0)</f>
        <v>#N/A</v>
      </c>
      <c r="D118" s="681"/>
      <c r="E118" s="89"/>
      <c r="F118" s="88">
        <f t="shared" si="5"/>
        <v>0</v>
      </c>
      <c r="G118" s="682"/>
      <c r="H118" s="682"/>
      <c r="I118" s="88">
        <f t="shared" si="3"/>
        <v>0</v>
      </c>
      <c r="K118" s="14"/>
      <c r="L118" s="14"/>
      <c r="M118" s="14"/>
      <c r="N118" s="14"/>
      <c r="O118" s="14"/>
    </row>
    <row r="119" spans="1:15" s="114" customFormat="1" ht="11.25">
      <c r="A119" s="565"/>
      <c r="B119" s="564" t="e">
        <f>IF(VLOOKUP($A119,Osnova!$A:$C,1)=$A119,VLOOKUP($A119,Osnova!$A:$C,3),0)</f>
        <v>#N/A</v>
      </c>
      <c r="C119" s="564" t="e">
        <f>IF(VLOOKUP($A119,[1]Osnova!$A$1:$C$65536,1)=$A119,VLOOKUP($A119,[1]Osnova!$A$1:$D$65536,4),0)</f>
        <v>#N/A</v>
      </c>
      <c r="D119" s="681"/>
      <c r="E119" s="89"/>
      <c r="F119" s="88">
        <f t="shared" si="5"/>
        <v>0</v>
      </c>
      <c r="G119" s="682"/>
      <c r="H119" s="682"/>
      <c r="I119" s="88">
        <f t="shared" si="3"/>
        <v>0</v>
      </c>
      <c r="K119" s="14"/>
      <c r="L119" s="14"/>
      <c r="M119" s="14"/>
      <c r="N119" s="14"/>
      <c r="O119" s="14"/>
    </row>
    <row r="120" spans="1:15" s="114" customFormat="1" ht="11.25">
      <c r="A120" s="565"/>
      <c r="B120" s="564" t="e">
        <f>IF(VLOOKUP($A120,Osnova!$A:$C,1)=$A120,VLOOKUP($A120,Osnova!$A:$C,3),0)</f>
        <v>#N/A</v>
      </c>
      <c r="C120" s="564" t="e">
        <f>IF(VLOOKUP($A120,[1]Osnova!$A$1:$C$65536,1)=$A120,VLOOKUP($A120,[1]Osnova!$A$1:$D$65536,4),0)</f>
        <v>#N/A</v>
      </c>
      <c r="D120" s="681"/>
      <c r="E120" s="89"/>
      <c r="F120" s="88">
        <f t="shared" si="5"/>
        <v>0</v>
      </c>
      <c r="G120" s="682"/>
      <c r="H120" s="682"/>
      <c r="I120" s="88">
        <f t="shared" si="3"/>
        <v>0</v>
      </c>
      <c r="K120" s="14"/>
      <c r="L120" s="14"/>
      <c r="M120" s="14"/>
      <c r="N120" s="14"/>
      <c r="O120" s="14"/>
    </row>
    <row r="121" spans="1:15" s="114" customFormat="1" ht="11.25">
      <c r="A121" s="565"/>
      <c r="B121" s="564" t="e">
        <f>IF(VLOOKUP($A121,Osnova!$A:$C,1)=$A121,VLOOKUP($A121,Osnova!$A:$C,3),0)</f>
        <v>#N/A</v>
      </c>
      <c r="C121" s="564" t="e">
        <f>IF(VLOOKUP($A121,[1]Osnova!$A$1:$C$65536,1)=$A121,VLOOKUP($A121,[1]Osnova!$A$1:$D$65536,4),0)</f>
        <v>#N/A</v>
      </c>
      <c r="D121" s="681"/>
      <c r="E121" s="89"/>
      <c r="F121" s="88">
        <f t="shared" si="5"/>
        <v>0</v>
      </c>
      <c r="G121" s="682"/>
      <c r="H121" s="682"/>
      <c r="I121" s="88">
        <f t="shared" si="3"/>
        <v>0</v>
      </c>
      <c r="K121" s="14"/>
      <c r="L121" s="14"/>
      <c r="M121" s="14"/>
      <c r="N121" s="14"/>
      <c r="O121" s="14"/>
    </row>
    <row r="122" spans="1:15" s="114" customFormat="1" ht="11.25">
      <c r="A122" s="565"/>
      <c r="B122" s="564" t="e">
        <f>IF(VLOOKUP($A122,Osnova!$A:$C,1)=$A122,VLOOKUP($A122,Osnova!$A:$C,3),0)</f>
        <v>#N/A</v>
      </c>
      <c r="C122" s="564" t="e">
        <f>IF(VLOOKUP($A122,[1]Osnova!$A$1:$C$65536,1)=$A122,VLOOKUP($A122,[1]Osnova!$A$1:$D$65536,4),0)</f>
        <v>#N/A</v>
      </c>
      <c r="D122" s="681"/>
      <c r="E122" s="89"/>
      <c r="F122" s="88">
        <f t="shared" si="5"/>
        <v>0</v>
      </c>
      <c r="G122" s="682"/>
      <c r="H122" s="682"/>
      <c r="I122" s="88">
        <f t="shared" si="3"/>
        <v>0</v>
      </c>
      <c r="K122" s="14"/>
      <c r="L122" s="14"/>
      <c r="M122" s="14"/>
      <c r="N122" s="14"/>
      <c r="O122" s="14"/>
    </row>
    <row r="123" spans="1:15" s="114" customFormat="1" ht="11.25">
      <c r="A123" s="565"/>
      <c r="B123" s="564" t="e">
        <f>IF(VLOOKUP($A123,Osnova!$A:$C,1)=$A123,VLOOKUP($A123,Osnova!$A:$C,3),0)</f>
        <v>#N/A</v>
      </c>
      <c r="C123" s="564" t="e">
        <f>IF(VLOOKUP($A123,[1]Osnova!$A$1:$C$65536,1)=$A123,VLOOKUP($A123,[1]Osnova!$A$1:$D$65536,4),0)</f>
        <v>#N/A</v>
      </c>
      <c r="D123" s="681"/>
      <c r="E123" s="89"/>
      <c r="F123" s="88">
        <f t="shared" si="5"/>
        <v>0</v>
      </c>
      <c r="G123" s="682"/>
      <c r="H123" s="682"/>
      <c r="I123" s="88">
        <f t="shared" si="3"/>
        <v>0</v>
      </c>
      <c r="K123" s="14"/>
      <c r="L123" s="14"/>
      <c r="M123" s="14"/>
      <c r="N123" s="14"/>
      <c r="O123" s="14"/>
    </row>
    <row r="124" spans="1:15" s="114" customFormat="1" ht="11.25">
      <c r="A124" s="565"/>
      <c r="B124" s="564" t="e">
        <f>IF(VLOOKUP($A124,Osnova!$A:$C,1)=$A124,VLOOKUP($A124,Osnova!$A:$C,3),0)</f>
        <v>#N/A</v>
      </c>
      <c r="C124" s="564" t="e">
        <f>IF(VLOOKUP($A124,[1]Osnova!$A$1:$C$65536,1)=$A124,VLOOKUP($A124,[1]Osnova!$A$1:$D$65536,4),0)</f>
        <v>#N/A</v>
      </c>
      <c r="D124" s="681"/>
      <c r="E124" s="89"/>
      <c r="F124" s="88">
        <f t="shared" si="5"/>
        <v>0</v>
      </c>
      <c r="G124" s="682"/>
      <c r="H124" s="682"/>
      <c r="I124" s="88">
        <f t="shared" si="3"/>
        <v>0</v>
      </c>
      <c r="K124" s="14"/>
      <c r="L124" s="14"/>
      <c r="M124" s="14"/>
      <c r="N124" s="14"/>
      <c r="O124" s="14"/>
    </row>
    <row r="125" spans="1:15" s="114" customFormat="1" ht="11.25">
      <c r="A125" s="565"/>
      <c r="B125" s="564" t="e">
        <f>IF(VLOOKUP($A125,Osnova!$A:$C,1)=$A125,VLOOKUP($A125,Osnova!$A:$C,3),0)</f>
        <v>#N/A</v>
      </c>
      <c r="C125" s="564" t="e">
        <f>IF(VLOOKUP($A125,[1]Osnova!$A$1:$C$65536,1)=$A125,VLOOKUP($A125,[1]Osnova!$A$1:$D$65536,4),0)</f>
        <v>#N/A</v>
      </c>
      <c r="D125" s="681"/>
      <c r="E125" s="89"/>
      <c r="F125" s="88">
        <f t="shared" si="5"/>
        <v>0</v>
      </c>
      <c r="G125" s="682"/>
      <c r="H125" s="682"/>
      <c r="I125" s="88">
        <f t="shared" si="3"/>
        <v>0</v>
      </c>
      <c r="K125" s="14"/>
      <c r="L125" s="14"/>
      <c r="M125" s="14"/>
      <c r="N125" s="14"/>
      <c r="O125" s="14"/>
    </row>
    <row r="126" spans="1:15" s="114" customFormat="1" ht="11.25">
      <c r="A126" s="565"/>
      <c r="B126" s="564" t="e">
        <f>IF(VLOOKUP($A126,Osnova!$A:$C,1)=$A126,VLOOKUP($A126,Osnova!$A:$C,3),0)</f>
        <v>#N/A</v>
      </c>
      <c r="C126" s="564" t="e">
        <f>IF(VLOOKUP($A126,[1]Osnova!$A$1:$C$65536,1)=$A126,VLOOKUP($A126,[1]Osnova!$A$1:$D$65536,4),0)</f>
        <v>#N/A</v>
      </c>
      <c r="D126" s="681"/>
      <c r="E126" s="89"/>
      <c r="F126" s="88">
        <f t="shared" si="5"/>
        <v>0</v>
      </c>
      <c r="G126" s="682"/>
      <c r="H126" s="682"/>
      <c r="I126" s="88">
        <f t="shared" si="3"/>
        <v>0</v>
      </c>
      <c r="K126" s="14"/>
      <c r="L126" s="14"/>
      <c r="M126" s="14"/>
      <c r="N126" s="14"/>
      <c r="O126" s="14"/>
    </row>
    <row r="127" spans="1:15" s="114" customFormat="1" ht="11.25">
      <c r="A127" s="565"/>
      <c r="B127" s="564" t="e">
        <f>IF(VLOOKUP($A127,Osnova!$A:$C,1)=$A127,VLOOKUP($A127,Osnova!$A:$C,3),0)</f>
        <v>#N/A</v>
      </c>
      <c r="C127" s="564" t="e">
        <f>IF(VLOOKUP($A127,[1]Osnova!$A$1:$C$65536,1)=$A127,VLOOKUP($A127,[1]Osnova!$A$1:$D$65536,4),0)</f>
        <v>#N/A</v>
      </c>
      <c r="D127" s="681"/>
      <c r="E127" s="89"/>
      <c r="F127" s="88">
        <f t="shared" si="5"/>
        <v>0</v>
      </c>
      <c r="G127" s="682"/>
      <c r="H127" s="682"/>
      <c r="I127" s="88">
        <f t="shared" si="3"/>
        <v>0</v>
      </c>
      <c r="K127" s="14"/>
      <c r="L127" s="14"/>
      <c r="M127" s="14"/>
      <c r="N127" s="14"/>
      <c r="O127" s="14"/>
    </row>
    <row r="128" spans="1:15" s="114" customFormat="1" ht="11.25">
      <c r="A128" s="565"/>
      <c r="B128" s="564" t="e">
        <f>IF(VLOOKUP($A128,Osnova!$A:$C,1)=$A128,VLOOKUP($A128,Osnova!$A:$C,3),0)</f>
        <v>#N/A</v>
      </c>
      <c r="C128" s="564" t="e">
        <f>IF(VLOOKUP($A128,[1]Osnova!$A$1:$C$65536,1)=$A128,VLOOKUP($A128,[1]Osnova!$A$1:$D$65536,4),0)</f>
        <v>#N/A</v>
      </c>
      <c r="D128" s="681"/>
      <c r="E128" s="89"/>
      <c r="F128" s="88">
        <f t="shared" si="5"/>
        <v>0</v>
      </c>
      <c r="G128" s="682"/>
      <c r="H128" s="682"/>
      <c r="I128" s="88">
        <f t="shared" si="3"/>
        <v>0</v>
      </c>
      <c r="K128" s="14"/>
      <c r="L128" s="14"/>
      <c r="M128" s="14"/>
      <c r="N128" s="14"/>
      <c r="O128" s="14"/>
    </row>
    <row r="129" spans="1:15" s="114" customFormat="1" ht="11.25">
      <c r="A129" s="565"/>
      <c r="B129" s="564" t="e">
        <f>IF(VLOOKUP($A129,Osnova!$A:$C,1)=$A129,VLOOKUP($A129,Osnova!$A:$C,3),0)</f>
        <v>#N/A</v>
      </c>
      <c r="C129" s="564" t="e">
        <f>IF(VLOOKUP($A129,[1]Osnova!$A$1:$C$65536,1)=$A129,VLOOKUP($A129,[1]Osnova!$A$1:$D$65536,4),0)</f>
        <v>#N/A</v>
      </c>
      <c r="D129" s="681"/>
      <c r="E129" s="89"/>
      <c r="F129" s="88">
        <f t="shared" si="5"/>
        <v>0</v>
      </c>
      <c r="G129" s="682"/>
      <c r="H129" s="682"/>
      <c r="I129" s="88">
        <f t="shared" si="3"/>
        <v>0</v>
      </c>
      <c r="K129" s="14"/>
      <c r="L129" s="14"/>
      <c r="M129" s="14"/>
      <c r="N129" s="14"/>
      <c r="O129" s="14"/>
    </row>
    <row r="130" spans="1:15" s="114" customFormat="1" ht="11.25">
      <c r="A130" s="565"/>
      <c r="B130" s="564" t="e">
        <f>IF(VLOOKUP($A130,Osnova!$A:$C,1)=$A130,VLOOKUP($A130,Osnova!$A:$C,3),0)</f>
        <v>#N/A</v>
      </c>
      <c r="C130" s="564" t="e">
        <f>IF(VLOOKUP($A130,[1]Osnova!$A$1:$C$65536,1)=$A130,VLOOKUP($A130,[1]Osnova!$A$1:$D$65536,4),0)</f>
        <v>#N/A</v>
      </c>
      <c r="D130" s="681"/>
      <c r="E130" s="89"/>
      <c r="F130" s="88">
        <f t="shared" si="5"/>
        <v>0</v>
      </c>
      <c r="G130" s="682"/>
      <c r="H130" s="682"/>
      <c r="I130" s="88">
        <f t="shared" si="3"/>
        <v>0</v>
      </c>
      <c r="K130" s="14"/>
      <c r="L130" s="14"/>
      <c r="M130" s="14"/>
      <c r="N130" s="14"/>
      <c r="O130" s="14"/>
    </row>
    <row r="131" spans="1:15" s="114" customFormat="1" ht="11.25">
      <c r="A131" s="565"/>
      <c r="B131" s="564" t="e">
        <f>IF(VLOOKUP($A131,Osnova!$A:$C,1)=$A131,VLOOKUP($A131,Osnova!$A:$C,3),0)</f>
        <v>#N/A</v>
      </c>
      <c r="C131" s="564" t="e">
        <f>IF(VLOOKUP($A131,[1]Osnova!$A$1:$C$65536,1)=$A131,VLOOKUP($A131,[1]Osnova!$A$1:$D$65536,4),0)</f>
        <v>#N/A</v>
      </c>
      <c r="D131" s="681"/>
      <c r="E131" s="89"/>
      <c r="F131" s="88">
        <f t="shared" si="5"/>
        <v>0</v>
      </c>
      <c r="G131" s="682"/>
      <c r="H131" s="682"/>
      <c r="I131" s="88">
        <f t="shared" si="3"/>
        <v>0</v>
      </c>
      <c r="K131" s="14"/>
      <c r="L131" s="14"/>
      <c r="M131" s="14"/>
      <c r="N131" s="14"/>
      <c r="O131" s="14"/>
    </row>
    <row r="132" spans="1:15" s="114" customFormat="1" ht="11.25">
      <c r="A132" s="565"/>
      <c r="B132" s="564" t="e">
        <f>IF(VLOOKUP($A132,Osnova!$A:$C,1)=$A132,VLOOKUP($A132,Osnova!$A:$C,3),0)</f>
        <v>#N/A</v>
      </c>
      <c r="C132" s="564" t="e">
        <f>IF(VLOOKUP($A132,[1]Osnova!$A$1:$C$65536,1)=$A132,VLOOKUP($A132,[1]Osnova!$A$1:$D$65536,4),0)</f>
        <v>#N/A</v>
      </c>
      <c r="D132" s="681"/>
      <c r="E132" s="89"/>
      <c r="F132" s="88">
        <f t="shared" si="5"/>
        <v>0</v>
      </c>
      <c r="G132" s="682"/>
      <c r="H132" s="682"/>
      <c r="I132" s="88">
        <f t="shared" si="3"/>
        <v>0</v>
      </c>
      <c r="K132" s="14"/>
      <c r="L132" s="14"/>
      <c r="M132" s="14"/>
      <c r="N132" s="14"/>
      <c r="O132" s="14"/>
    </row>
    <row r="133" spans="1:15" s="114" customFormat="1" ht="11.25">
      <c r="A133" s="565"/>
      <c r="B133" s="564" t="e">
        <f>IF(VLOOKUP($A133,Osnova!$A:$C,1)=$A133,VLOOKUP($A133,Osnova!$A:$C,3),0)</f>
        <v>#N/A</v>
      </c>
      <c r="C133" s="564" t="e">
        <f>IF(VLOOKUP($A133,[1]Osnova!$A$1:$C$65536,1)=$A133,VLOOKUP($A133,[1]Osnova!$A$1:$D$65536,4),0)</f>
        <v>#N/A</v>
      </c>
      <c r="D133" s="681"/>
      <c r="E133" s="89"/>
      <c r="F133" s="88">
        <f t="shared" si="5"/>
        <v>0</v>
      </c>
      <c r="G133" s="682"/>
      <c r="H133" s="682"/>
      <c r="I133" s="88">
        <f t="shared" si="3"/>
        <v>0</v>
      </c>
      <c r="K133" s="14"/>
      <c r="L133" s="14"/>
      <c r="M133" s="14"/>
      <c r="N133" s="14"/>
      <c r="O133" s="14"/>
    </row>
    <row r="134" spans="1:15" s="114" customFormat="1" ht="11.25">
      <c r="A134" s="565"/>
      <c r="B134" s="564" t="e">
        <f>IF(VLOOKUP($A134,Osnova!$A:$C,1)=$A134,VLOOKUP($A134,Osnova!$A:$C,3),0)</f>
        <v>#N/A</v>
      </c>
      <c r="C134" s="564" t="e">
        <f>IF(VLOOKUP($A134,[1]Osnova!$A$1:$C$65536,1)=$A134,VLOOKUP($A134,[1]Osnova!$A$1:$D$65536,4),0)</f>
        <v>#N/A</v>
      </c>
      <c r="D134" s="681"/>
      <c r="E134" s="89"/>
      <c r="F134" s="88">
        <f t="shared" si="5"/>
        <v>0</v>
      </c>
      <c r="G134" s="682"/>
      <c r="H134" s="682"/>
      <c r="I134" s="88">
        <f t="shared" si="3"/>
        <v>0</v>
      </c>
      <c r="K134" s="14"/>
      <c r="L134" s="14"/>
      <c r="M134" s="14"/>
      <c r="N134" s="14"/>
      <c r="O134" s="14"/>
    </row>
    <row r="135" spans="1:15" s="114" customFormat="1" ht="11.25">
      <c r="A135" s="565"/>
      <c r="B135" s="564" t="e">
        <f>IF(VLOOKUP($A135,Osnova!$A:$C,1)=$A135,VLOOKUP($A135,Osnova!$A:$C,3),0)</f>
        <v>#N/A</v>
      </c>
      <c r="C135" s="564" t="e">
        <f>IF(VLOOKUP($A135,[1]Osnova!$A$1:$C$65536,1)=$A135,VLOOKUP($A135,[1]Osnova!$A$1:$D$65536,4),0)</f>
        <v>#N/A</v>
      </c>
      <c r="D135" s="681"/>
      <c r="E135" s="89"/>
      <c r="F135" s="88">
        <f t="shared" si="5"/>
        <v>0</v>
      </c>
      <c r="G135" s="682"/>
      <c r="H135" s="682"/>
      <c r="I135" s="88">
        <f t="shared" si="3"/>
        <v>0</v>
      </c>
      <c r="K135" s="14"/>
      <c r="L135" s="14"/>
      <c r="M135" s="14"/>
      <c r="N135" s="14"/>
      <c r="O135" s="14"/>
    </row>
    <row r="136" spans="1:15" s="114" customFormat="1" ht="11.25">
      <c r="A136" s="565"/>
      <c r="B136" s="564" t="e">
        <f>IF(VLOOKUP($A136,Osnova!$A:$C,1)=$A136,VLOOKUP($A136,Osnova!$A:$C,3),0)</f>
        <v>#N/A</v>
      </c>
      <c r="C136" s="564" t="e">
        <f>IF(VLOOKUP($A136,[1]Osnova!$A$1:$C$65536,1)=$A136,VLOOKUP($A136,[1]Osnova!$A$1:$D$65536,4),0)</f>
        <v>#N/A</v>
      </c>
      <c r="D136" s="681"/>
      <c r="E136" s="89"/>
      <c r="F136" s="88">
        <f t="shared" si="5"/>
        <v>0</v>
      </c>
      <c r="G136" s="682"/>
      <c r="H136" s="682"/>
      <c r="I136" s="88">
        <f t="shared" si="3"/>
        <v>0</v>
      </c>
      <c r="K136" s="14"/>
      <c r="L136" s="14"/>
      <c r="M136" s="14"/>
      <c r="N136" s="14"/>
      <c r="O136" s="14"/>
    </row>
    <row r="137" spans="1:15" s="114" customFormat="1" ht="11.25">
      <c r="A137" s="565"/>
      <c r="B137" s="564" t="e">
        <f>IF(VLOOKUP($A137,Osnova!$A:$C,1)=$A137,VLOOKUP($A137,Osnova!$A:$C,3),0)</f>
        <v>#N/A</v>
      </c>
      <c r="C137" s="564" t="e">
        <f>IF(VLOOKUP($A137,[1]Osnova!$A$1:$C$65536,1)=$A137,VLOOKUP($A137,[1]Osnova!$A$1:$D$65536,4),0)</f>
        <v>#N/A</v>
      </c>
      <c r="D137" s="681"/>
      <c r="E137" s="89"/>
      <c r="F137" s="88">
        <f t="shared" si="5"/>
        <v>0</v>
      </c>
      <c r="G137" s="682"/>
      <c r="H137" s="682"/>
      <c r="I137" s="88">
        <f t="shared" si="3"/>
        <v>0</v>
      </c>
      <c r="K137" s="14"/>
      <c r="L137" s="14"/>
      <c r="M137" s="14"/>
      <c r="N137" s="14"/>
      <c r="O137" s="14"/>
    </row>
    <row r="138" spans="1:15" s="114" customFormat="1" ht="11.25">
      <c r="A138" s="565"/>
      <c r="B138" s="564" t="e">
        <f>IF(VLOOKUP($A138,Osnova!$A:$C,1)=$A138,VLOOKUP($A138,Osnova!$A:$C,3),0)</f>
        <v>#N/A</v>
      </c>
      <c r="C138" s="564" t="e">
        <f>IF(VLOOKUP($A138,[1]Osnova!$A$1:$C$65536,1)=$A138,VLOOKUP($A138,[1]Osnova!$A$1:$D$65536,4),0)</f>
        <v>#N/A</v>
      </c>
      <c r="D138" s="681"/>
      <c r="E138" s="89"/>
      <c r="F138" s="88">
        <f t="shared" ref="F138:F199" si="6">SUM(D138-E138)</f>
        <v>0</v>
      </c>
      <c r="G138" s="682"/>
      <c r="H138" s="682"/>
      <c r="I138" s="88">
        <f t="shared" ref="I138:I173" si="7">SUM(F138+G138-H138)</f>
        <v>0</v>
      </c>
      <c r="K138" s="14"/>
      <c r="L138" s="14"/>
      <c r="M138" s="14"/>
      <c r="N138" s="14"/>
      <c r="O138" s="14"/>
    </row>
    <row r="139" spans="1:15" s="114" customFormat="1" ht="11.25">
      <c r="A139" s="565"/>
      <c r="B139" s="564" t="e">
        <f>IF(VLOOKUP($A139,Osnova!$A:$C,1)=$A139,VLOOKUP($A139,Osnova!$A:$C,3),0)</f>
        <v>#N/A</v>
      </c>
      <c r="C139" s="564" t="e">
        <f>IF(VLOOKUP($A139,[1]Osnova!$A$1:$C$65536,1)=$A139,VLOOKUP($A139,[1]Osnova!$A$1:$D$65536,4),0)</f>
        <v>#N/A</v>
      </c>
      <c r="D139" s="681"/>
      <c r="E139" s="89"/>
      <c r="F139" s="88">
        <f t="shared" si="6"/>
        <v>0</v>
      </c>
      <c r="G139" s="682"/>
      <c r="H139" s="682"/>
      <c r="I139" s="88">
        <f t="shared" si="7"/>
        <v>0</v>
      </c>
      <c r="K139" s="14"/>
      <c r="L139" s="14"/>
      <c r="M139" s="14"/>
      <c r="N139" s="14"/>
      <c r="O139" s="14"/>
    </row>
    <row r="140" spans="1:15" s="114" customFormat="1" ht="11.25">
      <c r="A140" s="565"/>
      <c r="B140" s="564" t="e">
        <f>IF(VLOOKUP($A140,Osnova!$A:$C,1)=$A140,VLOOKUP($A140,Osnova!$A:$C,3),0)</f>
        <v>#N/A</v>
      </c>
      <c r="C140" s="564" t="e">
        <f>IF(VLOOKUP($A140,[1]Osnova!$A$1:$C$65536,1)=$A140,VLOOKUP($A140,[1]Osnova!$A$1:$D$65536,4),0)</f>
        <v>#N/A</v>
      </c>
      <c r="D140" s="681"/>
      <c r="E140" s="89"/>
      <c r="F140" s="88">
        <f t="shared" si="6"/>
        <v>0</v>
      </c>
      <c r="G140" s="682"/>
      <c r="H140" s="682"/>
      <c r="I140" s="88">
        <f t="shared" si="7"/>
        <v>0</v>
      </c>
      <c r="K140" s="14"/>
      <c r="L140" s="14"/>
      <c r="M140" s="14"/>
      <c r="N140" s="14"/>
      <c r="O140" s="14"/>
    </row>
    <row r="141" spans="1:15" s="114" customFormat="1" ht="11.25">
      <c r="A141" s="565"/>
      <c r="B141" s="564" t="e">
        <f>IF(VLOOKUP($A141,Osnova!$A:$C,1)=$A141,VLOOKUP($A141,Osnova!$A:$C,3),0)</f>
        <v>#N/A</v>
      </c>
      <c r="C141" s="564" t="e">
        <f>IF(VLOOKUP($A141,[1]Osnova!$A$1:$C$65536,1)=$A141,VLOOKUP($A141,[1]Osnova!$A$1:$D$65536,4),0)</f>
        <v>#N/A</v>
      </c>
      <c r="D141" s="681"/>
      <c r="E141" s="89"/>
      <c r="F141" s="88">
        <f t="shared" si="6"/>
        <v>0</v>
      </c>
      <c r="G141" s="682"/>
      <c r="H141" s="682"/>
      <c r="I141" s="88">
        <f t="shared" si="7"/>
        <v>0</v>
      </c>
      <c r="K141" s="14"/>
      <c r="L141" s="14"/>
      <c r="M141" s="14"/>
      <c r="N141" s="14"/>
      <c r="O141" s="14"/>
    </row>
    <row r="142" spans="1:15" s="114" customFormat="1" ht="11.25">
      <c r="A142" s="565"/>
      <c r="B142" s="564" t="e">
        <f>IF(VLOOKUP($A142,Osnova!$A:$C,1)=$A142,VLOOKUP($A142,Osnova!$A:$C,3),0)</f>
        <v>#N/A</v>
      </c>
      <c r="C142" s="564" t="e">
        <f>IF(VLOOKUP($A142,[1]Osnova!$A$1:$C$65536,1)=$A142,VLOOKUP($A142,[1]Osnova!$A$1:$D$65536,4),0)</f>
        <v>#N/A</v>
      </c>
      <c r="D142" s="681"/>
      <c r="E142" s="89"/>
      <c r="F142" s="88">
        <f t="shared" si="6"/>
        <v>0</v>
      </c>
      <c r="G142" s="682"/>
      <c r="H142" s="682"/>
      <c r="I142" s="88">
        <f t="shared" si="7"/>
        <v>0</v>
      </c>
      <c r="K142" s="14"/>
      <c r="L142" s="14"/>
      <c r="M142" s="14"/>
      <c r="N142" s="14"/>
      <c r="O142" s="14"/>
    </row>
    <row r="143" spans="1:15" s="114" customFormat="1" ht="11.25">
      <c r="A143" s="565"/>
      <c r="B143" s="564" t="e">
        <f>IF(VLOOKUP($A143,Osnova!$A:$C,1)=$A143,VLOOKUP($A143,Osnova!$A:$C,3),0)</f>
        <v>#N/A</v>
      </c>
      <c r="C143" s="564" t="e">
        <f>IF(VLOOKUP($A143,[1]Osnova!$A$1:$C$65536,1)=$A143,VLOOKUP($A143,[1]Osnova!$A$1:$D$65536,4),0)</f>
        <v>#N/A</v>
      </c>
      <c r="D143" s="681"/>
      <c r="E143" s="89"/>
      <c r="F143" s="88">
        <f t="shared" si="6"/>
        <v>0</v>
      </c>
      <c r="G143" s="682"/>
      <c r="H143" s="682"/>
      <c r="I143" s="88">
        <f t="shared" si="7"/>
        <v>0</v>
      </c>
      <c r="K143" s="14"/>
      <c r="L143" s="14"/>
      <c r="M143" s="14"/>
      <c r="N143" s="14"/>
      <c r="O143" s="14"/>
    </row>
    <row r="144" spans="1:15" s="114" customFormat="1" ht="11.25">
      <c r="A144" s="565"/>
      <c r="B144" s="564" t="e">
        <f>IF(VLOOKUP($A144,Osnova!$A:$C,1)=$A144,VLOOKUP($A144,Osnova!$A:$C,3),0)</f>
        <v>#N/A</v>
      </c>
      <c r="C144" s="564" t="e">
        <f>IF(VLOOKUP($A144,[1]Osnova!$A$1:$C$65536,1)=$A144,VLOOKUP($A144,[1]Osnova!$A$1:$D$65536,4),0)</f>
        <v>#N/A</v>
      </c>
      <c r="D144" s="681"/>
      <c r="E144" s="89"/>
      <c r="F144" s="88">
        <f t="shared" si="6"/>
        <v>0</v>
      </c>
      <c r="G144" s="682"/>
      <c r="H144" s="682"/>
      <c r="I144" s="88">
        <f t="shared" si="7"/>
        <v>0</v>
      </c>
      <c r="K144" s="14"/>
      <c r="L144" s="14"/>
      <c r="M144" s="14"/>
      <c r="N144" s="14"/>
      <c r="O144" s="14"/>
    </row>
    <row r="145" spans="1:15" s="114" customFormat="1" ht="11.25">
      <c r="A145" s="565"/>
      <c r="B145" s="564" t="e">
        <f>IF(VLOOKUP($A145,Osnova!$A:$C,1)=$A145,VLOOKUP($A145,Osnova!$A:$C,3),0)</f>
        <v>#N/A</v>
      </c>
      <c r="C145" s="564" t="e">
        <f>IF(VLOOKUP($A145,[1]Osnova!$A$1:$C$65536,1)=$A145,VLOOKUP($A145,[1]Osnova!$A$1:$D$65536,4),0)</f>
        <v>#N/A</v>
      </c>
      <c r="D145" s="681"/>
      <c r="E145" s="89"/>
      <c r="F145" s="88">
        <f t="shared" si="6"/>
        <v>0</v>
      </c>
      <c r="G145" s="682"/>
      <c r="H145" s="682"/>
      <c r="I145" s="88">
        <f t="shared" si="7"/>
        <v>0</v>
      </c>
      <c r="K145" s="14"/>
      <c r="L145" s="14"/>
      <c r="M145" s="14"/>
      <c r="N145" s="14"/>
      <c r="O145" s="14"/>
    </row>
    <row r="146" spans="1:15" s="114" customFormat="1" ht="11.25">
      <c r="A146" s="565"/>
      <c r="B146" s="564" t="e">
        <f>IF(VLOOKUP($A146,Osnova!$A:$C,1)=$A146,VLOOKUP($A146,Osnova!$A:$C,3),0)</f>
        <v>#N/A</v>
      </c>
      <c r="C146" s="564" t="e">
        <f>IF(VLOOKUP($A146,[1]Osnova!$A$1:$C$65536,1)=$A146,VLOOKUP($A146,[1]Osnova!$A$1:$D$65536,4),0)</f>
        <v>#N/A</v>
      </c>
      <c r="D146" s="681"/>
      <c r="E146" s="89"/>
      <c r="F146" s="88">
        <f t="shared" si="6"/>
        <v>0</v>
      </c>
      <c r="G146" s="682"/>
      <c r="H146" s="682"/>
      <c r="I146" s="88">
        <f t="shared" si="7"/>
        <v>0</v>
      </c>
      <c r="K146" s="14"/>
      <c r="L146" s="14"/>
      <c r="M146" s="14"/>
      <c r="N146" s="14"/>
      <c r="O146" s="14"/>
    </row>
    <row r="147" spans="1:15" s="114" customFormat="1" ht="11.25">
      <c r="A147" s="565"/>
      <c r="B147" s="564" t="e">
        <f>IF(VLOOKUP($A147,Osnova!$A:$C,1)=$A147,VLOOKUP($A147,Osnova!$A:$C,3),0)</f>
        <v>#N/A</v>
      </c>
      <c r="C147" s="564" t="e">
        <f>IF(VLOOKUP($A147,[1]Osnova!$A$1:$C$65536,1)=$A147,VLOOKUP($A147,[1]Osnova!$A$1:$D$65536,4),0)</f>
        <v>#N/A</v>
      </c>
      <c r="D147" s="681"/>
      <c r="E147" s="89"/>
      <c r="F147" s="88">
        <f t="shared" si="6"/>
        <v>0</v>
      </c>
      <c r="G147" s="682"/>
      <c r="H147" s="682"/>
      <c r="I147" s="88">
        <f t="shared" si="7"/>
        <v>0</v>
      </c>
      <c r="K147" s="14"/>
      <c r="L147" s="14"/>
      <c r="M147" s="14"/>
      <c r="N147" s="14"/>
      <c r="O147" s="14"/>
    </row>
    <row r="148" spans="1:15" s="114" customFormat="1" ht="11.25">
      <c r="A148" s="565"/>
      <c r="B148" s="564" t="e">
        <f>IF(VLOOKUP($A148,Osnova!$A:$C,1)=$A148,VLOOKUP($A148,Osnova!$A:$C,3),0)</f>
        <v>#N/A</v>
      </c>
      <c r="C148" s="564" t="e">
        <f>IF(VLOOKUP($A148,[1]Osnova!$A$1:$C$65536,1)=$A148,VLOOKUP($A148,[1]Osnova!$A$1:$D$65536,4),0)</f>
        <v>#N/A</v>
      </c>
      <c r="D148" s="681"/>
      <c r="E148" s="89"/>
      <c r="F148" s="88">
        <f t="shared" si="6"/>
        <v>0</v>
      </c>
      <c r="G148" s="682"/>
      <c r="H148" s="682"/>
      <c r="I148" s="88">
        <f t="shared" si="7"/>
        <v>0</v>
      </c>
      <c r="K148" s="14"/>
      <c r="L148" s="14"/>
      <c r="M148" s="14"/>
      <c r="N148" s="14"/>
      <c r="O148" s="14"/>
    </row>
    <row r="149" spans="1:15" s="114" customFormat="1" ht="11.25">
      <c r="A149" s="565"/>
      <c r="B149" s="564" t="e">
        <f>IF(VLOOKUP($A149,Osnova!$A:$C,1)=$A149,VLOOKUP($A149,Osnova!$A:$C,3),0)</f>
        <v>#N/A</v>
      </c>
      <c r="C149" s="564" t="e">
        <f>IF(VLOOKUP($A149,[1]Osnova!$A$1:$C$65536,1)=$A149,VLOOKUP($A149,[1]Osnova!$A$1:$D$65536,4),0)</f>
        <v>#N/A</v>
      </c>
      <c r="D149" s="681"/>
      <c r="E149" s="89"/>
      <c r="F149" s="88">
        <f t="shared" si="6"/>
        <v>0</v>
      </c>
      <c r="G149" s="682"/>
      <c r="H149" s="682"/>
      <c r="I149" s="88">
        <f t="shared" si="7"/>
        <v>0</v>
      </c>
      <c r="K149" s="14"/>
      <c r="L149" s="14"/>
      <c r="M149" s="14"/>
      <c r="N149" s="14"/>
      <c r="O149" s="14"/>
    </row>
    <row r="150" spans="1:15" s="114" customFormat="1" ht="11.25">
      <c r="A150" s="565"/>
      <c r="B150" s="564" t="e">
        <f>IF(VLOOKUP($A150,Osnova!$A:$C,1)=$A150,VLOOKUP($A150,Osnova!$A:$C,3),0)</f>
        <v>#N/A</v>
      </c>
      <c r="C150" s="564" t="e">
        <f>IF(VLOOKUP($A150,[1]Osnova!$A$1:$C$65536,1)=$A150,VLOOKUP($A150,[1]Osnova!$A$1:$D$65536,4),0)</f>
        <v>#N/A</v>
      </c>
      <c r="D150" s="681"/>
      <c r="E150" s="89"/>
      <c r="F150" s="88">
        <f t="shared" si="6"/>
        <v>0</v>
      </c>
      <c r="G150" s="682"/>
      <c r="H150" s="682"/>
      <c r="I150" s="88">
        <f t="shared" si="7"/>
        <v>0</v>
      </c>
      <c r="K150" s="14"/>
      <c r="L150" s="14"/>
      <c r="M150" s="14"/>
      <c r="N150" s="14"/>
      <c r="O150" s="14"/>
    </row>
    <row r="151" spans="1:15" s="114" customFormat="1" ht="11.25">
      <c r="A151" s="565"/>
      <c r="B151" s="564" t="e">
        <f>IF(VLOOKUP($A151,Osnova!$A:$C,1)=$A151,VLOOKUP($A151,Osnova!$A:$C,3),0)</f>
        <v>#N/A</v>
      </c>
      <c r="C151" s="564" t="e">
        <f>IF(VLOOKUP($A151,[1]Osnova!$A$1:$C$65536,1)=$A151,VLOOKUP($A151,[1]Osnova!$A$1:$D$65536,4),0)</f>
        <v>#N/A</v>
      </c>
      <c r="D151" s="681"/>
      <c r="E151" s="89"/>
      <c r="F151" s="88">
        <f t="shared" si="6"/>
        <v>0</v>
      </c>
      <c r="G151" s="682"/>
      <c r="H151" s="682"/>
      <c r="I151" s="88">
        <f t="shared" si="7"/>
        <v>0</v>
      </c>
      <c r="K151" s="14"/>
      <c r="L151" s="14"/>
      <c r="M151" s="14"/>
      <c r="N151" s="14"/>
      <c r="O151" s="14"/>
    </row>
    <row r="152" spans="1:15" s="114" customFormat="1" ht="11.25">
      <c r="A152" s="565"/>
      <c r="B152" s="564" t="e">
        <f>IF(VLOOKUP($A152,Osnova!$A:$C,1)=$A152,VLOOKUP($A152,Osnova!$A:$C,3),0)</f>
        <v>#N/A</v>
      </c>
      <c r="C152" s="564" t="e">
        <f>IF(VLOOKUP($A152,[1]Osnova!$A$1:$C$65536,1)=$A152,VLOOKUP($A152,[1]Osnova!$A$1:$D$65536,4),0)</f>
        <v>#N/A</v>
      </c>
      <c r="D152" s="681"/>
      <c r="E152" s="89"/>
      <c r="F152" s="88">
        <f t="shared" si="6"/>
        <v>0</v>
      </c>
      <c r="G152" s="682"/>
      <c r="H152" s="682"/>
      <c r="I152" s="88">
        <f t="shared" si="7"/>
        <v>0</v>
      </c>
      <c r="K152" s="14"/>
      <c r="L152" s="14"/>
      <c r="M152" s="14"/>
      <c r="N152" s="14"/>
      <c r="O152" s="14"/>
    </row>
    <row r="153" spans="1:15" s="114" customFormat="1" ht="11.25">
      <c r="A153" s="565"/>
      <c r="B153" s="564" t="e">
        <f>IF(VLOOKUP($A153,Osnova!$A:$C,1)=$A153,VLOOKUP($A153,Osnova!$A:$C,3),0)</f>
        <v>#N/A</v>
      </c>
      <c r="C153" s="564" t="e">
        <f>IF(VLOOKUP($A153,[1]Osnova!$A$1:$C$65536,1)=$A153,VLOOKUP($A153,[1]Osnova!$A$1:$D$65536,4),0)</f>
        <v>#N/A</v>
      </c>
      <c r="D153" s="681"/>
      <c r="E153" s="89"/>
      <c r="F153" s="88">
        <f t="shared" si="6"/>
        <v>0</v>
      </c>
      <c r="G153" s="682"/>
      <c r="H153" s="682"/>
      <c r="I153" s="88">
        <f t="shared" si="7"/>
        <v>0</v>
      </c>
      <c r="K153" s="14"/>
      <c r="L153" s="14"/>
      <c r="M153" s="14"/>
      <c r="N153" s="14"/>
      <c r="O153" s="14"/>
    </row>
    <row r="154" spans="1:15" s="114" customFormat="1" ht="11.25">
      <c r="A154" s="565"/>
      <c r="B154" s="564" t="e">
        <f>IF(VLOOKUP($A154,Osnova!$A:$C,1)=$A154,VLOOKUP($A154,Osnova!$A:$C,3),0)</f>
        <v>#N/A</v>
      </c>
      <c r="C154" s="564" t="e">
        <f>IF(VLOOKUP($A154,[1]Osnova!$A$1:$C$65536,1)=$A154,VLOOKUP($A154,[1]Osnova!$A$1:$D$65536,4),0)</f>
        <v>#N/A</v>
      </c>
      <c r="D154" s="681"/>
      <c r="E154" s="89"/>
      <c r="F154" s="88">
        <f t="shared" si="6"/>
        <v>0</v>
      </c>
      <c r="G154" s="682"/>
      <c r="H154" s="682"/>
      <c r="I154" s="88">
        <f t="shared" si="7"/>
        <v>0</v>
      </c>
      <c r="K154" s="14"/>
      <c r="L154" s="14"/>
      <c r="M154" s="14"/>
      <c r="N154" s="14"/>
      <c r="O154" s="14"/>
    </row>
    <row r="155" spans="1:15" s="114" customFormat="1" ht="11.25">
      <c r="A155" s="565"/>
      <c r="B155" s="564" t="e">
        <f>IF(VLOOKUP($A155,Osnova!$A:$C,1)=$A155,VLOOKUP($A155,Osnova!$A:$C,3),0)</f>
        <v>#N/A</v>
      </c>
      <c r="C155" s="564" t="e">
        <f>IF(VLOOKUP($A155,[1]Osnova!$A$1:$C$65536,1)=$A155,VLOOKUP($A155,[1]Osnova!$A$1:$D$65536,4),0)</f>
        <v>#N/A</v>
      </c>
      <c r="D155" s="681"/>
      <c r="E155" s="89"/>
      <c r="F155" s="88">
        <f t="shared" si="6"/>
        <v>0</v>
      </c>
      <c r="G155" s="682"/>
      <c r="H155" s="682"/>
      <c r="I155" s="88">
        <f t="shared" si="7"/>
        <v>0</v>
      </c>
      <c r="K155" s="14"/>
      <c r="L155" s="14"/>
      <c r="M155" s="14"/>
      <c r="N155" s="14"/>
      <c r="O155" s="14"/>
    </row>
    <row r="156" spans="1:15" s="114" customFormat="1" ht="11.25">
      <c r="A156" s="565"/>
      <c r="B156" s="564" t="e">
        <f>IF(VLOOKUP($A156,Osnova!$A:$C,1)=$A156,VLOOKUP($A156,Osnova!$A:$C,3),0)</f>
        <v>#N/A</v>
      </c>
      <c r="C156" s="564" t="e">
        <f>IF(VLOOKUP($A156,[1]Osnova!$A$1:$C$65536,1)=$A156,VLOOKUP($A156,[1]Osnova!$A$1:$D$65536,4),0)</f>
        <v>#N/A</v>
      </c>
      <c r="D156" s="681"/>
      <c r="E156" s="89"/>
      <c r="F156" s="88">
        <f t="shared" si="6"/>
        <v>0</v>
      </c>
      <c r="G156" s="682"/>
      <c r="H156" s="682"/>
      <c r="I156" s="88">
        <f t="shared" si="7"/>
        <v>0</v>
      </c>
      <c r="K156" s="14"/>
      <c r="L156" s="14"/>
      <c r="M156" s="14"/>
      <c r="N156" s="14"/>
      <c r="O156" s="14"/>
    </row>
    <row r="157" spans="1:15" s="114" customFormat="1" ht="11.25">
      <c r="A157" s="565"/>
      <c r="B157" s="564" t="e">
        <f>IF(VLOOKUP($A157,Osnova!$A:$C,1)=$A157,VLOOKUP($A157,Osnova!$A:$C,3),0)</f>
        <v>#N/A</v>
      </c>
      <c r="C157" s="564" t="e">
        <f>IF(VLOOKUP($A157,[1]Osnova!$A$1:$C$65536,1)=$A157,VLOOKUP($A157,[1]Osnova!$A$1:$D$65536,4),0)</f>
        <v>#N/A</v>
      </c>
      <c r="D157" s="681"/>
      <c r="E157" s="89"/>
      <c r="F157" s="88">
        <f t="shared" si="6"/>
        <v>0</v>
      </c>
      <c r="G157" s="682"/>
      <c r="H157" s="682"/>
      <c r="I157" s="88">
        <f t="shared" si="7"/>
        <v>0</v>
      </c>
      <c r="K157" s="14"/>
      <c r="L157" s="14"/>
      <c r="M157" s="14"/>
      <c r="N157" s="14"/>
      <c r="O157" s="14"/>
    </row>
    <row r="158" spans="1:15" s="114" customFormat="1" ht="11.25">
      <c r="A158" s="565"/>
      <c r="B158" s="564" t="e">
        <f>IF(VLOOKUP($A158,Osnova!$A:$C,1)=$A158,VLOOKUP($A158,Osnova!$A:$C,3),0)</f>
        <v>#N/A</v>
      </c>
      <c r="C158" s="564" t="e">
        <f>IF(VLOOKUP($A158,[1]Osnova!$A$1:$C$65536,1)=$A158,VLOOKUP($A158,[1]Osnova!$A$1:$D$65536,4),0)</f>
        <v>#N/A</v>
      </c>
      <c r="D158" s="681"/>
      <c r="E158" s="89"/>
      <c r="F158" s="88">
        <f t="shared" si="6"/>
        <v>0</v>
      </c>
      <c r="G158" s="682"/>
      <c r="H158" s="682"/>
      <c r="I158" s="88">
        <f t="shared" si="7"/>
        <v>0</v>
      </c>
      <c r="K158" s="14"/>
      <c r="L158" s="14"/>
      <c r="M158" s="14"/>
      <c r="N158" s="14"/>
      <c r="O158" s="14"/>
    </row>
    <row r="159" spans="1:15" s="114" customFormat="1" ht="11.25">
      <c r="A159" s="565"/>
      <c r="B159" s="564" t="e">
        <f>IF(VLOOKUP($A159,Osnova!$A:$C,1)=$A159,VLOOKUP($A159,Osnova!$A:$C,3),0)</f>
        <v>#N/A</v>
      </c>
      <c r="C159" s="564" t="e">
        <f>IF(VLOOKUP($A159,[1]Osnova!$A$1:$C$65536,1)=$A159,VLOOKUP($A159,[1]Osnova!$A$1:$D$65536,4),0)</f>
        <v>#N/A</v>
      </c>
      <c r="D159" s="681"/>
      <c r="E159" s="89"/>
      <c r="F159" s="88">
        <f t="shared" si="6"/>
        <v>0</v>
      </c>
      <c r="G159" s="682"/>
      <c r="H159" s="682"/>
      <c r="I159" s="88">
        <f t="shared" si="7"/>
        <v>0</v>
      </c>
      <c r="K159" s="14"/>
      <c r="L159" s="14"/>
      <c r="M159" s="14"/>
      <c r="N159" s="14"/>
      <c r="O159" s="14"/>
    </row>
    <row r="160" spans="1:15" s="114" customFormat="1" ht="11.25">
      <c r="A160" s="565"/>
      <c r="B160" s="564" t="e">
        <f>IF(VLOOKUP($A160,Osnova!$A:$C,1)=$A160,VLOOKUP($A160,Osnova!$A:$C,3),0)</f>
        <v>#N/A</v>
      </c>
      <c r="C160" s="564" t="e">
        <f>IF(VLOOKUP($A160,[1]Osnova!$A$1:$C$65536,1)=$A160,VLOOKUP($A160,[1]Osnova!$A$1:$D$65536,4),0)</f>
        <v>#N/A</v>
      </c>
      <c r="D160" s="681"/>
      <c r="E160" s="89"/>
      <c r="F160" s="88">
        <f t="shared" si="6"/>
        <v>0</v>
      </c>
      <c r="G160" s="682"/>
      <c r="H160" s="682"/>
      <c r="I160" s="88">
        <f t="shared" si="7"/>
        <v>0</v>
      </c>
      <c r="K160" s="14"/>
      <c r="L160" s="14"/>
      <c r="M160" s="14"/>
      <c r="N160" s="14"/>
      <c r="O160" s="14"/>
    </row>
    <row r="161" spans="1:15" s="114" customFormat="1" ht="11.25">
      <c r="A161" s="565"/>
      <c r="B161" s="564" t="e">
        <f>IF(VLOOKUP($A161,Osnova!$A:$C,1)=$A161,VLOOKUP($A161,Osnova!$A:$C,3),0)</f>
        <v>#N/A</v>
      </c>
      <c r="C161" s="564" t="e">
        <f>IF(VLOOKUP($A161,[1]Osnova!$A$1:$C$65536,1)=$A161,VLOOKUP($A161,[1]Osnova!$A$1:$D$65536,4),0)</f>
        <v>#N/A</v>
      </c>
      <c r="D161" s="681"/>
      <c r="E161" s="89"/>
      <c r="F161" s="88">
        <f t="shared" si="6"/>
        <v>0</v>
      </c>
      <c r="G161" s="682"/>
      <c r="H161" s="682"/>
      <c r="I161" s="88">
        <f t="shared" si="7"/>
        <v>0</v>
      </c>
      <c r="K161" s="14"/>
      <c r="L161" s="14"/>
      <c r="M161" s="14"/>
      <c r="N161" s="14"/>
      <c r="O161" s="14"/>
    </row>
    <row r="162" spans="1:15" s="114" customFormat="1" ht="11.25">
      <c r="A162" s="565"/>
      <c r="B162" s="564" t="e">
        <f>IF(VLOOKUP($A162,Osnova!$A:$C,1)=$A162,VLOOKUP($A162,Osnova!$A:$C,3),0)</f>
        <v>#N/A</v>
      </c>
      <c r="C162" s="564" t="e">
        <f>IF(VLOOKUP($A162,[1]Osnova!$A$1:$C$65536,1)=$A162,VLOOKUP($A162,[1]Osnova!$A$1:$D$65536,4),0)</f>
        <v>#N/A</v>
      </c>
      <c r="D162" s="681"/>
      <c r="E162" s="89"/>
      <c r="F162" s="88">
        <f t="shared" si="6"/>
        <v>0</v>
      </c>
      <c r="G162" s="682"/>
      <c r="H162" s="682"/>
      <c r="I162" s="88">
        <f t="shared" si="7"/>
        <v>0</v>
      </c>
      <c r="K162" s="14"/>
      <c r="L162" s="14"/>
      <c r="M162" s="14"/>
      <c r="N162" s="14"/>
      <c r="O162" s="14"/>
    </row>
    <row r="163" spans="1:15" s="114" customFormat="1" ht="11.25">
      <c r="A163" s="565"/>
      <c r="B163" s="564" t="e">
        <f>IF(VLOOKUP($A163,Osnova!$A:$C,1)=$A163,VLOOKUP($A163,Osnova!$A:$C,3),0)</f>
        <v>#N/A</v>
      </c>
      <c r="C163" s="564" t="e">
        <f>IF(VLOOKUP($A163,[1]Osnova!$A$1:$C$65536,1)=$A163,VLOOKUP($A163,[1]Osnova!$A$1:$D$65536,4),0)</f>
        <v>#N/A</v>
      </c>
      <c r="D163" s="681"/>
      <c r="E163" s="89"/>
      <c r="F163" s="88">
        <f t="shared" si="6"/>
        <v>0</v>
      </c>
      <c r="G163" s="682"/>
      <c r="H163" s="682"/>
      <c r="I163" s="88">
        <f t="shared" si="7"/>
        <v>0</v>
      </c>
      <c r="K163" s="14"/>
      <c r="L163" s="14"/>
      <c r="M163" s="14"/>
      <c r="N163" s="14"/>
      <c r="O163" s="14"/>
    </row>
    <row r="164" spans="1:15" s="114" customFormat="1" ht="11.25">
      <c r="A164" s="565"/>
      <c r="B164" s="564" t="e">
        <f>IF(VLOOKUP($A164,Osnova!$A:$C,1)=$A164,VLOOKUP($A164,Osnova!$A:$C,3),0)</f>
        <v>#N/A</v>
      </c>
      <c r="C164" s="564" t="e">
        <f>IF(VLOOKUP($A164,[1]Osnova!$A$1:$C$65536,1)=$A164,VLOOKUP($A164,[1]Osnova!$A$1:$D$65536,4),0)</f>
        <v>#N/A</v>
      </c>
      <c r="D164" s="681"/>
      <c r="E164" s="89"/>
      <c r="F164" s="88">
        <f t="shared" si="6"/>
        <v>0</v>
      </c>
      <c r="G164" s="682"/>
      <c r="H164" s="682"/>
      <c r="I164" s="88">
        <f t="shared" si="7"/>
        <v>0</v>
      </c>
      <c r="K164" s="14"/>
      <c r="L164" s="14"/>
      <c r="M164" s="14"/>
      <c r="N164" s="14"/>
      <c r="O164" s="14"/>
    </row>
    <row r="165" spans="1:15" s="114" customFormat="1" ht="11.25">
      <c r="A165" s="565"/>
      <c r="B165" s="564" t="e">
        <f>IF(VLOOKUP($A165,Osnova!$A:$C,1)=$A165,VLOOKUP($A165,Osnova!$A:$C,3),0)</f>
        <v>#N/A</v>
      </c>
      <c r="C165" s="564" t="e">
        <f>IF(VLOOKUP($A165,[1]Osnova!$A$1:$C$65536,1)=$A165,VLOOKUP($A165,[1]Osnova!$A$1:$D$65536,4),0)</f>
        <v>#N/A</v>
      </c>
      <c r="D165" s="681"/>
      <c r="E165" s="89"/>
      <c r="F165" s="88">
        <f t="shared" si="6"/>
        <v>0</v>
      </c>
      <c r="G165" s="682"/>
      <c r="H165" s="682"/>
      <c r="I165" s="88">
        <f t="shared" si="7"/>
        <v>0</v>
      </c>
      <c r="K165" s="14"/>
      <c r="L165" s="14"/>
      <c r="M165" s="14"/>
      <c r="N165" s="14"/>
      <c r="O165" s="14"/>
    </row>
    <row r="166" spans="1:15" s="114" customFormat="1" ht="11.25">
      <c r="A166" s="565"/>
      <c r="B166" s="564" t="e">
        <f>IF(VLOOKUP($A166,Osnova!$A:$C,1)=$A166,VLOOKUP($A166,Osnova!$A:$C,3),0)</f>
        <v>#N/A</v>
      </c>
      <c r="C166" s="564" t="e">
        <f>IF(VLOOKUP($A166,[1]Osnova!$A$1:$C$65536,1)=$A166,VLOOKUP($A166,[1]Osnova!$A$1:$D$65536,4),0)</f>
        <v>#N/A</v>
      </c>
      <c r="D166" s="681"/>
      <c r="E166" s="89"/>
      <c r="F166" s="88">
        <f t="shared" si="6"/>
        <v>0</v>
      </c>
      <c r="G166" s="682"/>
      <c r="H166" s="682"/>
      <c r="I166" s="88">
        <f t="shared" si="7"/>
        <v>0</v>
      </c>
      <c r="K166" s="14"/>
      <c r="L166" s="14"/>
      <c r="M166" s="14"/>
      <c r="N166" s="14"/>
      <c r="O166" s="14"/>
    </row>
    <row r="167" spans="1:15" s="114" customFormat="1" ht="11.25">
      <c r="A167" s="565"/>
      <c r="B167" s="564" t="e">
        <f>IF(VLOOKUP($A167,Osnova!$A:$C,1)=$A167,VLOOKUP($A167,Osnova!$A:$C,3),0)</f>
        <v>#N/A</v>
      </c>
      <c r="C167" s="564" t="e">
        <f>IF(VLOOKUP($A167,[1]Osnova!$A$1:$C$65536,1)=$A167,VLOOKUP($A167,[1]Osnova!$A$1:$D$65536,4),0)</f>
        <v>#N/A</v>
      </c>
      <c r="D167" s="681"/>
      <c r="E167" s="90"/>
      <c r="F167" s="88">
        <f t="shared" si="6"/>
        <v>0</v>
      </c>
      <c r="G167" s="682"/>
      <c r="H167" s="682"/>
      <c r="I167" s="88">
        <f t="shared" si="7"/>
        <v>0</v>
      </c>
      <c r="K167" s="14"/>
      <c r="L167" s="14"/>
      <c r="M167" s="14"/>
      <c r="N167" s="14"/>
      <c r="O167" s="14"/>
    </row>
    <row r="168" spans="1:15" s="114" customFormat="1" ht="11.25">
      <c r="A168" s="565"/>
      <c r="B168" s="564" t="e">
        <f>IF(VLOOKUP($A168,Osnova!$A:$C,1)=$A168,VLOOKUP($A168,Osnova!$A:$C,3),0)</f>
        <v>#N/A</v>
      </c>
      <c r="C168" s="564" t="e">
        <f>IF(VLOOKUP($A168,[1]Osnova!$A$1:$C$65536,1)=$A168,VLOOKUP($A168,[1]Osnova!$A$1:$D$65536,4),0)</f>
        <v>#N/A</v>
      </c>
      <c r="D168" s="681"/>
      <c r="E168" s="90"/>
      <c r="F168" s="88">
        <f t="shared" si="6"/>
        <v>0</v>
      </c>
      <c r="G168" s="682"/>
      <c r="H168" s="682"/>
      <c r="I168" s="88">
        <f t="shared" si="7"/>
        <v>0</v>
      </c>
      <c r="K168" s="14"/>
      <c r="L168" s="14"/>
      <c r="M168" s="14"/>
      <c r="N168" s="14"/>
      <c r="O168" s="14"/>
    </row>
    <row r="169" spans="1:15" s="114" customFormat="1" ht="11.25">
      <c r="A169" s="565"/>
      <c r="B169" s="564" t="e">
        <f>IF(VLOOKUP($A169,Osnova!$A:$C,1)=$A169,VLOOKUP($A169,Osnova!$A:$C,3),0)</f>
        <v>#N/A</v>
      </c>
      <c r="C169" s="564" t="e">
        <f>IF(VLOOKUP($A169,[1]Osnova!$A$1:$C$65536,1)=$A169,VLOOKUP($A169,[1]Osnova!$A$1:$D$65536,4),0)</f>
        <v>#N/A</v>
      </c>
      <c r="D169" s="681"/>
      <c r="E169" s="90"/>
      <c r="F169" s="88">
        <f t="shared" si="6"/>
        <v>0</v>
      </c>
      <c r="G169" s="682"/>
      <c r="H169" s="682"/>
      <c r="I169" s="88">
        <f t="shared" si="7"/>
        <v>0</v>
      </c>
      <c r="K169" s="14"/>
      <c r="L169" s="14"/>
      <c r="M169" s="14"/>
      <c r="N169" s="14"/>
      <c r="O169" s="14"/>
    </row>
    <row r="170" spans="1:15" s="114" customFormat="1" ht="11.25">
      <c r="A170" s="565"/>
      <c r="B170" s="564" t="e">
        <f>IF(VLOOKUP($A170,Osnova!$A:$C,1)=$A170,VLOOKUP($A170,Osnova!$A:$C,3),0)</f>
        <v>#N/A</v>
      </c>
      <c r="C170" s="564" t="e">
        <f>IF(VLOOKUP($A170,[1]Osnova!$A$1:$C$65536,1)=$A170,VLOOKUP($A170,[1]Osnova!$A$1:$D$65536,4),0)</f>
        <v>#N/A</v>
      </c>
      <c r="D170" s="681"/>
      <c r="E170" s="90"/>
      <c r="F170" s="88">
        <f t="shared" si="6"/>
        <v>0</v>
      </c>
      <c r="G170" s="682"/>
      <c r="H170" s="682"/>
      <c r="I170" s="88">
        <f t="shared" si="7"/>
        <v>0</v>
      </c>
      <c r="K170" s="14"/>
      <c r="L170" s="14"/>
      <c r="M170" s="14"/>
      <c r="N170" s="14"/>
      <c r="O170" s="14"/>
    </row>
    <row r="171" spans="1:15" s="114" customFormat="1" ht="11.25">
      <c r="A171" s="565"/>
      <c r="B171" s="564" t="e">
        <f>IF(VLOOKUP($A171,Osnova!$A:$C,1)=$A171,VLOOKUP($A171,Osnova!$A:$C,3),0)</f>
        <v>#N/A</v>
      </c>
      <c r="C171" s="564" t="e">
        <f>IF(VLOOKUP($A171,[1]Osnova!$A$1:$C$65536,1)=$A171,VLOOKUP($A171,[1]Osnova!$A$1:$D$65536,4),0)</f>
        <v>#N/A</v>
      </c>
      <c r="D171" s="681"/>
      <c r="E171" s="90"/>
      <c r="F171" s="88">
        <f t="shared" si="6"/>
        <v>0</v>
      </c>
      <c r="G171" s="682"/>
      <c r="H171" s="682"/>
      <c r="I171" s="88">
        <f t="shared" si="7"/>
        <v>0</v>
      </c>
      <c r="K171" s="14"/>
      <c r="L171" s="14"/>
      <c r="M171" s="14"/>
      <c r="N171" s="14"/>
      <c r="O171" s="14"/>
    </row>
    <row r="172" spans="1:15" s="114" customFormat="1" ht="11.25">
      <c r="A172" s="565"/>
      <c r="B172" s="564" t="e">
        <f>IF(VLOOKUP($A172,Osnova!$A:$C,1)=$A172,VLOOKUP($A172,Osnova!$A:$C,3),0)</f>
        <v>#N/A</v>
      </c>
      <c r="C172" s="564" t="e">
        <f>IF(VLOOKUP($A172,[1]Osnova!$A$1:$C$65536,1)=$A172,VLOOKUP($A172,[1]Osnova!$A$1:$D$65536,4),0)</f>
        <v>#N/A</v>
      </c>
      <c r="D172" s="681"/>
      <c r="E172" s="90"/>
      <c r="F172" s="88">
        <f t="shared" si="6"/>
        <v>0</v>
      </c>
      <c r="G172" s="682"/>
      <c r="H172" s="682"/>
      <c r="I172" s="88">
        <f t="shared" si="7"/>
        <v>0</v>
      </c>
      <c r="K172" s="14"/>
      <c r="L172" s="14"/>
      <c r="M172" s="14"/>
      <c r="N172" s="14"/>
      <c r="O172" s="14"/>
    </row>
    <row r="173" spans="1:15" s="114" customFormat="1" ht="11.25">
      <c r="A173" s="565"/>
      <c r="B173" s="564" t="e">
        <f>IF(VLOOKUP($A173,Osnova!$A:$C,1)=$A173,VLOOKUP($A173,Osnova!$A:$C,3),0)</f>
        <v>#N/A</v>
      </c>
      <c r="C173" s="564" t="e">
        <f>IF(VLOOKUP($A173,[1]Osnova!$A$1:$C$65536,1)=$A173,VLOOKUP($A173,[1]Osnova!$A$1:$D$65536,4),0)</f>
        <v>#N/A</v>
      </c>
      <c r="D173" s="681"/>
      <c r="E173" s="90"/>
      <c r="F173" s="88">
        <f t="shared" si="6"/>
        <v>0</v>
      </c>
      <c r="G173" s="682"/>
      <c r="H173" s="682"/>
      <c r="I173" s="88">
        <f t="shared" si="7"/>
        <v>0</v>
      </c>
      <c r="K173" s="14"/>
      <c r="L173" s="14"/>
      <c r="M173" s="14"/>
      <c r="N173" s="14"/>
      <c r="O173" s="14"/>
    </row>
    <row r="174" spans="1:15" s="114" customFormat="1" ht="11.25">
      <c r="A174" s="565"/>
      <c r="B174" s="564" t="e">
        <f>IF(VLOOKUP($A174,Osnova!$A:$C,1)=$A174,VLOOKUP($A174,Osnova!$A:$C,3),0)</f>
        <v>#N/A</v>
      </c>
      <c r="C174" s="564" t="e">
        <f>IF(VLOOKUP($A174,[1]Osnova!$A$1:$C$65536,1)=$A174,VLOOKUP($A174,[1]Osnova!$A$1:$D$65536,4),0)</f>
        <v>#N/A</v>
      </c>
      <c r="D174" s="681"/>
      <c r="E174" s="90"/>
      <c r="F174" s="88">
        <f t="shared" si="6"/>
        <v>0</v>
      </c>
      <c r="G174" s="682"/>
      <c r="H174" s="682"/>
      <c r="I174" s="88">
        <f>SUM(F174+G174-H174)</f>
        <v>0</v>
      </c>
      <c r="K174" s="14"/>
      <c r="L174" s="14"/>
      <c r="M174" s="14"/>
      <c r="N174" s="14"/>
      <c r="O174" s="14"/>
    </row>
    <row r="175" spans="1:15" s="114" customFormat="1" ht="11.25">
      <c r="A175" s="565"/>
      <c r="B175" s="564" t="e">
        <f>IF(VLOOKUP($A175,Osnova!$A:$C,1)=$A175,VLOOKUP($A175,Osnova!$A:$C,3),0)</f>
        <v>#N/A</v>
      </c>
      <c r="C175" s="564" t="e">
        <f>IF(VLOOKUP($A175,[1]Osnova!$A$1:$C$65536,1)=$A175,VLOOKUP($A175,[1]Osnova!$A$1:$D$65536,4),0)</f>
        <v>#N/A</v>
      </c>
      <c r="D175" s="681"/>
      <c r="E175" s="90"/>
      <c r="F175" s="88">
        <f t="shared" si="6"/>
        <v>0</v>
      </c>
      <c r="G175" s="682"/>
      <c r="H175" s="682"/>
      <c r="I175" s="88">
        <f t="shared" ref="I175:I236" si="8">SUM(F175+G175-H175)</f>
        <v>0</v>
      </c>
      <c r="K175" s="14"/>
      <c r="L175" s="14"/>
      <c r="M175" s="14"/>
      <c r="N175" s="14"/>
      <c r="O175" s="14"/>
    </row>
    <row r="176" spans="1:15" s="114" customFormat="1" ht="11.25">
      <c r="A176" s="565"/>
      <c r="B176" s="564" t="e">
        <f>IF(VLOOKUP($A176,Osnova!$A:$C,1)=$A176,VLOOKUP($A176,Osnova!$A:$C,3),0)</f>
        <v>#N/A</v>
      </c>
      <c r="C176" s="564" t="e">
        <f>IF(VLOOKUP($A176,[1]Osnova!$A$1:$C$65536,1)=$A176,VLOOKUP($A176,[1]Osnova!$A$1:$D$65536,4),0)</f>
        <v>#N/A</v>
      </c>
      <c r="D176" s="681"/>
      <c r="E176" s="90"/>
      <c r="F176" s="88">
        <f t="shared" si="6"/>
        <v>0</v>
      </c>
      <c r="G176" s="682"/>
      <c r="H176" s="682"/>
      <c r="I176" s="88">
        <f t="shared" si="8"/>
        <v>0</v>
      </c>
      <c r="K176" s="14"/>
      <c r="L176" s="14"/>
      <c r="M176" s="14"/>
      <c r="N176" s="14"/>
      <c r="O176" s="14"/>
    </row>
    <row r="177" spans="1:15" s="114" customFormat="1" ht="11.25">
      <c r="A177" s="565"/>
      <c r="B177" s="564" t="e">
        <f>IF(VLOOKUP($A177,Osnova!$A:$C,1)=$A177,VLOOKUP($A177,Osnova!$A:$C,3),0)</f>
        <v>#N/A</v>
      </c>
      <c r="C177" s="564" t="e">
        <f>IF(VLOOKUP($A177,[1]Osnova!$A$1:$C$65536,1)=$A177,VLOOKUP($A177,[1]Osnova!$A$1:$D$65536,4),0)</f>
        <v>#N/A</v>
      </c>
      <c r="D177" s="681"/>
      <c r="E177" s="90"/>
      <c r="F177" s="88">
        <f t="shared" si="6"/>
        <v>0</v>
      </c>
      <c r="G177" s="682"/>
      <c r="H177" s="682"/>
      <c r="I177" s="88">
        <f t="shared" si="8"/>
        <v>0</v>
      </c>
      <c r="K177" s="14"/>
      <c r="L177" s="14"/>
      <c r="M177" s="14"/>
      <c r="N177" s="14"/>
      <c r="O177" s="14"/>
    </row>
    <row r="178" spans="1:15" s="114" customFormat="1" ht="11.25">
      <c r="A178" s="565"/>
      <c r="B178" s="564" t="e">
        <f>IF(VLOOKUP($A178,Osnova!$A:$C,1)=$A178,VLOOKUP($A178,Osnova!$A:$C,3),0)</f>
        <v>#N/A</v>
      </c>
      <c r="C178" s="564" t="e">
        <f>IF(VLOOKUP($A178,[1]Osnova!$A$1:$C$65536,1)=$A178,VLOOKUP($A178,[1]Osnova!$A$1:$D$65536,4),0)</f>
        <v>#N/A</v>
      </c>
      <c r="D178" s="681"/>
      <c r="E178" s="90"/>
      <c r="F178" s="88">
        <f t="shared" si="6"/>
        <v>0</v>
      </c>
      <c r="G178" s="682"/>
      <c r="H178" s="682"/>
      <c r="I178" s="88">
        <f t="shared" si="8"/>
        <v>0</v>
      </c>
      <c r="K178" s="14"/>
      <c r="L178" s="14"/>
      <c r="M178" s="14"/>
      <c r="N178" s="14"/>
      <c r="O178" s="14"/>
    </row>
    <row r="179" spans="1:15" s="114" customFormat="1" ht="11.25">
      <c r="A179" s="565"/>
      <c r="B179" s="564" t="e">
        <f>IF(VLOOKUP($A179,Osnova!$A:$C,1)=$A179,VLOOKUP($A179,Osnova!$A:$C,3),0)</f>
        <v>#N/A</v>
      </c>
      <c r="C179" s="564" t="e">
        <f>IF(VLOOKUP($A179,[1]Osnova!$A$1:$C$65536,1)=$A179,VLOOKUP($A179,[1]Osnova!$A$1:$D$65536,4),0)</f>
        <v>#N/A</v>
      </c>
      <c r="D179" s="681"/>
      <c r="E179" s="90"/>
      <c r="F179" s="88">
        <f t="shared" si="6"/>
        <v>0</v>
      </c>
      <c r="G179" s="682"/>
      <c r="H179" s="682"/>
      <c r="I179" s="88">
        <f t="shared" si="8"/>
        <v>0</v>
      </c>
      <c r="K179" s="14"/>
      <c r="L179" s="14"/>
      <c r="M179" s="14"/>
      <c r="N179" s="14"/>
      <c r="O179" s="14"/>
    </row>
    <row r="180" spans="1:15" s="114" customFormat="1" ht="11.25">
      <c r="A180" s="565"/>
      <c r="B180" s="564" t="e">
        <f>IF(VLOOKUP($A180,Osnova!$A:$C,1)=$A180,VLOOKUP($A180,Osnova!$A:$C,3),0)</f>
        <v>#N/A</v>
      </c>
      <c r="C180" s="564" t="e">
        <f>IF(VLOOKUP($A180,[1]Osnova!$A$1:$C$65536,1)=$A180,VLOOKUP($A180,[1]Osnova!$A$1:$D$65536,4),0)</f>
        <v>#N/A</v>
      </c>
      <c r="D180" s="681"/>
      <c r="E180" s="90"/>
      <c r="F180" s="88">
        <f t="shared" si="6"/>
        <v>0</v>
      </c>
      <c r="G180" s="682"/>
      <c r="H180" s="682"/>
      <c r="I180" s="88">
        <f t="shared" si="8"/>
        <v>0</v>
      </c>
      <c r="K180" s="14"/>
      <c r="L180" s="14"/>
      <c r="M180" s="14"/>
      <c r="N180" s="14"/>
      <c r="O180" s="14"/>
    </row>
    <row r="181" spans="1:15" s="114" customFormat="1" ht="11.25">
      <c r="A181" s="565"/>
      <c r="B181" s="564" t="e">
        <f>IF(VLOOKUP($A181,Osnova!$A:$C,1)=$A181,VLOOKUP($A181,Osnova!$A:$C,3),0)</f>
        <v>#N/A</v>
      </c>
      <c r="C181" s="564" t="e">
        <f>IF(VLOOKUP($A181,[1]Osnova!$A$1:$C$65536,1)=$A181,VLOOKUP($A181,[1]Osnova!$A$1:$D$65536,4),0)</f>
        <v>#N/A</v>
      </c>
      <c r="D181" s="681"/>
      <c r="E181" s="90"/>
      <c r="F181" s="88">
        <f t="shared" si="6"/>
        <v>0</v>
      </c>
      <c r="G181" s="682"/>
      <c r="H181" s="682"/>
      <c r="I181" s="88">
        <f t="shared" si="8"/>
        <v>0</v>
      </c>
      <c r="K181" s="14"/>
      <c r="L181" s="14"/>
      <c r="M181" s="14"/>
      <c r="N181" s="14"/>
      <c r="O181" s="14"/>
    </row>
    <row r="182" spans="1:15" s="114" customFormat="1" ht="11.25">
      <c r="A182" s="565"/>
      <c r="B182" s="564" t="e">
        <f>IF(VLOOKUP($A182,Osnova!$A:$C,1)=$A182,VLOOKUP($A182,Osnova!$A:$C,3),0)</f>
        <v>#N/A</v>
      </c>
      <c r="C182" s="564" t="e">
        <f>IF(VLOOKUP($A182,[1]Osnova!$A$1:$C$65536,1)=$A182,VLOOKUP($A182,[1]Osnova!$A$1:$D$65536,4),0)</f>
        <v>#N/A</v>
      </c>
      <c r="D182" s="681"/>
      <c r="E182" s="90"/>
      <c r="F182" s="88">
        <f t="shared" si="6"/>
        <v>0</v>
      </c>
      <c r="G182" s="682"/>
      <c r="H182" s="682"/>
      <c r="I182" s="88">
        <f t="shared" si="8"/>
        <v>0</v>
      </c>
      <c r="K182" s="14"/>
      <c r="L182" s="14"/>
      <c r="M182" s="14"/>
      <c r="N182" s="14"/>
      <c r="O182" s="14"/>
    </row>
    <row r="183" spans="1:15" s="114" customFormat="1" ht="11.25">
      <c r="A183" s="565"/>
      <c r="B183" s="564" t="e">
        <f>IF(VLOOKUP($A183,Osnova!$A:$C,1)=$A183,VLOOKUP($A183,Osnova!$A:$C,3),0)</f>
        <v>#N/A</v>
      </c>
      <c r="C183" s="564" t="e">
        <f>IF(VLOOKUP($A183,[1]Osnova!$A$1:$C$65536,1)=$A183,VLOOKUP($A183,[1]Osnova!$A$1:$D$65536,4),0)</f>
        <v>#N/A</v>
      </c>
      <c r="D183" s="681"/>
      <c r="E183" s="90"/>
      <c r="F183" s="88">
        <f t="shared" si="6"/>
        <v>0</v>
      </c>
      <c r="G183" s="682"/>
      <c r="H183" s="682"/>
      <c r="I183" s="88">
        <f t="shared" si="8"/>
        <v>0</v>
      </c>
      <c r="K183" s="14"/>
      <c r="L183" s="14"/>
      <c r="M183" s="14"/>
      <c r="N183" s="14"/>
      <c r="O183" s="14"/>
    </row>
    <row r="184" spans="1:15" s="114" customFormat="1" ht="11.25">
      <c r="A184" s="565"/>
      <c r="B184" s="564" t="e">
        <f>IF(VLOOKUP($A184,Osnova!$A:$C,1)=$A184,VLOOKUP($A184,Osnova!$A:$C,3),0)</f>
        <v>#N/A</v>
      </c>
      <c r="C184" s="564" t="e">
        <f>IF(VLOOKUP($A184,[1]Osnova!$A$1:$C$65536,1)=$A184,VLOOKUP($A184,[1]Osnova!$A$1:$D$65536,4),0)</f>
        <v>#N/A</v>
      </c>
      <c r="D184" s="681"/>
      <c r="E184" s="90"/>
      <c r="F184" s="88">
        <f t="shared" si="6"/>
        <v>0</v>
      </c>
      <c r="G184" s="682"/>
      <c r="H184" s="682"/>
      <c r="I184" s="88">
        <f t="shared" si="8"/>
        <v>0</v>
      </c>
      <c r="K184" s="14"/>
      <c r="L184" s="14"/>
      <c r="M184" s="14"/>
      <c r="N184" s="14"/>
      <c r="O184" s="14"/>
    </row>
    <row r="185" spans="1:15" s="114" customFormat="1" ht="11.25">
      <c r="A185" s="565"/>
      <c r="B185" s="564" t="e">
        <f>IF(VLOOKUP($A185,Osnova!$A:$C,1)=$A185,VLOOKUP($A185,Osnova!$A:$C,3),0)</f>
        <v>#N/A</v>
      </c>
      <c r="C185" s="564" t="e">
        <f>IF(VLOOKUP($A185,[1]Osnova!$A$1:$C$65536,1)=$A185,VLOOKUP($A185,[1]Osnova!$A$1:$D$65536,4),0)</f>
        <v>#N/A</v>
      </c>
      <c r="D185" s="681"/>
      <c r="E185" s="90"/>
      <c r="F185" s="88">
        <f t="shared" si="6"/>
        <v>0</v>
      </c>
      <c r="G185" s="682"/>
      <c r="H185" s="682"/>
      <c r="I185" s="88">
        <f t="shared" si="8"/>
        <v>0</v>
      </c>
      <c r="K185" s="14"/>
      <c r="L185" s="14"/>
      <c r="M185" s="14"/>
      <c r="N185" s="14"/>
      <c r="O185" s="14"/>
    </row>
    <row r="186" spans="1:15" s="114" customFormat="1" ht="11.25">
      <c r="A186" s="565"/>
      <c r="B186" s="564" t="e">
        <f>IF(VLOOKUP($A186,Osnova!$A:$C,1)=$A186,VLOOKUP($A186,Osnova!$A:$C,3),0)</f>
        <v>#N/A</v>
      </c>
      <c r="C186" s="564" t="e">
        <f>IF(VLOOKUP($A186,[1]Osnova!$A$1:$C$65536,1)=$A186,VLOOKUP($A186,[1]Osnova!$A$1:$D$65536,4),0)</f>
        <v>#N/A</v>
      </c>
      <c r="D186" s="681"/>
      <c r="E186" s="90"/>
      <c r="F186" s="88">
        <f t="shared" si="6"/>
        <v>0</v>
      </c>
      <c r="G186" s="682"/>
      <c r="H186" s="682"/>
      <c r="I186" s="88">
        <f t="shared" si="8"/>
        <v>0</v>
      </c>
      <c r="K186" s="14"/>
      <c r="L186" s="14"/>
      <c r="M186" s="14"/>
      <c r="N186" s="14"/>
      <c r="O186" s="14"/>
    </row>
    <row r="187" spans="1:15" s="114" customFormat="1" ht="11.25">
      <c r="A187" s="565"/>
      <c r="B187" s="564" t="e">
        <f>IF(VLOOKUP($A187,Osnova!$A:$C,1)=$A187,VLOOKUP($A187,Osnova!$A:$C,3),0)</f>
        <v>#N/A</v>
      </c>
      <c r="C187" s="564" t="e">
        <f>IF(VLOOKUP($A187,[1]Osnova!$A$1:$C$65536,1)=$A187,VLOOKUP($A187,[1]Osnova!$A$1:$D$65536,4),0)</f>
        <v>#N/A</v>
      </c>
      <c r="D187" s="681"/>
      <c r="E187" s="90"/>
      <c r="F187" s="88">
        <f t="shared" si="6"/>
        <v>0</v>
      </c>
      <c r="G187" s="682"/>
      <c r="H187" s="682"/>
      <c r="I187" s="88">
        <f t="shared" si="8"/>
        <v>0</v>
      </c>
      <c r="K187" s="14"/>
      <c r="L187" s="14"/>
      <c r="M187" s="14"/>
      <c r="N187" s="14"/>
      <c r="O187" s="14"/>
    </row>
    <row r="188" spans="1:15" s="114" customFormat="1" ht="11.25">
      <c r="A188" s="565"/>
      <c r="B188" s="564" t="e">
        <f>IF(VLOOKUP($A188,Osnova!$A:$C,1)=$A188,VLOOKUP($A188,Osnova!$A:$C,3),0)</f>
        <v>#N/A</v>
      </c>
      <c r="C188" s="564" t="e">
        <f>IF(VLOOKUP($A188,[1]Osnova!$A$1:$C$65536,1)=$A188,VLOOKUP($A188,[1]Osnova!$A$1:$D$65536,4),0)</f>
        <v>#N/A</v>
      </c>
      <c r="D188" s="681"/>
      <c r="E188" s="90"/>
      <c r="F188" s="88">
        <f t="shared" si="6"/>
        <v>0</v>
      </c>
      <c r="G188" s="682"/>
      <c r="H188" s="682"/>
      <c r="I188" s="88">
        <f t="shared" si="8"/>
        <v>0</v>
      </c>
      <c r="K188" s="14"/>
      <c r="L188" s="14"/>
      <c r="M188" s="14"/>
      <c r="N188" s="14"/>
      <c r="O188" s="14"/>
    </row>
    <row r="189" spans="1:15" s="114" customFormat="1" ht="11.25">
      <c r="A189" s="565"/>
      <c r="B189" s="564" t="e">
        <f>IF(VLOOKUP($A189,Osnova!$A:$C,1)=$A189,VLOOKUP($A189,Osnova!$A:$C,3),0)</f>
        <v>#N/A</v>
      </c>
      <c r="C189" s="564" t="e">
        <f>IF(VLOOKUP($A189,[1]Osnova!$A$1:$C$65536,1)=$A189,VLOOKUP($A189,[1]Osnova!$A$1:$D$65536,4),0)</f>
        <v>#N/A</v>
      </c>
      <c r="D189" s="681"/>
      <c r="E189" s="90"/>
      <c r="F189" s="88">
        <f t="shared" si="6"/>
        <v>0</v>
      </c>
      <c r="G189" s="682"/>
      <c r="H189" s="682"/>
      <c r="I189" s="88">
        <f t="shared" si="8"/>
        <v>0</v>
      </c>
      <c r="K189" s="14"/>
      <c r="L189" s="14"/>
      <c r="M189" s="14"/>
      <c r="N189" s="14"/>
      <c r="O189" s="14"/>
    </row>
    <row r="190" spans="1:15" s="114" customFormat="1" ht="11.25">
      <c r="A190" s="565"/>
      <c r="B190" s="564" t="e">
        <f>IF(VLOOKUP($A190,Osnova!$A:$C,1)=$A190,VLOOKUP($A190,Osnova!$A:$C,3),0)</f>
        <v>#N/A</v>
      </c>
      <c r="C190" s="564" t="e">
        <f>IF(VLOOKUP($A190,[1]Osnova!$A$1:$C$65536,1)=$A190,VLOOKUP($A190,[1]Osnova!$A$1:$D$65536,4),0)</f>
        <v>#N/A</v>
      </c>
      <c r="D190" s="681"/>
      <c r="E190" s="90"/>
      <c r="F190" s="88">
        <f t="shared" si="6"/>
        <v>0</v>
      </c>
      <c r="G190" s="682"/>
      <c r="H190" s="682"/>
      <c r="I190" s="88">
        <f t="shared" si="8"/>
        <v>0</v>
      </c>
      <c r="K190" s="14"/>
      <c r="L190" s="14"/>
      <c r="M190" s="14"/>
      <c r="N190" s="14"/>
      <c r="O190" s="14"/>
    </row>
    <row r="191" spans="1:15" s="114" customFormat="1" ht="11.25">
      <c r="A191" s="565"/>
      <c r="B191" s="564" t="e">
        <f>IF(VLOOKUP($A191,Osnova!$A:$C,1)=$A191,VLOOKUP($A191,Osnova!$A:$C,3),0)</f>
        <v>#N/A</v>
      </c>
      <c r="C191" s="564" t="e">
        <f>IF(VLOOKUP($A191,[1]Osnova!$A$1:$C$65536,1)=$A191,VLOOKUP($A191,[1]Osnova!$A$1:$D$65536,4),0)</f>
        <v>#N/A</v>
      </c>
      <c r="D191" s="681"/>
      <c r="E191" s="90"/>
      <c r="F191" s="88">
        <f t="shared" si="6"/>
        <v>0</v>
      </c>
      <c r="G191" s="682"/>
      <c r="H191" s="682"/>
      <c r="I191" s="88">
        <f t="shared" si="8"/>
        <v>0</v>
      </c>
      <c r="K191" s="14"/>
      <c r="L191" s="14"/>
      <c r="M191" s="14"/>
      <c r="N191" s="14"/>
      <c r="O191" s="14"/>
    </row>
    <row r="192" spans="1:15" s="114" customFormat="1" ht="11.25">
      <c r="A192" s="565"/>
      <c r="B192" s="564" t="e">
        <f>IF(VLOOKUP($A192,Osnova!$A:$C,1)=$A192,VLOOKUP($A192,Osnova!$A:$C,3),0)</f>
        <v>#N/A</v>
      </c>
      <c r="C192" s="564" t="e">
        <f>IF(VLOOKUP($A192,[1]Osnova!$A$1:$C$65536,1)=$A192,VLOOKUP($A192,[1]Osnova!$A$1:$D$65536,4),0)</f>
        <v>#N/A</v>
      </c>
      <c r="D192" s="681"/>
      <c r="E192" s="90"/>
      <c r="F192" s="88">
        <f t="shared" si="6"/>
        <v>0</v>
      </c>
      <c r="G192" s="682"/>
      <c r="H192" s="682"/>
      <c r="I192" s="88">
        <f t="shared" si="8"/>
        <v>0</v>
      </c>
      <c r="K192" s="14"/>
      <c r="L192" s="14"/>
      <c r="M192" s="14"/>
      <c r="N192" s="14"/>
      <c r="O192" s="14"/>
    </row>
    <row r="193" spans="1:15" s="114" customFormat="1" ht="11.25">
      <c r="A193" s="565"/>
      <c r="B193" s="564" t="e">
        <f>IF(VLOOKUP($A193,Osnova!$A:$C,1)=$A193,VLOOKUP($A193,Osnova!$A:$C,3),0)</f>
        <v>#N/A</v>
      </c>
      <c r="C193" s="564" t="e">
        <f>IF(VLOOKUP($A193,[1]Osnova!$A$1:$C$65536,1)=$A193,VLOOKUP($A193,[1]Osnova!$A$1:$D$65536,4),0)</f>
        <v>#N/A</v>
      </c>
      <c r="D193" s="681"/>
      <c r="E193" s="90"/>
      <c r="F193" s="88">
        <f t="shared" si="6"/>
        <v>0</v>
      </c>
      <c r="G193" s="682"/>
      <c r="H193" s="682"/>
      <c r="I193" s="88">
        <f t="shared" si="8"/>
        <v>0</v>
      </c>
      <c r="K193" s="14"/>
      <c r="L193" s="14"/>
      <c r="M193" s="14"/>
      <c r="N193" s="14"/>
      <c r="O193" s="14"/>
    </row>
    <row r="194" spans="1:15" s="114" customFormat="1" ht="11.25">
      <c r="A194" s="565"/>
      <c r="B194" s="564" t="e">
        <f>IF(VLOOKUP($A194,Osnova!$A:$C,1)=$A194,VLOOKUP($A194,Osnova!$A:$C,3),0)</f>
        <v>#N/A</v>
      </c>
      <c r="C194" s="564" t="e">
        <f>IF(VLOOKUP($A194,[1]Osnova!$A$1:$C$65536,1)=$A194,VLOOKUP($A194,[1]Osnova!$A$1:$D$65536,4),0)</f>
        <v>#N/A</v>
      </c>
      <c r="D194" s="681"/>
      <c r="E194" s="90"/>
      <c r="F194" s="88">
        <f t="shared" si="6"/>
        <v>0</v>
      </c>
      <c r="G194" s="682"/>
      <c r="H194" s="682"/>
      <c r="I194" s="88">
        <f t="shared" si="8"/>
        <v>0</v>
      </c>
      <c r="K194" s="14"/>
      <c r="L194" s="14"/>
      <c r="M194" s="14"/>
      <c r="N194" s="14"/>
      <c r="O194" s="14"/>
    </row>
    <row r="195" spans="1:15" s="114" customFormat="1" ht="11.25">
      <c r="A195" s="565"/>
      <c r="B195" s="564" t="e">
        <f>IF(VLOOKUP($A195,Osnova!$A:$C,1)=$A195,VLOOKUP($A195,Osnova!$A:$C,3),0)</f>
        <v>#N/A</v>
      </c>
      <c r="C195" s="564" t="e">
        <f>IF(VLOOKUP($A195,[1]Osnova!$A$1:$C$65536,1)=$A195,VLOOKUP($A195,[1]Osnova!$A$1:$D$65536,4),0)</f>
        <v>#N/A</v>
      </c>
      <c r="D195" s="681"/>
      <c r="E195" s="90"/>
      <c r="F195" s="88">
        <f t="shared" si="6"/>
        <v>0</v>
      </c>
      <c r="G195" s="682"/>
      <c r="H195" s="682"/>
      <c r="I195" s="88">
        <f t="shared" si="8"/>
        <v>0</v>
      </c>
      <c r="K195" s="14"/>
      <c r="L195" s="14"/>
      <c r="M195" s="14"/>
      <c r="N195" s="14"/>
      <c r="O195" s="14"/>
    </row>
    <row r="196" spans="1:15" s="114" customFormat="1" ht="11.25">
      <c r="A196" s="565"/>
      <c r="B196" s="564" t="e">
        <f>IF(VLOOKUP($A196,Osnova!$A:$C,1)=$A196,VLOOKUP($A196,Osnova!$A:$C,3),0)</f>
        <v>#N/A</v>
      </c>
      <c r="C196" s="564" t="e">
        <f>IF(VLOOKUP($A196,[1]Osnova!$A$1:$C$65536,1)=$A196,VLOOKUP($A196,[1]Osnova!$A$1:$D$65536,4),0)</f>
        <v>#N/A</v>
      </c>
      <c r="D196" s="681"/>
      <c r="E196" s="90"/>
      <c r="F196" s="88">
        <f t="shared" si="6"/>
        <v>0</v>
      </c>
      <c r="G196" s="682"/>
      <c r="H196" s="682"/>
      <c r="I196" s="88">
        <f t="shared" si="8"/>
        <v>0</v>
      </c>
      <c r="K196" s="14"/>
      <c r="L196" s="14"/>
      <c r="M196" s="14"/>
      <c r="N196" s="14"/>
      <c r="O196" s="14"/>
    </row>
    <row r="197" spans="1:15" s="114" customFormat="1" ht="11.25">
      <c r="A197" s="565"/>
      <c r="B197" s="564" t="e">
        <f>IF(VLOOKUP($A197,Osnova!$A:$C,1)=$A197,VLOOKUP($A197,Osnova!$A:$C,3),0)</f>
        <v>#N/A</v>
      </c>
      <c r="C197" s="564" t="e">
        <f>IF(VLOOKUP($A197,[1]Osnova!$A$1:$C$65536,1)=$A197,VLOOKUP($A197,[1]Osnova!$A$1:$D$65536,4),0)</f>
        <v>#N/A</v>
      </c>
      <c r="D197" s="681"/>
      <c r="E197" s="90"/>
      <c r="F197" s="88">
        <f t="shared" si="6"/>
        <v>0</v>
      </c>
      <c r="G197" s="682"/>
      <c r="H197" s="682"/>
      <c r="I197" s="88">
        <f t="shared" si="8"/>
        <v>0</v>
      </c>
      <c r="K197" s="14"/>
      <c r="L197" s="14"/>
      <c r="M197" s="14"/>
      <c r="N197" s="14"/>
      <c r="O197" s="14"/>
    </row>
    <row r="198" spans="1:15" s="114" customFormat="1" ht="11.25">
      <c r="A198" s="565"/>
      <c r="B198" s="564" t="e">
        <f>IF(VLOOKUP($A198,Osnova!$A:$C,1)=$A198,VLOOKUP($A198,Osnova!$A:$C,3),0)</f>
        <v>#N/A</v>
      </c>
      <c r="C198" s="564" t="e">
        <f>IF(VLOOKUP($A198,[1]Osnova!$A$1:$C$65536,1)=$A198,VLOOKUP($A198,[1]Osnova!$A$1:$D$65536,4),0)</f>
        <v>#N/A</v>
      </c>
      <c r="D198" s="681"/>
      <c r="E198" s="90"/>
      <c r="F198" s="88">
        <f t="shared" si="6"/>
        <v>0</v>
      </c>
      <c r="G198" s="682"/>
      <c r="H198" s="682"/>
      <c r="I198" s="88">
        <f t="shared" si="8"/>
        <v>0</v>
      </c>
      <c r="K198" s="14"/>
      <c r="L198" s="14"/>
      <c r="M198" s="14"/>
      <c r="N198" s="14"/>
      <c r="O198" s="14"/>
    </row>
    <row r="199" spans="1:15" s="114" customFormat="1" ht="11.25">
      <c r="A199" s="565"/>
      <c r="B199" s="564" t="e">
        <f>IF(VLOOKUP($A199,Osnova!$A:$C,1)=$A199,VLOOKUP($A199,Osnova!$A:$C,3),0)</f>
        <v>#N/A</v>
      </c>
      <c r="C199" s="564" t="e">
        <f>IF(VLOOKUP($A199,[1]Osnova!$A$1:$C$65536,1)=$A199,VLOOKUP($A199,[1]Osnova!$A$1:$D$65536,4),0)</f>
        <v>#N/A</v>
      </c>
      <c r="D199" s="681"/>
      <c r="E199" s="90"/>
      <c r="F199" s="88">
        <f t="shared" si="6"/>
        <v>0</v>
      </c>
      <c r="G199" s="682"/>
      <c r="H199" s="682"/>
      <c r="I199" s="88">
        <f t="shared" si="8"/>
        <v>0</v>
      </c>
      <c r="K199" s="14"/>
      <c r="L199" s="14"/>
      <c r="M199" s="14"/>
      <c r="N199" s="14"/>
      <c r="O199" s="14"/>
    </row>
    <row r="200" spans="1:15" s="114" customFormat="1" ht="11.25">
      <c r="A200" s="565"/>
      <c r="B200" s="564" t="e">
        <f>IF(VLOOKUP($A200,Osnova!$A:$C,1)=$A200,VLOOKUP($A200,Osnova!$A:$C,3),0)</f>
        <v>#N/A</v>
      </c>
      <c r="C200" s="564" t="e">
        <f>IF(VLOOKUP($A200,[1]Osnova!$A$1:$C$65536,1)=$A200,VLOOKUP($A200,[1]Osnova!$A$1:$D$65536,4),0)</f>
        <v>#N/A</v>
      </c>
      <c r="D200" s="681"/>
      <c r="E200" s="90"/>
      <c r="F200" s="88">
        <f t="shared" ref="F200:F243" si="9">SUM(D200-E200)</f>
        <v>0</v>
      </c>
      <c r="G200" s="682"/>
      <c r="H200" s="682"/>
      <c r="I200" s="88">
        <f t="shared" si="8"/>
        <v>0</v>
      </c>
      <c r="K200" s="14"/>
      <c r="L200" s="14"/>
      <c r="M200" s="14"/>
      <c r="N200" s="14"/>
      <c r="O200" s="14"/>
    </row>
    <row r="201" spans="1:15" s="114" customFormat="1" ht="11.25">
      <c r="A201" s="565"/>
      <c r="B201" s="564" t="e">
        <f>IF(VLOOKUP($A201,Osnova!$A:$C,1)=$A201,VLOOKUP($A201,Osnova!$A:$C,3),0)</f>
        <v>#N/A</v>
      </c>
      <c r="C201" s="564" t="e">
        <f>IF(VLOOKUP($A201,[1]Osnova!$A$1:$C$65536,1)=$A201,VLOOKUP($A201,[1]Osnova!$A$1:$D$65536,4),0)</f>
        <v>#N/A</v>
      </c>
      <c r="D201" s="681"/>
      <c r="E201" s="90"/>
      <c r="F201" s="88">
        <f t="shared" si="9"/>
        <v>0</v>
      </c>
      <c r="G201" s="682"/>
      <c r="H201" s="682"/>
      <c r="I201" s="88">
        <f t="shared" si="8"/>
        <v>0</v>
      </c>
      <c r="K201" s="14"/>
      <c r="L201" s="14"/>
      <c r="M201" s="14"/>
      <c r="N201" s="14"/>
      <c r="O201" s="14"/>
    </row>
    <row r="202" spans="1:15" s="114" customFormat="1" ht="11.25">
      <c r="A202" s="565"/>
      <c r="B202" s="564" t="e">
        <f>IF(VLOOKUP($A202,Osnova!$A:$C,1)=$A202,VLOOKUP($A202,Osnova!$A:$C,3),0)</f>
        <v>#N/A</v>
      </c>
      <c r="C202" s="564" t="e">
        <f>IF(VLOOKUP($A202,[1]Osnova!$A$1:$C$65536,1)=$A202,VLOOKUP($A202,[1]Osnova!$A$1:$D$65536,4),0)</f>
        <v>#N/A</v>
      </c>
      <c r="D202" s="681"/>
      <c r="E202" s="90"/>
      <c r="F202" s="88">
        <f t="shared" si="9"/>
        <v>0</v>
      </c>
      <c r="G202" s="682"/>
      <c r="H202" s="682"/>
      <c r="I202" s="88">
        <f t="shared" si="8"/>
        <v>0</v>
      </c>
      <c r="K202" s="14"/>
      <c r="L202" s="14"/>
      <c r="M202" s="14"/>
      <c r="N202" s="14"/>
      <c r="O202" s="14"/>
    </row>
    <row r="203" spans="1:15" s="114" customFormat="1" ht="11.25">
      <c r="A203" s="565"/>
      <c r="B203" s="564" t="e">
        <f>IF(VLOOKUP($A203,Osnova!$A:$C,1)=$A203,VLOOKUP($A203,Osnova!$A:$C,3),0)</f>
        <v>#N/A</v>
      </c>
      <c r="C203" s="564" t="e">
        <f>IF(VLOOKUP($A203,[1]Osnova!$A$1:$C$65536,1)=$A203,VLOOKUP($A203,[1]Osnova!$A$1:$D$65536,4),0)</f>
        <v>#N/A</v>
      </c>
      <c r="D203" s="681"/>
      <c r="E203" s="90"/>
      <c r="F203" s="88">
        <f t="shared" si="9"/>
        <v>0</v>
      </c>
      <c r="G203" s="682"/>
      <c r="H203" s="682"/>
      <c r="I203" s="88">
        <f t="shared" si="8"/>
        <v>0</v>
      </c>
      <c r="K203" s="14"/>
      <c r="L203" s="14"/>
      <c r="M203" s="14"/>
      <c r="N203" s="14"/>
      <c r="O203" s="14"/>
    </row>
    <row r="204" spans="1:15" s="114" customFormat="1" ht="11.25">
      <c r="A204" s="565"/>
      <c r="B204" s="564" t="e">
        <f>IF(VLOOKUP($A204,Osnova!$A:$C,1)=$A204,VLOOKUP($A204,Osnova!$A:$C,3),0)</f>
        <v>#N/A</v>
      </c>
      <c r="C204" s="564" t="e">
        <f>IF(VLOOKUP($A204,[1]Osnova!$A$1:$C$65536,1)=$A204,VLOOKUP($A204,[1]Osnova!$A$1:$D$65536,4),0)</f>
        <v>#N/A</v>
      </c>
      <c r="D204" s="681"/>
      <c r="E204" s="90"/>
      <c r="F204" s="88">
        <f t="shared" si="9"/>
        <v>0</v>
      </c>
      <c r="G204" s="682"/>
      <c r="H204" s="682"/>
      <c r="I204" s="88">
        <f t="shared" si="8"/>
        <v>0</v>
      </c>
      <c r="K204" s="14"/>
      <c r="L204" s="14"/>
      <c r="M204" s="14"/>
      <c r="N204" s="14"/>
      <c r="O204" s="14"/>
    </row>
    <row r="205" spans="1:15" s="114" customFormat="1" ht="11.25">
      <c r="A205" s="565"/>
      <c r="B205" s="564" t="e">
        <f>IF(VLOOKUP($A205,Osnova!$A:$C,1)=$A205,VLOOKUP($A205,Osnova!$A:$C,3),0)</f>
        <v>#N/A</v>
      </c>
      <c r="C205" s="564" t="e">
        <f>IF(VLOOKUP($A205,[1]Osnova!$A$1:$C$65536,1)=$A205,VLOOKUP($A205,[1]Osnova!$A$1:$D$65536,4),0)</f>
        <v>#N/A</v>
      </c>
      <c r="D205" s="90"/>
      <c r="E205" s="90"/>
      <c r="F205" s="88">
        <f t="shared" si="9"/>
        <v>0</v>
      </c>
      <c r="G205" s="682"/>
      <c r="H205" s="682"/>
      <c r="I205" s="88">
        <f t="shared" si="8"/>
        <v>0</v>
      </c>
      <c r="K205" s="14"/>
      <c r="L205" s="14"/>
      <c r="M205" s="14"/>
      <c r="N205" s="14"/>
      <c r="O205" s="14"/>
    </row>
    <row r="206" spans="1:15" s="114" customFormat="1" ht="11.25">
      <c r="A206" s="565"/>
      <c r="B206" s="564" t="e">
        <f>IF(VLOOKUP($A206,Osnova!$A:$C,1)=$A206,VLOOKUP($A206,Osnova!$A:$C,3),0)</f>
        <v>#N/A</v>
      </c>
      <c r="C206" s="564" t="e">
        <f>IF(VLOOKUP($A206,[1]Osnova!$A$1:$C$65536,1)=$A206,VLOOKUP($A206,[1]Osnova!$A$1:$D$65536,4),0)</f>
        <v>#N/A</v>
      </c>
      <c r="D206" s="90"/>
      <c r="E206" s="90"/>
      <c r="F206" s="88">
        <f t="shared" si="9"/>
        <v>0</v>
      </c>
      <c r="G206" s="682"/>
      <c r="H206" s="682"/>
      <c r="I206" s="88">
        <f t="shared" si="8"/>
        <v>0</v>
      </c>
      <c r="K206" s="14"/>
      <c r="L206" s="14"/>
      <c r="M206" s="14"/>
      <c r="N206" s="14"/>
      <c r="O206" s="14"/>
    </row>
    <row r="207" spans="1:15" s="114" customFormat="1" ht="11.25">
      <c r="A207" s="565"/>
      <c r="B207" s="564" t="e">
        <f>IF(VLOOKUP($A207,Osnova!$A:$C,1)=$A207,VLOOKUP($A207,Osnova!$A:$C,3),0)</f>
        <v>#N/A</v>
      </c>
      <c r="C207" s="564" t="e">
        <f>IF(VLOOKUP($A207,[1]Osnova!$A$1:$C$65536,1)=$A207,VLOOKUP($A207,[1]Osnova!$A$1:$D$65536,4),0)</f>
        <v>#N/A</v>
      </c>
      <c r="D207" s="90"/>
      <c r="E207" s="90"/>
      <c r="F207" s="88">
        <f t="shared" si="9"/>
        <v>0</v>
      </c>
      <c r="G207" s="682"/>
      <c r="H207" s="682"/>
      <c r="I207" s="88">
        <f t="shared" si="8"/>
        <v>0</v>
      </c>
      <c r="K207" s="14"/>
      <c r="L207" s="14"/>
      <c r="M207" s="14"/>
      <c r="N207" s="14"/>
      <c r="O207" s="14"/>
    </row>
    <row r="208" spans="1:15" s="114" customFormat="1" ht="11.25">
      <c r="A208" s="565"/>
      <c r="B208" s="564" t="e">
        <f>IF(VLOOKUP($A208,Osnova!$A:$C,1)=$A208,VLOOKUP($A208,Osnova!$A:$C,3),0)</f>
        <v>#N/A</v>
      </c>
      <c r="C208" s="564" t="e">
        <f>IF(VLOOKUP($A208,[1]Osnova!$A$1:$C$65536,1)=$A208,VLOOKUP($A208,[1]Osnova!$A$1:$D$65536,4),0)</f>
        <v>#N/A</v>
      </c>
      <c r="D208" s="90"/>
      <c r="E208" s="90"/>
      <c r="F208" s="88">
        <f t="shared" si="9"/>
        <v>0</v>
      </c>
      <c r="G208" s="682"/>
      <c r="H208" s="682"/>
      <c r="I208" s="88">
        <f t="shared" si="8"/>
        <v>0</v>
      </c>
      <c r="K208" s="14"/>
      <c r="L208" s="14"/>
      <c r="M208" s="14"/>
      <c r="N208" s="14"/>
      <c r="O208" s="14"/>
    </row>
    <row r="209" spans="1:15" s="114" customFormat="1" ht="11.25">
      <c r="A209" s="565"/>
      <c r="B209" s="564" t="e">
        <f>IF(VLOOKUP($A209,Osnova!$A:$C,1)=$A209,VLOOKUP($A209,Osnova!$A:$C,3),0)</f>
        <v>#N/A</v>
      </c>
      <c r="C209" s="564" t="e">
        <f>IF(VLOOKUP($A209,[1]Osnova!$A$1:$C$65536,1)=$A209,VLOOKUP($A209,[1]Osnova!$A$1:$D$65536,4),0)</f>
        <v>#N/A</v>
      </c>
      <c r="D209" s="90"/>
      <c r="E209" s="90"/>
      <c r="F209" s="88">
        <f t="shared" si="9"/>
        <v>0</v>
      </c>
      <c r="G209" s="682"/>
      <c r="H209" s="682"/>
      <c r="I209" s="88">
        <f t="shared" si="8"/>
        <v>0</v>
      </c>
      <c r="K209" s="14"/>
      <c r="L209" s="14"/>
      <c r="M209" s="14"/>
      <c r="N209" s="14"/>
      <c r="O209" s="14"/>
    </row>
    <row r="210" spans="1:15" s="114" customFormat="1" ht="11.25">
      <c r="A210" s="565"/>
      <c r="B210" s="564" t="e">
        <f>IF(VLOOKUP($A210,Osnova!$A:$C,1)=$A210,VLOOKUP($A210,Osnova!$A:$C,3),0)</f>
        <v>#N/A</v>
      </c>
      <c r="C210" s="564" t="e">
        <f>IF(VLOOKUP($A210,[1]Osnova!$A$1:$C$65536,1)=$A210,VLOOKUP($A210,[1]Osnova!$A$1:$D$65536,4),0)</f>
        <v>#N/A</v>
      </c>
      <c r="D210" s="90"/>
      <c r="E210" s="90"/>
      <c r="F210" s="88">
        <f t="shared" si="9"/>
        <v>0</v>
      </c>
      <c r="G210" s="682"/>
      <c r="H210" s="682"/>
      <c r="I210" s="88">
        <f t="shared" si="8"/>
        <v>0</v>
      </c>
      <c r="K210" s="14"/>
      <c r="L210" s="14"/>
      <c r="M210" s="14"/>
      <c r="N210" s="14"/>
      <c r="O210" s="14"/>
    </row>
    <row r="211" spans="1:15" s="114" customFormat="1" ht="11.25">
      <c r="A211" s="565"/>
      <c r="B211" s="564" t="e">
        <f>IF(VLOOKUP($A211,Osnova!$A:$C,1)=$A211,VLOOKUP($A211,Osnova!$A:$C,3),0)</f>
        <v>#N/A</v>
      </c>
      <c r="C211" s="564" t="e">
        <f>IF(VLOOKUP($A211,[1]Osnova!$A$1:$C$65536,1)=$A211,VLOOKUP($A211,[1]Osnova!$A$1:$D$65536,4),0)</f>
        <v>#N/A</v>
      </c>
      <c r="D211" s="90"/>
      <c r="E211" s="90"/>
      <c r="F211" s="88">
        <f t="shared" si="9"/>
        <v>0</v>
      </c>
      <c r="G211" s="682"/>
      <c r="H211" s="682"/>
      <c r="I211" s="88">
        <f t="shared" si="8"/>
        <v>0</v>
      </c>
      <c r="K211" s="14"/>
      <c r="L211" s="14"/>
      <c r="M211" s="14"/>
      <c r="N211" s="14"/>
      <c r="O211" s="14"/>
    </row>
    <row r="212" spans="1:15" s="114" customFormat="1" ht="11.25">
      <c r="A212" s="565"/>
      <c r="B212" s="564" t="e">
        <f>IF(VLOOKUP($A212,Osnova!$A:$C,1)=$A212,VLOOKUP($A212,Osnova!$A:$C,3),0)</f>
        <v>#N/A</v>
      </c>
      <c r="C212" s="564" t="e">
        <f>IF(VLOOKUP($A212,[1]Osnova!$A$1:$C$65536,1)=$A212,VLOOKUP($A212,[1]Osnova!$A$1:$D$65536,4),0)</f>
        <v>#N/A</v>
      </c>
      <c r="D212" s="90"/>
      <c r="E212" s="90"/>
      <c r="F212" s="88">
        <f t="shared" si="9"/>
        <v>0</v>
      </c>
      <c r="G212" s="682"/>
      <c r="H212" s="682"/>
      <c r="I212" s="88">
        <f t="shared" si="8"/>
        <v>0</v>
      </c>
      <c r="K212" s="14"/>
      <c r="L212" s="14"/>
      <c r="M212" s="14"/>
      <c r="N212" s="14"/>
      <c r="O212" s="14"/>
    </row>
    <row r="213" spans="1:15" s="114" customFormat="1" ht="11.25">
      <c r="A213" s="565"/>
      <c r="B213" s="564" t="e">
        <f>IF(VLOOKUP($A213,Osnova!$A:$C,1)=$A213,VLOOKUP($A213,Osnova!$A:$C,3),0)</f>
        <v>#N/A</v>
      </c>
      <c r="C213" s="564" t="e">
        <f>IF(VLOOKUP($A213,[1]Osnova!$A$1:$C$65536,1)=$A213,VLOOKUP($A213,[1]Osnova!$A$1:$D$65536,4),0)</f>
        <v>#N/A</v>
      </c>
      <c r="D213" s="90"/>
      <c r="E213" s="90"/>
      <c r="F213" s="88">
        <f t="shared" si="9"/>
        <v>0</v>
      </c>
      <c r="G213" s="682"/>
      <c r="H213" s="682"/>
      <c r="I213" s="88">
        <f t="shared" si="8"/>
        <v>0</v>
      </c>
      <c r="K213" s="14"/>
      <c r="L213" s="14"/>
      <c r="M213" s="14"/>
      <c r="N213" s="14"/>
      <c r="O213" s="14"/>
    </row>
    <row r="214" spans="1:15" s="114" customFormat="1" ht="11.25">
      <c r="A214" s="565"/>
      <c r="B214" s="564" t="e">
        <f>IF(VLOOKUP($A214,Osnova!$A:$C,1)=$A214,VLOOKUP($A214,Osnova!$A:$C,3),0)</f>
        <v>#N/A</v>
      </c>
      <c r="C214" s="564" t="e">
        <f>IF(VLOOKUP($A214,[1]Osnova!$A$1:$C$65536,1)=$A214,VLOOKUP($A214,[1]Osnova!$A$1:$D$65536,4),0)</f>
        <v>#N/A</v>
      </c>
      <c r="D214" s="90"/>
      <c r="E214" s="90"/>
      <c r="F214" s="88">
        <f t="shared" si="9"/>
        <v>0</v>
      </c>
      <c r="G214" s="682"/>
      <c r="H214" s="682"/>
      <c r="I214" s="88">
        <f t="shared" si="8"/>
        <v>0</v>
      </c>
      <c r="K214" s="14"/>
      <c r="L214" s="14"/>
      <c r="M214" s="14"/>
      <c r="N214" s="14"/>
      <c r="O214" s="14"/>
    </row>
    <row r="215" spans="1:15" s="114" customFormat="1" ht="11.25">
      <c r="A215" s="565"/>
      <c r="B215" s="564" t="e">
        <f>IF(VLOOKUP($A215,Osnova!$A:$C,1)=$A215,VLOOKUP($A215,Osnova!$A:$C,3),0)</f>
        <v>#N/A</v>
      </c>
      <c r="C215" s="564" t="e">
        <f>IF(VLOOKUP($A215,[1]Osnova!$A$1:$C$65536,1)=$A215,VLOOKUP($A215,[1]Osnova!$A$1:$D$65536,4),0)</f>
        <v>#N/A</v>
      </c>
      <c r="D215" s="90"/>
      <c r="E215" s="90"/>
      <c r="F215" s="88">
        <f t="shared" si="9"/>
        <v>0</v>
      </c>
      <c r="G215" s="682"/>
      <c r="H215" s="682"/>
      <c r="I215" s="88">
        <f t="shared" si="8"/>
        <v>0</v>
      </c>
      <c r="K215" s="14"/>
      <c r="L215" s="14"/>
      <c r="M215" s="14"/>
      <c r="N215" s="14"/>
      <c r="O215" s="14"/>
    </row>
    <row r="216" spans="1:15" s="114" customFormat="1" ht="11.25">
      <c r="A216" s="565"/>
      <c r="B216" s="564" t="e">
        <f>IF(VLOOKUP($A216,Osnova!$A:$C,1)=$A216,VLOOKUP($A216,Osnova!$A:$C,3),0)</f>
        <v>#N/A</v>
      </c>
      <c r="C216" s="564" t="e">
        <f>IF(VLOOKUP($A216,[1]Osnova!$A$1:$C$65536,1)=$A216,VLOOKUP($A216,[1]Osnova!$A$1:$D$65536,4),0)</f>
        <v>#N/A</v>
      </c>
      <c r="D216" s="90"/>
      <c r="E216" s="90"/>
      <c r="F216" s="88">
        <f t="shared" si="9"/>
        <v>0</v>
      </c>
      <c r="G216" s="682"/>
      <c r="H216" s="682"/>
      <c r="I216" s="88">
        <f t="shared" si="8"/>
        <v>0</v>
      </c>
      <c r="K216" s="14"/>
      <c r="L216" s="14"/>
      <c r="M216" s="14"/>
      <c r="N216" s="14"/>
      <c r="O216" s="14"/>
    </row>
    <row r="217" spans="1:15" s="114" customFormat="1" ht="11.25">
      <c r="A217" s="565"/>
      <c r="B217" s="564" t="e">
        <f>IF(VLOOKUP($A217,Osnova!$A:$C,1)=$A217,VLOOKUP($A217,Osnova!$A:$C,3),0)</f>
        <v>#N/A</v>
      </c>
      <c r="C217" s="564" t="e">
        <f>IF(VLOOKUP($A217,[1]Osnova!$A$1:$C$65536,1)=$A217,VLOOKUP($A217,[1]Osnova!$A$1:$D$65536,4),0)</f>
        <v>#N/A</v>
      </c>
      <c r="D217" s="90"/>
      <c r="E217" s="90"/>
      <c r="F217" s="88">
        <f t="shared" si="9"/>
        <v>0</v>
      </c>
      <c r="G217" s="682"/>
      <c r="H217" s="682"/>
      <c r="I217" s="88">
        <f t="shared" si="8"/>
        <v>0</v>
      </c>
      <c r="K217" s="14"/>
      <c r="L217" s="14"/>
      <c r="M217" s="14"/>
      <c r="N217" s="14"/>
      <c r="O217" s="14"/>
    </row>
    <row r="218" spans="1:15" s="114" customFormat="1" ht="11.25">
      <c r="A218" s="565"/>
      <c r="B218" s="564" t="e">
        <f>IF(VLOOKUP($A218,Osnova!$A:$C,1)=$A218,VLOOKUP($A218,Osnova!$A:$C,3),0)</f>
        <v>#N/A</v>
      </c>
      <c r="C218" s="564" t="e">
        <f>IF(VLOOKUP($A218,[1]Osnova!$A$1:$C$65536,1)=$A218,VLOOKUP($A218,[1]Osnova!$A$1:$D$65536,4),0)</f>
        <v>#N/A</v>
      </c>
      <c r="D218" s="90"/>
      <c r="E218" s="90"/>
      <c r="F218" s="88">
        <f t="shared" si="9"/>
        <v>0</v>
      </c>
      <c r="G218" s="682"/>
      <c r="H218" s="682"/>
      <c r="I218" s="88">
        <f t="shared" si="8"/>
        <v>0</v>
      </c>
      <c r="K218" s="14"/>
      <c r="L218" s="14"/>
      <c r="M218" s="14"/>
      <c r="N218" s="14"/>
      <c r="O218" s="14"/>
    </row>
    <row r="219" spans="1:15" s="114" customFormat="1" ht="11.25">
      <c r="A219" s="565"/>
      <c r="B219" s="564" t="e">
        <f>IF(VLOOKUP($A219,Osnova!$A:$C,1)=$A219,VLOOKUP($A219,Osnova!$A:$C,3),0)</f>
        <v>#N/A</v>
      </c>
      <c r="C219" s="564" t="e">
        <f>IF(VLOOKUP($A219,[1]Osnova!$A$1:$C$65536,1)=$A219,VLOOKUP($A219,[1]Osnova!$A$1:$D$65536,4),0)</f>
        <v>#N/A</v>
      </c>
      <c r="D219" s="90"/>
      <c r="E219" s="90"/>
      <c r="F219" s="88">
        <f t="shared" si="9"/>
        <v>0</v>
      </c>
      <c r="G219" s="682"/>
      <c r="H219" s="682"/>
      <c r="I219" s="88">
        <f t="shared" si="8"/>
        <v>0</v>
      </c>
      <c r="K219" s="14"/>
      <c r="L219" s="14"/>
      <c r="M219" s="14"/>
      <c r="N219" s="14"/>
      <c r="O219" s="14"/>
    </row>
    <row r="220" spans="1:15" s="114" customFormat="1" ht="11.25">
      <c r="A220" s="565"/>
      <c r="B220" s="564" t="e">
        <f>IF(VLOOKUP($A220,Osnova!$A:$C,1)=$A220,VLOOKUP($A220,Osnova!$A:$C,3),0)</f>
        <v>#N/A</v>
      </c>
      <c r="C220" s="564" t="e">
        <f>IF(VLOOKUP($A220,[1]Osnova!$A$1:$C$65536,1)=$A220,VLOOKUP($A220,[1]Osnova!$A$1:$D$65536,4),0)</f>
        <v>#N/A</v>
      </c>
      <c r="D220" s="90"/>
      <c r="E220" s="90"/>
      <c r="F220" s="88">
        <f t="shared" si="9"/>
        <v>0</v>
      </c>
      <c r="G220" s="682"/>
      <c r="H220" s="682"/>
      <c r="I220" s="88">
        <f t="shared" si="8"/>
        <v>0</v>
      </c>
      <c r="K220" s="14"/>
      <c r="L220" s="14"/>
      <c r="M220" s="14"/>
      <c r="N220" s="14"/>
      <c r="O220" s="14"/>
    </row>
    <row r="221" spans="1:15" s="114" customFormat="1" ht="11.25">
      <c r="A221" s="565"/>
      <c r="B221" s="564" t="e">
        <f>IF(VLOOKUP($A221,Osnova!$A:$C,1)=$A221,VLOOKUP($A221,Osnova!$A:$C,3),0)</f>
        <v>#N/A</v>
      </c>
      <c r="C221" s="564" t="e">
        <f>IF(VLOOKUP($A221,[1]Osnova!$A$1:$C$65536,1)=$A221,VLOOKUP($A221,[1]Osnova!$A$1:$D$65536,4),0)</f>
        <v>#N/A</v>
      </c>
      <c r="D221" s="90"/>
      <c r="E221" s="90"/>
      <c r="F221" s="88">
        <f t="shared" si="9"/>
        <v>0</v>
      </c>
      <c r="G221" s="682"/>
      <c r="H221" s="682"/>
      <c r="I221" s="88">
        <f t="shared" si="8"/>
        <v>0</v>
      </c>
      <c r="K221" s="14"/>
      <c r="L221" s="14"/>
      <c r="M221" s="14"/>
      <c r="N221" s="14"/>
      <c r="O221" s="14"/>
    </row>
    <row r="222" spans="1:15" s="114" customFormat="1" ht="11.25">
      <c r="A222" s="565"/>
      <c r="B222" s="564" t="e">
        <f>IF(VLOOKUP($A222,Osnova!$A:$C,1)=$A222,VLOOKUP($A222,Osnova!$A:$C,3),0)</f>
        <v>#N/A</v>
      </c>
      <c r="C222" s="564" t="e">
        <f>IF(VLOOKUP($A222,[1]Osnova!$A$1:$C$65536,1)=$A222,VLOOKUP($A222,[1]Osnova!$A$1:$D$65536,4),0)</f>
        <v>#N/A</v>
      </c>
      <c r="D222" s="90"/>
      <c r="E222" s="90"/>
      <c r="F222" s="88">
        <f t="shared" si="9"/>
        <v>0</v>
      </c>
      <c r="G222" s="682"/>
      <c r="H222" s="682"/>
      <c r="I222" s="88">
        <f t="shared" si="8"/>
        <v>0</v>
      </c>
      <c r="K222" s="14"/>
      <c r="L222" s="14"/>
      <c r="M222" s="14"/>
      <c r="N222" s="14"/>
      <c r="O222" s="14"/>
    </row>
    <row r="223" spans="1:15" s="114" customFormat="1" ht="11.25">
      <c r="A223" s="565"/>
      <c r="B223" s="564" t="e">
        <f>IF(VLOOKUP($A223,Osnova!$A:$C,1)=$A223,VLOOKUP($A223,Osnova!$A:$C,3),0)</f>
        <v>#N/A</v>
      </c>
      <c r="C223" s="564" t="e">
        <f>IF(VLOOKUP($A223,[1]Osnova!$A$1:$C$65536,1)=$A223,VLOOKUP($A223,[1]Osnova!$A$1:$D$65536,4),0)</f>
        <v>#N/A</v>
      </c>
      <c r="D223" s="90"/>
      <c r="E223" s="90"/>
      <c r="F223" s="88">
        <f t="shared" si="9"/>
        <v>0</v>
      </c>
      <c r="G223" s="682"/>
      <c r="H223" s="682"/>
      <c r="I223" s="88">
        <f t="shared" si="8"/>
        <v>0</v>
      </c>
      <c r="K223" s="14"/>
      <c r="L223" s="14"/>
      <c r="M223" s="14"/>
      <c r="N223" s="14"/>
      <c r="O223" s="14"/>
    </row>
    <row r="224" spans="1:15" s="114" customFormat="1" ht="11.25">
      <c r="A224" s="565"/>
      <c r="B224" s="564" t="e">
        <f>IF(VLOOKUP($A224,Osnova!$A:$C,1)=$A224,VLOOKUP($A224,Osnova!$A:$C,3),0)</f>
        <v>#N/A</v>
      </c>
      <c r="C224" s="564" t="e">
        <f>IF(VLOOKUP($A224,[1]Osnova!$A$1:$C$65536,1)=$A224,VLOOKUP($A224,[1]Osnova!$A$1:$D$65536,4),0)</f>
        <v>#N/A</v>
      </c>
      <c r="D224" s="90"/>
      <c r="E224" s="90"/>
      <c r="F224" s="88">
        <f t="shared" si="9"/>
        <v>0</v>
      </c>
      <c r="G224" s="682"/>
      <c r="H224" s="682"/>
      <c r="I224" s="88">
        <f t="shared" si="8"/>
        <v>0</v>
      </c>
      <c r="K224" s="14"/>
      <c r="L224" s="14"/>
      <c r="M224" s="14"/>
      <c r="N224" s="14"/>
      <c r="O224" s="14"/>
    </row>
    <row r="225" spans="1:15" s="114" customFormat="1" ht="11.25">
      <c r="A225" s="565"/>
      <c r="B225" s="564" t="e">
        <f>IF(VLOOKUP($A225,Osnova!$A:$C,1)=$A225,VLOOKUP($A225,Osnova!$A:$C,3),0)</f>
        <v>#N/A</v>
      </c>
      <c r="C225" s="564" t="e">
        <f>IF(VLOOKUP($A225,[1]Osnova!$A$1:$C$65536,1)=$A225,VLOOKUP($A225,[1]Osnova!$A$1:$D$65536,4),0)</f>
        <v>#N/A</v>
      </c>
      <c r="D225" s="90"/>
      <c r="E225" s="90"/>
      <c r="F225" s="88">
        <f t="shared" si="9"/>
        <v>0</v>
      </c>
      <c r="G225" s="682"/>
      <c r="H225" s="682"/>
      <c r="I225" s="88">
        <f t="shared" si="8"/>
        <v>0</v>
      </c>
      <c r="K225" s="14"/>
      <c r="L225" s="14"/>
      <c r="M225" s="14"/>
      <c r="N225" s="14"/>
      <c r="O225" s="14"/>
    </row>
    <row r="226" spans="1:15" s="114" customFormat="1" ht="11.25">
      <c r="A226" s="565"/>
      <c r="B226" s="564" t="e">
        <f>IF(VLOOKUP($A226,Osnova!$A:$C,1)=$A226,VLOOKUP($A226,Osnova!$A:$C,3),0)</f>
        <v>#N/A</v>
      </c>
      <c r="C226" s="564" t="e">
        <f>IF(VLOOKUP($A226,[1]Osnova!$A$1:$C$65536,1)=$A226,VLOOKUP($A226,[1]Osnova!$A$1:$D$65536,4),0)</f>
        <v>#N/A</v>
      </c>
      <c r="D226" s="90"/>
      <c r="E226" s="90"/>
      <c r="F226" s="88">
        <f t="shared" si="9"/>
        <v>0</v>
      </c>
      <c r="G226" s="682"/>
      <c r="H226" s="682"/>
      <c r="I226" s="88">
        <f t="shared" si="8"/>
        <v>0</v>
      </c>
      <c r="K226" s="14"/>
      <c r="L226" s="14"/>
      <c r="M226" s="14"/>
      <c r="N226" s="14"/>
      <c r="O226" s="14"/>
    </row>
    <row r="227" spans="1:15" s="114" customFormat="1" ht="11.25">
      <c r="A227" s="565"/>
      <c r="B227" s="564" t="e">
        <f>IF(VLOOKUP($A227,Osnova!$A:$C,1)=$A227,VLOOKUP($A227,Osnova!$A:$C,3),0)</f>
        <v>#N/A</v>
      </c>
      <c r="C227" s="564" t="e">
        <f>IF(VLOOKUP($A227,[1]Osnova!$A$1:$C$65536,1)=$A227,VLOOKUP($A227,[1]Osnova!$A$1:$D$65536,4),0)</f>
        <v>#N/A</v>
      </c>
      <c r="D227" s="90"/>
      <c r="E227" s="90"/>
      <c r="F227" s="88">
        <f t="shared" si="9"/>
        <v>0</v>
      </c>
      <c r="G227" s="682"/>
      <c r="H227" s="682"/>
      <c r="I227" s="88">
        <f t="shared" si="8"/>
        <v>0</v>
      </c>
      <c r="K227" s="14"/>
      <c r="L227" s="14"/>
      <c r="M227" s="14"/>
      <c r="N227" s="14"/>
      <c r="O227" s="14"/>
    </row>
    <row r="228" spans="1:15" s="114" customFormat="1" ht="11.25">
      <c r="A228" s="563"/>
      <c r="B228" s="564" t="e">
        <f>IF(VLOOKUP($A228,Osnova!$A:$C,1)=$A228,VLOOKUP($A228,Osnova!$A:$C,3),0)</f>
        <v>#N/A</v>
      </c>
      <c r="C228" s="564" t="e">
        <f>IF(VLOOKUP($A228,[1]Osnova!$A$1:$C$65536,1)=$A228,VLOOKUP($A228,[1]Osnova!$A$1:$D$65536,4),0)</f>
        <v>#N/A</v>
      </c>
      <c r="D228" s="90"/>
      <c r="E228" s="90"/>
      <c r="F228" s="88">
        <f t="shared" si="9"/>
        <v>0</v>
      </c>
      <c r="G228" s="682"/>
      <c r="H228" s="682"/>
      <c r="I228" s="88">
        <f t="shared" si="8"/>
        <v>0</v>
      </c>
      <c r="K228" s="14"/>
      <c r="L228" s="14"/>
      <c r="M228" s="14"/>
      <c r="N228" s="14"/>
      <c r="O228" s="14"/>
    </row>
    <row r="229" spans="1:15" s="114" customFormat="1" ht="11.25">
      <c r="A229" s="565"/>
      <c r="B229" s="564" t="e">
        <f>IF(VLOOKUP($A229,Osnova!$A:$C,1)=$A229,VLOOKUP($A229,Osnova!$A:$C,3),0)</f>
        <v>#N/A</v>
      </c>
      <c r="C229" s="564" t="e">
        <f>IF(VLOOKUP($A229,[1]Osnova!$A$1:$C$65536,1)=$A229,VLOOKUP($A229,[1]Osnova!$A$1:$D$65536,4),0)</f>
        <v>#N/A</v>
      </c>
      <c r="D229" s="90"/>
      <c r="E229" s="90"/>
      <c r="F229" s="88">
        <f t="shared" si="9"/>
        <v>0</v>
      </c>
      <c r="G229" s="682"/>
      <c r="H229" s="682"/>
      <c r="I229" s="88">
        <f t="shared" si="8"/>
        <v>0</v>
      </c>
      <c r="K229" s="14"/>
      <c r="L229" s="14"/>
      <c r="M229" s="14"/>
      <c r="N229" s="14"/>
      <c r="O229" s="14"/>
    </row>
    <row r="230" spans="1:15" s="114" customFormat="1" ht="11.25">
      <c r="A230" s="565"/>
      <c r="B230" s="564" t="e">
        <f>IF(VLOOKUP($A230,Osnova!$A:$C,1)=$A230,VLOOKUP($A230,Osnova!$A:$C,3),0)</f>
        <v>#N/A</v>
      </c>
      <c r="C230" s="564" t="e">
        <f>IF(VLOOKUP($A230,[1]Osnova!$A$1:$C$65536,1)=$A230,VLOOKUP($A230,[1]Osnova!$A$1:$D$65536,4),0)</f>
        <v>#N/A</v>
      </c>
      <c r="D230" s="90"/>
      <c r="E230" s="90"/>
      <c r="F230" s="88">
        <f t="shared" si="9"/>
        <v>0</v>
      </c>
      <c r="G230" s="682"/>
      <c r="H230" s="682"/>
      <c r="I230" s="88">
        <f t="shared" si="8"/>
        <v>0</v>
      </c>
      <c r="K230" s="14"/>
      <c r="L230" s="14"/>
      <c r="M230" s="14"/>
      <c r="N230" s="14"/>
      <c r="O230" s="14"/>
    </row>
    <row r="231" spans="1:15" s="114" customFormat="1" ht="11.25">
      <c r="A231" s="565"/>
      <c r="B231" s="564" t="e">
        <f>IF(VLOOKUP($A231,Osnova!$A:$C,1)=$A231,VLOOKUP($A231,Osnova!$A:$C,3),0)</f>
        <v>#N/A</v>
      </c>
      <c r="C231" s="564" t="e">
        <f>IF(VLOOKUP($A231,[1]Osnova!$A$1:$C$65536,1)=$A231,VLOOKUP($A231,[1]Osnova!$A$1:$D$65536,4),0)</f>
        <v>#N/A</v>
      </c>
      <c r="D231" s="90"/>
      <c r="E231" s="90"/>
      <c r="F231" s="88">
        <f t="shared" si="9"/>
        <v>0</v>
      </c>
      <c r="G231" s="682"/>
      <c r="H231" s="682"/>
      <c r="I231" s="88">
        <f t="shared" si="8"/>
        <v>0</v>
      </c>
      <c r="K231" s="14"/>
      <c r="L231" s="14"/>
      <c r="M231" s="14"/>
      <c r="N231" s="14"/>
      <c r="O231" s="14"/>
    </row>
    <row r="232" spans="1:15" s="114" customFormat="1" ht="11.25">
      <c r="A232" s="565"/>
      <c r="B232" s="564" t="e">
        <f>IF(VLOOKUP($A232,Osnova!$A:$C,1)=$A232,VLOOKUP($A232,Osnova!$A:$C,3),0)</f>
        <v>#N/A</v>
      </c>
      <c r="C232" s="564" t="e">
        <f>IF(VLOOKUP($A232,[1]Osnova!$A$1:$C$65536,1)=$A232,VLOOKUP($A232,[1]Osnova!$A$1:$D$65536,4),0)</f>
        <v>#N/A</v>
      </c>
      <c r="D232" s="90"/>
      <c r="E232" s="90"/>
      <c r="F232" s="88">
        <f t="shared" si="9"/>
        <v>0</v>
      </c>
      <c r="G232" s="682"/>
      <c r="H232" s="682"/>
      <c r="I232" s="88">
        <f t="shared" si="8"/>
        <v>0</v>
      </c>
      <c r="K232" s="14"/>
      <c r="L232" s="14"/>
      <c r="M232" s="14"/>
      <c r="N232" s="14"/>
      <c r="O232" s="14"/>
    </row>
    <row r="233" spans="1:15" s="114" customFormat="1" ht="11.25">
      <c r="A233" s="565"/>
      <c r="B233" s="564" t="e">
        <f>IF(VLOOKUP($A233,Osnova!$A:$C,1)=$A233,VLOOKUP($A233,Osnova!$A:$C,3),0)</f>
        <v>#N/A</v>
      </c>
      <c r="C233" s="564" t="e">
        <f>IF(VLOOKUP($A233,[1]Osnova!$A$1:$C$65536,1)=$A233,VLOOKUP($A233,[1]Osnova!$A$1:$D$65536,4),0)</f>
        <v>#N/A</v>
      </c>
      <c r="D233" s="90"/>
      <c r="E233" s="90"/>
      <c r="F233" s="88">
        <f t="shared" si="9"/>
        <v>0</v>
      </c>
      <c r="G233" s="682"/>
      <c r="H233" s="682"/>
      <c r="I233" s="88">
        <f t="shared" si="8"/>
        <v>0</v>
      </c>
      <c r="K233" s="14"/>
      <c r="L233" s="14"/>
      <c r="M233" s="14"/>
      <c r="N233" s="14"/>
      <c r="O233" s="14"/>
    </row>
    <row r="234" spans="1:15" s="114" customFormat="1" ht="11.25">
      <c r="A234" s="565"/>
      <c r="B234" s="564" t="e">
        <f>IF(VLOOKUP($A234,Osnova!$A:$C,1)=$A234,VLOOKUP($A234,Osnova!$A:$C,3),0)</f>
        <v>#N/A</v>
      </c>
      <c r="C234" s="564" t="e">
        <f>IF(VLOOKUP($A234,[1]Osnova!$A$1:$C$65536,1)=$A234,VLOOKUP($A234,[1]Osnova!$A$1:$D$65536,4),0)</f>
        <v>#N/A</v>
      </c>
      <c r="D234" s="90"/>
      <c r="E234" s="90"/>
      <c r="F234" s="88">
        <f t="shared" si="9"/>
        <v>0</v>
      </c>
      <c r="G234" s="682"/>
      <c r="H234" s="682"/>
      <c r="I234" s="88">
        <f t="shared" si="8"/>
        <v>0</v>
      </c>
      <c r="K234" s="14"/>
      <c r="L234" s="14"/>
      <c r="M234" s="14"/>
      <c r="N234" s="14"/>
      <c r="O234" s="14"/>
    </row>
    <row r="235" spans="1:15" s="114" customFormat="1" ht="11.25">
      <c r="A235" s="565"/>
      <c r="B235" s="564" t="e">
        <f>IF(VLOOKUP($A235,Osnova!$A:$C,1)=$A235,VLOOKUP($A235,Osnova!$A:$C,3),0)</f>
        <v>#N/A</v>
      </c>
      <c r="C235" s="564" t="e">
        <f>IF(VLOOKUP($A235,[1]Osnova!$A$1:$C$65536,1)=$A235,VLOOKUP($A235,[1]Osnova!$A$1:$D$65536,4),0)</f>
        <v>#N/A</v>
      </c>
      <c r="D235" s="90"/>
      <c r="E235" s="90"/>
      <c r="F235" s="88">
        <f t="shared" si="9"/>
        <v>0</v>
      </c>
      <c r="G235" s="682"/>
      <c r="H235" s="682"/>
      <c r="I235" s="88">
        <f t="shared" si="8"/>
        <v>0</v>
      </c>
      <c r="K235" s="14"/>
      <c r="L235" s="14"/>
      <c r="M235" s="14"/>
      <c r="N235" s="14"/>
      <c r="O235" s="14"/>
    </row>
    <row r="236" spans="1:15" s="114" customFormat="1" ht="11.25">
      <c r="A236" s="565"/>
      <c r="B236" s="564" t="e">
        <f>IF(VLOOKUP($A236,Osnova!$A:$C,1)=$A236,VLOOKUP($A236,Osnova!$A:$C,3),0)</f>
        <v>#N/A</v>
      </c>
      <c r="C236" s="564" t="e">
        <f>IF(VLOOKUP($A236,[1]Osnova!$A$1:$C$65536,1)=$A236,VLOOKUP($A236,[1]Osnova!$A$1:$D$65536,4),0)</f>
        <v>#N/A</v>
      </c>
      <c r="D236" s="90"/>
      <c r="E236" s="90"/>
      <c r="F236" s="88">
        <f t="shared" si="9"/>
        <v>0</v>
      </c>
      <c r="G236" s="682"/>
      <c r="H236" s="682"/>
      <c r="I236" s="88">
        <f t="shared" si="8"/>
        <v>0</v>
      </c>
      <c r="K236" s="14"/>
      <c r="L236" s="14"/>
      <c r="M236" s="14"/>
      <c r="N236" s="14"/>
      <c r="O236" s="14"/>
    </row>
    <row r="237" spans="1:15" s="114" customFormat="1" ht="11.25">
      <c r="A237" s="565"/>
      <c r="B237" s="564" t="e">
        <f>IF(VLOOKUP($A237,Osnova!$A:$C,1)=$A237,VLOOKUP($A237,Osnova!$A:$C,3),0)</f>
        <v>#N/A</v>
      </c>
      <c r="C237" s="564" t="e">
        <f>IF(VLOOKUP($A237,[1]Osnova!$A$1:$C$65536,1)=$A237,VLOOKUP($A237,[1]Osnova!$A$1:$D$65536,4),0)</f>
        <v>#N/A</v>
      </c>
      <c r="D237" s="90"/>
      <c r="E237" s="90"/>
      <c r="F237" s="88">
        <f t="shared" si="9"/>
        <v>0</v>
      </c>
      <c r="G237" s="682"/>
      <c r="H237" s="682"/>
      <c r="I237" s="88">
        <f t="shared" ref="I237:I243" si="10">SUM(F237+G237-H237)</f>
        <v>0</v>
      </c>
      <c r="K237" s="14"/>
      <c r="L237" s="14"/>
      <c r="M237" s="14"/>
      <c r="N237" s="14"/>
      <c r="O237" s="14"/>
    </row>
    <row r="238" spans="1:15" s="114" customFormat="1" ht="11.25">
      <c r="A238" s="565"/>
      <c r="B238" s="564" t="e">
        <f>IF(VLOOKUP($A238,Osnova!$A:$C,1)=$A238,VLOOKUP($A238,Osnova!$A:$C,3),0)</f>
        <v>#N/A</v>
      </c>
      <c r="C238" s="564" t="e">
        <f>IF(VLOOKUP($A238,[1]Osnova!$A$1:$C$65536,1)=$A238,VLOOKUP($A238,[1]Osnova!$A$1:$D$65536,4),0)</f>
        <v>#N/A</v>
      </c>
      <c r="D238" s="90"/>
      <c r="E238" s="90"/>
      <c r="F238" s="88">
        <f t="shared" si="9"/>
        <v>0</v>
      </c>
      <c r="G238" s="682"/>
      <c r="H238" s="682"/>
      <c r="I238" s="88">
        <f t="shared" si="10"/>
        <v>0</v>
      </c>
      <c r="K238" s="14"/>
      <c r="L238" s="14"/>
      <c r="M238" s="14"/>
      <c r="N238" s="14"/>
      <c r="O238" s="14"/>
    </row>
    <row r="239" spans="1:15" s="114" customFormat="1" ht="11.25">
      <c r="A239" s="565"/>
      <c r="B239" s="564" t="e">
        <f>IF(VLOOKUP($A239,Osnova!$A:$C,1)=$A239,VLOOKUP($A239,Osnova!$A:$C,3),0)</f>
        <v>#N/A</v>
      </c>
      <c r="C239" s="564" t="e">
        <f>IF(VLOOKUP($A239,[1]Osnova!$A$1:$C$65536,1)=$A239,VLOOKUP($A239,[1]Osnova!$A$1:$D$65536,4),0)</f>
        <v>#N/A</v>
      </c>
      <c r="D239" s="90"/>
      <c r="E239" s="90"/>
      <c r="F239" s="88">
        <f t="shared" si="9"/>
        <v>0</v>
      </c>
      <c r="G239" s="682"/>
      <c r="H239" s="682"/>
      <c r="I239" s="88">
        <f t="shared" si="10"/>
        <v>0</v>
      </c>
      <c r="K239" s="14"/>
      <c r="L239" s="14"/>
      <c r="M239" s="14"/>
      <c r="N239" s="14"/>
      <c r="O239" s="14"/>
    </row>
    <row r="240" spans="1:15" s="114" customFormat="1" ht="11.25">
      <c r="A240" s="565"/>
      <c r="B240" s="564" t="e">
        <f>IF(VLOOKUP($A240,Osnova!$A:$C,1)=$A240,VLOOKUP($A240,Osnova!$A:$C,3),0)</f>
        <v>#N/A</v>
      </c>
      <c r="C240" s="564" t="e">
        <f>IF(VLOOKUP($A240,[1]Osnova!$A$1:$C$65536,1)=$A240,VLOOKUP($A240,[1]Osnova!$A$1:$D$65536,4),0)</f>
        <v>#N/A</v>
      </c>
      <c r="D240" s="90"/>
      <c r="E240" s="90"/>
      <c r="F240" s="88">
        <f t="shared" si="9"/>
        <v>0</v>
      </c>
      <c r="G240" s="682"/>
      <c r="H240" s="682"/>
      <c r="I240" s="88">
        <f t="shared" si="10"/>
        <v>0</v>
      </c>
      <c r="K240" s="14"/>
      <c r="L240" s="14"/>
      <c r="M240" s="14"/>
      <c r="N240" s="14"/>
      <c r="O240" s="14"/>
    </row>
    <row r="241" spans="1:15" s="114" customFormat="1" ht="11.25">
      <c r="A241" s="565"/>
      <c r="B241" s="564" t="e">
        <f>IF(VLOOKUP($A241,Osnova!$A:$C,1)=$A241,VLOOKUP($A241,Osnova!$A:$C,3),0)</f>
        <v>#N/A</v>
      </c>
      <c r="C241" s="564" t="e">
        <f>IF(VLOOKUP($A241,[1]Osnova!$A$1:$C$65536,1)=$A241,VLOOKUP($A241,[1]Osnova!$A$1:$D$65536,4),0)</f>
        <v>#N/A</v>
      </c>
      <c r="D241" s="90"/>
      <c r="E241" s="90"/>
      <c r="F241" s="88">
        <f t="shared" si="9"/>
        <v>0</v>
      </c>
      <c r="G241" s="682"/>
      <c r="H241" s="682"/>
      <c r="I241" s="88">
        <f t="shared" si="10"/>
        <v>0</v>
      </c>
      <c r="K241" s="14"/>
      <c r="L241" s="14"/>
      <c r="M241" s="14"/>
      <c r="N241" s="14"/>
      <c r="O241" s="14"/>
    </row>
    <row r="242" spans="1:15" s="114" customFormat="1" ht="11.25">
      <c r="A242" s="565"/>
      <c r="B242" s="564" t="e">
        <f>IF(VLOOKUP($A242,Osnova!$A:$C,1)=$A242,VLOOKUP($A242,Osnova!$A:$C,3),0)</f>
        <v>#N/A</v>
      </c>
      <c r="C242" s="564" t="e">
        <f>IF(VLOOKUP($A242,[1]Osnova!$A$1:$C$65536,1)=$A242,VLOOKUP($A242,[1]Osnova!$A$1:$D$65536,4),0)</f>
        <v>#N/A</v>
      </c>
      <c r="D242" s="90"/>
      <c r="E242" s="90"/>
      <c r="F242" s="88">
        <f t="shared" si="9"/>
        <v>0</v>
      </c>
      <c r="G242" s="682"/>
      <c r="H242" s="682"/>
      <c r="I242" s="88">
        <f t="shared" si="10"/>
        <v>0</v>
      </c>
      <c r="K242" s="14"/>
      <c r="L242" s="14"/>
      <c r="M242" s="14"/>
      <c r="N242" s="14"/>
      <c r="O242" s="14"/>
    </row>
    <row r="243" spans="1:15" s="114" customFormat="1" ht="11.25">
      <c r="A243" s="565"/>
      <c r="B243" s="564" t="e">
        <f>IF(VLOOKUP($A243,Osnova!$A:$C,1)=$A243,VLOOKUP($A243,Osnova!$A:$C,3),0)</f>
        <v>#N/A</v>
      </c>
      <c r="C243" s="564" t="e">
        <f>IF(VLOOKUP($A243,[1]Osnova!$A$1:$C$65536,1)=$A243,VLOOKUP($A243,[1]Osnova!$A$1:$D$65536,4),0)</f>
        <v>#N/A</v>
      </c>
      <c r="D243" s="90"/>
      <c r="E243" s="90"/>
      <c r="F243" s="88">
        <f t="shared" si="9"/>
        <v>0</v>
      </c>
      <c r="G243" s="682"/>
      <c r="H243" s="682"/>
      <c r="I243" s="88">
        <f t="shared" si="10"/>
        <v>0</v>
      </c>
      <c r="K243" s="14"/>
      <c r="L243" s="14"/>
      <c r="M243" s="14"/>
      <c r="N243" s="14"/>
      <c r="O243" s="14"/>
    </row>
    <row r="244" spans="1:15" s="114" customFormat="1" ht="11.25">
      <c r="A244" s="565"/>
      <c r="B244" s="564" t="e">
        <f>IF(VLOOKUP($A244,Osnova!$A:$C,1)=$A244,VLOOKUP($A244,Osnova!$A:$C,3),0)</f>
        <v>#N/A</v>
      </c>
      <c r="C244" s="564" t="e">
        <f>IF(VLOOKUP($A244,[1]Osnova!$A$1:$C$65536,1)=$A244,VLOOKUP($A244,[1]Osnova!$A$1:$D$65536,4),0)</f>
        <v>#N/A</v>
      </c>
      <c r="D244" s="90"/>
      <c r="E244" s="90"/>
      <c r="F244" s="88">
        <f t="shared" ref="F244:F305" si="11">SUM(D244-E244)</f>
        <v>0</v>
      </c>
      <c r="G244" s="682"/>
      <c r="H244" s="682"/>
      <c r="I244" s="88">
        <f t="shared" ref="I244:I305" si="12">SUM(F244+G244-H244)</f>
        <v>0</v>
      </c>
      <c r="K244" s="14"/>
      <c r="L244" s="14"/>
      <c r="M244" s="14"/>
      <c r="N244" s="14"/>
      <c r="O244" s="14"/>
    </row>
    <row r="245" spans="1:15" s="114" customFormat="1" ht="11.25">
      <c r="A245" s="565"/>
      <c r="B245" s="564" t="e">
        <f>IF(VLOOKUP($A245,Osnova!$A:$C,1)=$A245,VLOOKUP($A245,Osnova!$A:$C,3),0)</f>
        <v>#N/A</v>
      </c>
      <c r="C245" s="564" t="e">
        <f>IF(VLOOKUP($A245,[1]Osnova!$A$1:$C$65536,1)=$A245,VLOOKUP($A245,[1]Osnova!$A$1:$D$65536,4),0)</f>
        <v>#N/A</v>
      </c>
      <c r="D245" s="90"/>
      <c r="E245" s="90"/>
      <c r="F245" s="88">
        <f t="shared" si="11"/>
        <v>0</v>
      </c>
      <c r="G245" s="682"/>
      <c r="H245" s="682"/>
      <c r="I245" s="88">
        <f t="shared" si="12"/>
        <v>0</v>
      </c>
      <c r="K245" s="14"/>
      <c r="L245" s="14"/>
      <c r="M245" s="14"/>
      <c r="N245" s="14"/>
      <c r="O245" s="14"/>
    </row>
    <row r="246" spans="1:15" s="114" customFormat="1" ht="11.25">
      <c r="A246" s="565"/>
      <c r="B246" s="564" t="e">
        <f>IF(VLOOKUP($A246,Osnova!$A:$C,1)=$A246,VLOOKUP($A246,Osnova!$A:$C,3),0)</f>
        <v>#N/A</v>
      </c>
      <c r="C246" s="564" t="e">
        <f>IF(VLOOKUP($A246,[1]Osnova!$A$1:$C$65536,1)=$A246,VLOOKUP($A246,[1]Osnova!$A$1:$D$65536,4),0)</f>
        <v>#N/A</v>
      </c>
      <c r="D246" s="90"/>
      <c r="E246" s="90"/>
      <c r="F246" s="88">
        <f t="shared" si="11"/>
        <v>0</v>
      </c>
      <c r="G246" s="682"/>
      <c r="H246" s="682"/>
      <c r="I246" s="88">
        <f t="shared" si="12"/>
        <v>0</v>
      </c>
      <c r="K246" s="14"/>
      <c r="L246" s="14"/>
      <c r="M246" s="14"/>
      <c r="N246" s="14"/>
      <c r="O246" s="14"/>
    </row>
    <row r="247" spans="1:15" s="114" customFormat="1" ht="11.25">
      <c r="A247" s="565"/>
      <c r="B247" s="564" t="e">
        <f>IF(VLOOKUP($A247,Osnova!$A:$C,1)=$A247,VLOOKUP($A247,Osnova!$A:$C,3),0)</f>
        <v>#N/A</v>
      </c>
      <c r="C247" s="564" t="e">
        <f>IF(VLOOKUP($A247,[1]Osnova!$A$1:$C$65536,1)=$A247,VLOOKUP($A247,[1]Osnova!$A$1:$D$65536,4),0)</f>
        <v>#N/A</v>
      </c>
      <c r="D247" s="90"/>
      <c r="E247" s="90"/>
      <c r="F247" s="88">
        <f t="shared" si="11"/>
        <v>0</v>
      </c>
      <c r="G247" s="682"/>
      <c r="H247" s="682"/>
      <c r="I247" s="88">
        <f t="shared" si="12"/>
        <v>0</v>
      </c>
      <c r="K247" s="14"/>
      <c r="L247" s="14"/>
      <c r="M247" s="14"/>
      <c r="N247" s="14"/>
      <c r="O247" s="14"/>
    </row>
    <row r="248" spans="1:15" s="114" customFormat="1" ht="11.25">
      <c r="A248" s="565"/>
      <c r="B248" s="564" t="e">
        <f>IF(VLOOKUP($A248,Osnova!$A:$C,1)=$A248,VLOOKUP($A248,Osnova!$A:$C,3),0)</f>
        <v>#N/A</v>
      </c>
      <c r="C248" s="564" t="e">
        <f>IF(VLOOKUP($A248,[1]Osnova!$A$1:$C$65536,1)=$A248,VLOOKUP($A248,[1]Osnova!$A$1:$D$65536,4),0)</f>
        <v>#N/A</v>
      </c>
      <c r="D248" s="90"/>
      <c r="E248" s="90"/>
      <c r="F248" s="88">
        <f t="shared" si="11"/>
        <v>0</v>
      </c>
      <c r="G248" s="682"/>
      <c r="H248" s="682"/>
      <c r="I248" s="88">
        <f t="shared" si="12"/>
        <v>0</v>
      </c>
      <c r="K248" s="14"/>
      <c r="L248" s="14"/>
      <c r="M248" s="14"/>
      <c r="N248" s="14"/>
      <c r="O248" s="14"/>
    </row>
    <row r="249" spans="1:15" s="114" customFormat="1" ht="11.25">
      <c r="A249" s="565"/>
      <c r="B249" s="564" t="e">
        <f>IF(VLOOKUP($A249,Osnova!$A:$C,1)=$A249,VLOOKUP($A249,Osnova!$A:$C,3),0)</f>
        <v>#N/A</v>
      </c>
      <c r="C249" s="564" t="e">
        <f>IF(VLOOKUP($A249,[1]Osnova!$A$1:$C$65536,1)=$A249,VLOOKUP($A249,[1]Osnova!$A$1:$D$65536,4),0)</f>
        <v>#N/A</v>
      </c>
      <c r="D249" s="90"/>
      <c r="E249" s="90"/>
      <c r="F249" s="88">
        <f t="shared" si="11"/>
        <v>0</v>
      </c>
      <c r="G249" s="682"/>
      <c r="H249" s="682"/>
      <c r="I249" s="88">
        <f t="shared" si="12"/>
        <v>0</v>
      </c>
      <c r="K249" s="14"/>
      <c r="L249" s="14"/>
      <c r="M249" s="14"/>
      <c r="N249" s="14"/>
      <c r="O249" s="14"/>
    </row>
    <row r="250" spans="1:15" s="114" customFormat="1" ht="11.25">
      <c r="A250" s="565"/>
      <c r="B250" s="564" t="e">
        <f>IF(VLOOKUP($A250,Osnova!$A:$C,1)=$A250,VLOOKUP($A250,Osnova!$A:$C,3),0)</f>
        <v>#N/A</v>
      </c>
      <c r="C250" s="564" t="e">
        <f>IF(VLOOKUP($A250,[1]Osnova!$A$1:$C$65536,1)=$A250,VLOOKUP($A250,[1]Osnova!$A$1:$D$65536,4),0)</f>
        <v>#N/A</v>
      </c>
      <c r="D250" s="90"/>
      <c r="E250" s="90"/>
      <c r="F250" s="88">
        <f t="shared" si="11"/>
        <v>0</v>
      </c>
      <c r="G250" s="682"/>
      <c r="H250" s="682"/>
      <c r="I250" s="88">
        <f t="shared" si="12"/>
        <v>0</v>
      </c>
      <c r="K250" s="14"/>
      <c r="L250" s="14"/>
      <c r="M250" s="14"/>
      <c r="N250" s="14"/>
      <c r="O250" s="14"/>
    </row>
    <row r="251" spans="1:15" s="114" customFormat="1" ht="11.25">
      <c r="A251" s="565"/>
      <c r="B251" s="564" t="e">
        <f>IF(VLOOKUP($A251,Osnova!$A:$C,1)=$A251,VLOOKUP($A251,Osnova!$A:$C,3),0)</f>
        <v>#N/A</v>
      </c>
      <c r="C251" s="564" t="e">
        <f>IF(VLOOKUP($A251,[1]Osnova!$A$1:$C$65536,1)=$A251,VLOOKUP($A251,[1]Osnova!$A$1:$D$65536,4),0)</f>
        <v>#N/A</v>
      </c>
      <c r="D251" s="90"/>
      <c r="E251" s="90"/>
      <c r="F251" s="88">
        <f t="shared" si="11"/>
        <v>0</v>
      </c>
      <c r="G251" s="682"/>
      <c r="H251" s="682"/>
      <c r="I251" s="88">
        <f t="shared" si="12"/>
        <v>0</v>
      </c>
      <c r="K251" s="14"/>
      <c r="L251" s="14"/>
      <c r="M251" s="14"/>
      <c r="N251" s="14"/>
      <c r="O251" s="14"/>
    </row>
    <row r="252" spans="1:15" s="114" customFormat="1" ht="11.25">
      <c r="A252" s="565"/>
      <c r="B252" s="564" t="e">
        <f>IF(VLOOKUP($A252,Osnova!$A:$C,1)=$A252,VLOOKUP($A252,Osnova!$A:$C,3),0)</f>
        <v>#N/A</v>
      </c>
      <c r="C252" s="564" t="e">
        <f>IF(VLOOKUP($A252,[1]Osnova!$A$1:$C$65536,1)=$A252,VLOOKUP($A252,[1]Osnova!$A$1:$D$65536,4),0)</f>
        <v>#N/A</v>
      </c>
      <c r="D252" s="90"/>
      <c r="E252" s="90"/>
      <c r="F252" s="88">
        <f t="shared" si="11"/>
        <v>0</v>
      </c>
      <c r="G252" s="682"/>
      <c r="H252" s="682"/>
      <c r="I252" s="88">
        <f t="shared" si="12"/>
        <v>0</v>
      </c>
      <c r="K252" s="14"/>
      <c r="L252" s="14"/>
      <c r="M252" s="14"/>
      <c r="N252" s="14"/>
      <c r="O252" s="14"/>
    </row>
    <row r="253" spans="1:15" s="114" customFormat="1" ht="11.25">
      <c r="A253" s="565"/>
      <c r="B253" s="564" t="e">
        <f>IF(VLOOKUP($A253,Osnova!$A:$C,1)=$A253,VLOOKUP($A253,Osnova!$A:$C,3),0)</f>
        <v>#N/A</v>
      </c>
      <c r="C253" s="564" t="e">
        <f>IF(VLOOKUP($A253,[1]Osnova!$A$1:$C$65536,1)=$A253,VLOOKUP($A253,[1]Osnova!$A$1:$D$65536,4),0)</f>
        <v>#N/A</v>
      </c>
      <c r="D253" s="90"/>
      <c r="E253" s="90"/>
      <c r="F253" s="88">
        <f t="shared" si="11"/>
        <v>0</v>
      </c>
      <c r="G253" s="682"/>
      <c r="H253" s="682"/>
      <c r="I253" s="88">
        <f t="shared" si="12"/>
        <v>0</v>
      </c>
      <c r="K253" s="14"/>
      <c r="L253" s="14"/>
      <c r="M253" s="14"/>
      <c r="N253" s="14"/>
      <c r="O253" s="14"/>
    </row>
    <row r="254" spans="1:15" s="114" customFormat="1" ht="11.25">
      <c r="A254" s="565"/>
      <c r="B254" s="564" t="e">
        <f>IF(VLOOKUP($A254,Osnova!$A:$C,1)=$A254,VLOOKUP($A254,Osnova!$A:$C,3),0)</f>
        <v>#N/A</v>
      </c>
      <c r="C254" s="564" t="e">
        <f>IF(VLOOKUP($A254,[1]Osnova!$A$1:$C$65536,1)=$A254,VLOOKUP($A254,[1]Osnova!$A$1:$D$65536,4),0)</f>
        <v>#N/A</v>
      </c>
      <c r="D254" s="90"/>
      <c r="E254" s="90"/>
      <c r="F254" s="88">
        <f t="shared" si="11"/>
        <v>0</v>
      </c>
      <c r="G254" s="682"/>
      <c r="H254" s="682"/>
      <c r="I254" s="88">
        <f t="shared" si="12"/>
        <v>0</v>
      </c>
      <c r="K254" s="14"/>
      <c r="L254" s="14"/>
      <c r="M254" s="14"/>
      <c r="N254" s="14"/>
      <c r="O254" s="14"/>
    </row>
    <row r="255" spans="1:15" s="114" customFormat="1" ht="11.25">
      <c r="A255" s="565"/>
      <c r="B255" s="564" t="e">
        <f>IF(VLOOKUP($A255,Osnova!$A:$C,1)=$A255,VLOOKUP($A255,Osnova!$A:$C,3),0)</f>
        <v>#N/A</v>
      </c>
      <c r="C255" s="564" t="e">
        <f>IF(VLOOKUP($A255,[1]Osnova!$A$1:$C$65536,1)=$A255,VLOOKUP($A255,[1]Osnova!$A$1:$D$65536,4),0)</f>
        <v>#N/A</v>
      </c>
      <c r="D255" s="90"/>
      <c r="E255" s="90"/>
      <c r="F255" s="88">
        <f t="shared" si="11"/>
        <v>0</v>
      </c>
      <c r="G255" s="682"/>
      <c r="H255" s="682"/>
      <c r="I255" s="88">
        <f t="shared" si="12"/>
        <v>0</v>
      </c>
      <c r="K255" s="14"/>
      <c r="L255" s="14"/>
      <c r="M255" s="14"/>
      <c r="N255" s="14"/>
      <c r="O255" s="14"/>
    </row>
    <row r="256" spans="1:15" s="114" customFormat="1" ht="11.25">
      <c r="A256" s="565"/>
      <c r="B256" s="564" t="e">
        <f>IF(VLOOKUP($A256,Osnova!$A:$C,1)=$A256,VLOOKUP($A256,Osnova!$A:$C,3),0)</f>
        <v>#N/A</v>
      </c>
      <c r="C256" s="564" t="e">
        <f>IF(VLOOKUP($A256,[1]Osnova!$A$1:$C$65536,1)=$A256,VLOOKUP($A256,[1]Osnova!$A$1:$D$65536,4),0)</f>
        <v>#N/A</v>
      </c>
      <c r="D256" s="90"/>
      <c r="E256" s="90"/>
      <c r="F256" s="88">
        <f t="shared" si="11"/>
        <v>0</v>
      </c>
      <c r="G256" s="682"/>
      <c r="H256" s="682"/>
      <c r="I256" s="88">
        <f t="shared" si="12"/>
        <v>0</v>
      </c>
      <c r="K256" s="14"/>
      <c r="L256" s="14"/>
      <c r="M256" s="14"/>
      <c r="N256" s="14"/>
      <c r="O256" s="14"/>
    </row>
    <row r="257" spans="1:15" s="114" customFormat="1" ht="11.25">
      <c r="A257" s="565"/>
      <c r="B257" s="564" t="e">
        <f>IF(VLOOKUP($A257,Osnova!$A:$C,1)=$A257,VLOOKUP($A257,Osnova!$A:$C,3),0)</f>
        <v>#N/A</v>
      </c>
      <c r="C257" s="564" t="e">
        <f>IF(VLOOKUP($A257,[1]Osnova!$A$1:$C$65536,1)=$A257,VLOOKUP($A257,[1]Osnova!$A$1:$D$65536,4),0)</f>
        <v>#N/A</v>
      </c>
      <c r="D257" s="90"/>
      <c r="E257" s="90"/>
      <c r="F257" s="88">
        <f t="shared" si="11"/>
        <v>0</v>
      </c>
      <c r="G257" s="682"/>
      <c r="H257" s="682"/>
      <c r="I257" s="88">
        <f t="shared" si="12"/>
        <v>0</v>
      </c>
      <c r="K257" s="14"/>
      <c r="L257" s="14"/>
      <c r="M257" s="14"/>
      <c r="N257" s="14"/>
      <c r="O257" s="14"/>
    </row>
    <row r="258" spans="1:15" s="114" customFormat="1" ht="11.25">
      <c r="A258" s="565"/>
      <c r="B258" s="564" t="e">
        <f>IF(VLOOKUP($A258,Osnova!$A:$C,1)=$A258,VLOOKUP($A258,Osnova!$A:$C,3),0)</f>
        <v>#N/A</v>
      </c>
      <c r="C258" s="564" t="e">
        <f>IF(VLOOKUP($A258,[1]Osnova!$A$1:$C$65536,1)=$A258,VLOOKUP($A258,[1]Osnova!$A$1:$D$65536,4),0)</f>
        <v>#N/A</v>
      </c>
      <c r="D258" s="90"/>
      <c r="E258" s="90"/>
      <c r="F258" s="88">
        <f t="shared" si="11"/>
        <v>0</v>
      </c>
      <c r="G258" s="682"/>
      <c r="H258" s="682"/>
      <c r="I258" s="88">
        <f t="shared" si="12"/>
        <v>0</v>
      </c>
      <c r="K258" s="14"/>
      <c r="L258" s="14"/>
      <c r="M258" s="14"/>
      <c r="N258" s="14"/>
      <c r="O258" s="14"/>
    </row>
    <row r="259" spans="1:15" s="114" customFormat="1" ht="11.25">
      <c r="A259" s="565"/>
      <c r="B259" s="564" t="e">
        <f>IF(VLOOKUP($A259,Osnova!$A:$C,1)=$A259,VLOOKUP($A259,Osnova!$A:$C,3),0)</f>
        <v>#N/A</v>
      </c>
      <c r="C259" s="564" t="e">
        <f>IF(VLOOKUP($A259,[1]Osnova!$A$1:$C$65536,1)=$A259,VLOOKUP($A259,[1]Osnova!$A$1:$D$65536,4),0)</f>
        <v>#N/A</v>
      </c>
      <c r="D259" s="90"/>
      <c r="E259" s="90"/>
      <c r="F259" s="88">
        <f t="shared" si="11"/>
        <v>0</v>
      </c>
      <c r="G259" s="682"/>
      <c r="H259" s="682"/>
      <c r="I259" s="88">
        <f t="shared" si="12"/>
        <v>0</v>
      </c>
      <c r="K259" s="14"/>
      <c r="L259" s="14"/>
      <c r="M259" s="14"/>
      <c r="N259" s="14"/>
      <c r="O259" s="14"/>
    </row>
    <row r="260" spans="1:15" s="114" customFormat="1" ht="11.25">
      <c r="A260" s="565"/>
      <c r="B260" s="564" t="e">
        <f>IF(VLOOKUP($A260,Osnova!$A:$C,1)=$A260,VLOOKUP($A260,Osnova!$A:$C,3),0)</f>
        <v>#N/A</v>
      </c>
      <c r="C260" s="564" t="e">
        <f>IF(VLOOKUP($A260,[1]Osnova!$A$1:$C$65536,1)=$A260,VLOOKUP($A260,[1]Osnova!$A$1:$D$65536,4),0)</f>
        <v>#N/A</v>
      </c>
      <c r="D260" s="90"/>
      <c r="E260" s="90"/>
      <c r="F260" s="88">
        <f t="shared" si="11"/>
        <v>0</v>
      </c>
      <c r="G260" s="682"/>
      <c r="H260" s="682"/>
      <c r="I260" s="88">
        <f t="shared" si="12"/>
        <v>0</v>
      </c>
      <c r="K260" s="14"/>
      <c r="L260" s="14"/>
      <c r="M260" s="14"/>
      <c r="N260" s="14"/>
      <c r="O260" s="14"/>
    </row>
    <row r="261" spans="1:15" s="114" customFormat="1" ht="11.25">
      <c r="A261" s="565"/>
      <c r="B261" s="564" t="e">
        <f>IF(VLOOKUP($A261,Osnova!$A:$C,1)=$A261,VLOOKUP($A261,Osnova!$A:$C,3),0)</f>
        <v>#N/A</v>
      </c>
      <c r="C261" s="564" t="e">
        <f>IF(VLOOKUP($A261,[1]Osnova!$A$1:$C$65536,1)=$A261,VLOOKUP($A261,[1]Osnova!$A$1:$D$65536,4),0)</f>
        <v>#N/A</v>
      </c>
      <c r="D261" s="90"/>
      <c r="E261" s="90"/>
      <c r="F261" s="88">
        <f t="shared" si="11"/>
        <v>0</v>
      </c>
      <c r="G261" s="682"/>
      <c r="H261" s="682"/>
      <c r="I261" s="88">
        <f t="shared" si="12"/>
        <v>0</v>
      </c>
      <c r="K261" s="14"/>
      <c r="L261" s="14"/>
      <c r="M261" s="14"/>
      <c r="N261" s="14"/>
      <c r="O261" s="14"/>
    </row>
    <row r="262" spans="1:15" s="114" customFormat="1" ht="11.25">
      <c r="A262" s="565"/>
      <c r="B262" s="564" t="e">
        <f>IF(VLOOKUP($A262,Osnova!$A:$C,1)=$A262,VLOOKUP($A262,Osnova!$A:$C,3),0)</f>
        <v>#N/A</v>
      </c>
      <c r="C262" s="564" t="e">
        <f>IF(VLOOKUP($A262,[1]Osnova!$A$1:$C$65536,1)=$A262,VLOOKUP($A262,[1]Osnova!$A$1:$D$65536,4),0)</f>
        <v>#N/A</v>
      </c>
      <c r="D262" s="90"/>
      <c r="E262" s="90"/>
      <c r="F262" s="88">
        <f t="shared" si="11"/>
        <v>0</v>
      </c>
      <c r="G262" s="682"/>
      <c r="H262" s="682"/>
      <c r="I262" s="88">
        <f t="shared" si="12"/>
        <v>0</v>
      </c>
      <c r="K262" s="14"/>
      <c r="L262" s="14"/>
      <c r="M262" s="14"/>
      <c r="N262" s="14"/>
      <c r="O262" s="14"/>
    </row>
    <row r="263" spans="1:15" s="114" customFormat="1" ht="11.25">
      <c r="A263" s="565"/>
      <c r="B263" s="564" t="e">
        <f>IF(VLOOKUP($A263,Osnova!$A:$C,1)=$A263,VLOOKUP($A263,Osnova!$A:$C,3),0)</f>
        <v>#N/A</v>
      </c>
      <c r="C263" s="564" t="e">
        <f>IF(VLOOKUP($A263,[1]Osnova!$A$1:$C$65536,1)=$A263,VLOOKUP($A263,[1]Osnova!$A$1:$D$65536,4),0)</f>
        <v>#N/A</v>
      </c>
      <c r="D263" s="90"/>
      <c r="E263" s="90"/>
      <c r="F263" s="88">
        <f t="shared" si="11"/>
        <v>0</v>
      </c>
      <c r="G263" s="682"/>
      <c r="H263" s="682"/>
      <c r="I263" s="88">
        <f t="shared" si="12"/>
        <v>0</v>
      </c>
      <c r="K263" s="14"/>
      <c r="L263" s="14"/>
      <c r="M263" s="14"/>
      <c r="N263" s="14"/>
      <c r="O263" s="14"/>
    </row>
    <row r="264" spans="1:15" s="114" customFormat="1" ht="11.25">
      <c r="A264" s="565"/>
      <c r="B264" s="564" t="e">
        <f>IF(VLOOKUP($A264,Osnova!$A:$C,1)=$A264,VLOOKUP($A264,Osnova!$A:$C,3),0)</f>
        <v>#N/A</v>
      </c>
      <c r="C264" s="564" t="e">
        <f>IF(VLOOKUP($A264,[1]Osnova!$A$1:$C$65536,1)=$A264,VLOOKUP($A264,[1]Osnova!$A$1:$D$65536,4),0)</f>
        <v>#N/A</v>
      </c>
      <c r="D264" s="90"/>
      <c r="E264" s="90"/>
      <c r="F264" s="88">
        <f t="shared" si="11"/>
        <v>0</v>
      </c>
      <c r="G264" s="682"/>
      <c r="H264" s="682"/>
      <c r="I264" s="88">
        <f t="shared" si="12"/>
        <v>0</v>
      </c>
      <c r="K264" s="14"/>
      <c r="L264" s="14"/>
      <c r="M264" s="14"/>
      <c r="N264" s="14"/>
      <c r="O264" s="14"/>
    </row>
    <row r="265" spans="1:15" s="114" customFormat="1" ht="11.25">
      <c r="A265" s="565"/>
      <c r="B265" s="564" t="e">
        <f>IF(VLOOKUP($A265,Osnova!$A:$C,1)=$A265,VLOOKUP($A265,Osnova!$A:$C,3),0)</f>
        <v>#N/A</v>
      </c>
      <c r="C265" s="564" t="e">
        <f>IF(VLOOKUP($A265,[1]Osnova!$A$1:$C$65536,1)=$A265,VLOOKUP($A265,[1]Osnova!$A$1:$D$65536,4),0)</f>
        <v>#N/A</v>
      </c>
      <c r="D265" s="90"/>
      <c r="E265" s="90"/>
      <c r="F265" s="88">
        <f t="shared" si="11"/>
        <v>0</v>
      </c>
      <c r="G265" s="682"/>
      <c r="H265" s="682"/>
      <c r="I265" s="88">
        <f t="shared" si="12"/>
        <v>0</v>
      </c>
      <c r="K265" s="14"/>
      <c r="L265" s="14"/>
      <c r="M265" s="14"/>
      <c r="N265" s="14"/>
      <c r="O265" s="14"/>
    </row>
    <row r="266" spans="1:15" s="114" customFormat="1" ht="11.25">
      <c r="A266" s="565"/>
      <c r="B266" s="564" t="e">
        <f>IF(VLOOKUP($A266,Osnova!$A:$C,1)=$A266,VLOOKUP($A266,Osnova!$A:$C,3),0)</f>
        <v>#N/A</v>
      </c>
      <c r="C266" s="564" t="e">
        <f>IF(VLOOKUP($A266,[1]Osnova!$A$1:$C$65536,1)=$A266,VLOOKUP($A266,[1]Osnova!$A$1:$D$65536,4),0)</f>
        <v>#N/A</v>
      </c>
      <c r="D266" s="90"/>
      <c r="E266" s="90"/>
      <c r="F266" s="88">
        <f t="shared" si="11"/>
        <v>0</v>
      </c>
      <c r="G266" s="682"/>
      <c r="H266" s="682"/>
      <c r="I266" s="88">
        <f t="shared" si="12"/>
        <v>0</v>
      </c>
      <c r="K266" s="14"/>
      <c r="L266" s="14"/>
      <c r="M266" s="14"/>
      <c r="N266" s="14"/>
      <c r="O266" s="14"/>
    </row>
    <row r="267" spans="1:15" s="114" customFormat="1" ht="11.25">
      <c r="A267" s="565"/>
      <c r="B267" s="564" t="e">
        <f>IF(VLOOKUP($A267,Osnova!$A:$C,1)=$A267,VLOOKUP($A267,Osnova!$A:$C,3),0)</f>
        <v>#N/A</v>
      </c>
      <c r="C267" s="564" t="e">
        <f>IF(VLOOKUP($A267,[1]Osnova!$A$1:$C$65536,1)=$A267,VLOOKUP($A267,[1]Osnova!$A$1:$D$65536,4),0)</f>
        <v>#N/A</v>
      </c>
      <c r="D267" s="90"/>
      <c r="E267" s="90"/>
      <c r="F267" s="88">
        <f t="shared" si="11"/>
        <v>0</v>
      </c>
      <c r="G267" s="682"/>
      <c r="H267" s="682"/>
      <c r="I267" s="88">
        <f t="shared" si="12"/>
        <v>0</v>
      </c>
      <c r="K267" s="14"/>
      <c r="L267" s="14"/>
      <c r="M267" s="14"/>
      <c r="N267" s="14"/>
      <c r="O267" s="14"/>
    </row>
    <row r="268" spans="1:15" s="114" customFormat="1" ht="11.25">
      <c r="A268" s="565"/>
      <c r="B268" s="564" t="e">
        <f>IF(VLOOKUP($A268,Osnova!$A:$C,1)=$A268,VLOOKUP($A268,Osnova!$A:$C,3),0)</f>
        <v>#N/A</v>
      </c>
      <c r="C268" s="564" t="e">
        <f>IF(VLOOKUP($A268,[1]Osnova!$A$1:$C$65536,1)=$A268,VLOOKUP($A268,[1]Osnova!$A$1:$D$65536,4),0)</f>
        <v>#N/A</v>
      </c>
      <c r="D268" s="90"/>
      <c r="E268" s="90"/>
      <c r="F268" s="88">
        <f t="shared" si="11"/>
        <v>0</v>
      </c>
      <c r="G268" s="682"/>
      <c r="H268" s="682"/>
      <c r="I268" s="88">
        <f t="shared" si="12"/>
        <v>0</v>
      </c>
      <c r="K268" s="14"/>
      <c r="L268" s="14"/>
      <c r="M268" s="14"/>
      <c r="N268" s="14"/>
      <c r="O268" s="14"/>
    </row>
    <row r="269" spans="1:15" s="114" customFormat="1" ht="11.25">
      <c r="A269" s="565"/>
      <c r="B269" s="564" t="e">
        <f>IF(VLOOKUP($A269,Osnova!$A:$C,1)=$A269,VLOOKUP($A269,Osnova!$A:$C,3),0)</f>
        <v>#N/A</v>
      </c>
      <c r="C269" s="564" t="e">
        <f>IF(VLOOKUP($A269,[1]Osnova!$A$1:$C$65536,1)=$A269,VLOOKUP($A269,[1]Osnova!$A$1:$D$65536,4),0)</f>
        <v>#N/A</v>
      </c>
      <c r="D269" s="90"/>
      <c r="E269" s="90"/>
      <c r="F269" s="88">
        <f t="shared" si="11"/>
        <v>0</v>
      </c>
      <c r="G269" s="682"/>
      <c r="H269" s="682"/>
      <c r="I269" s="88">
        <f t="shared" si="12"/>
        <v>0</v>
      </c>
      <c r="K269" s="14"/>
      <c r="L269" s="14"/>
      <c r="M269" s="14"/>
      <c r="N269" s="14"/>
      <c r="O269" s="14"/>
    </row>
    <row r="270" spans="1:15" s="114" customFormat="1" ht="11.25">
      <c r="A270" s="565"/>
      <c r="B270" s="564" t="e">
        <f>IF(VLOOKUP($A270,Osnova!$A:$C,1)=$A270,VLOOKUP($A270,Osnova!$A:$C,3),0)</f>
        <v>#N/A</v>
      </c>
      <c r="C270" s="564" t="e">
        <f>IF(VLOOKUP($A270,[1]Osnova!$A$1:$C$65536,1)=$A270,VLOOKUP($A270,[1]Osnova!$A$1:$D$65536,4),0)</f>
        <v>#N/A</v>
      </c>
      <c r="D270" s="90"/>
      <c r="E270" s="90"/>
      <c r="F270" s="88">
        <f t="shared" si="11"/>
        <v>0</v>
      </c>
      <c r="G270" s="682"/>
      <c r="H270" s="682"/>
      <c r="I270" s="88">
        <f t="shared" si="12"/>
        <v>0</v>
      </c>
      <c r="K270" s="14"/>
      <c r="L270" s="14"/>
      <c r="M270" s="14"/>
      <c r="N270" s="14"/>
      <c r="O270" s="14"/>
    </row>
    <row r="271" spans="1:15" s="114" customFormat="1" ht="11.25">
      <c r="A271" s="565"/>
      <c r="B271" s="564" t="e">
        <f>IF(VLOOKUP($A271,Osnova!$A:$C,1)=$A271,VLOOKUP($A271,Osnova!$A:$C,3),0)</f>
        <v>#N/A</v>
      </c>
      <c r="C271" s="564" t="e">
        <f>IF(VLOOKUP($A271,[1]Osnova!$A$1:$C$65536,1)=$A271,VLOOKUP($A271,[1]Osnova!$A$1:$D$65536,4),0)</f>
        <v>#N/A</v>
      </c>
      <c r="D271" s="90"/>
      <c r="E271" s="90"/>
      <c r="F271" s="88">
        <f t="shared" si="11"/>
        <v>0</v>
      </c>
      <c r="G271" s="682"/>
      <c r="H271" s="682"/>
      <c r="I271" s="88">
        <f t="shared" si="12"/>
        <v>0</v>
      </c>
      <c r="K271" s="14"/>
      <c r="L271" s="14"/>
      <c r="M271" s="14"/>
      <c r="N271" s="14"/>
      <c r="O271" s="14"/>
    </row>
    <row r="272" spans="1:15" s="114" customFormat="1" ht="11.25">
      <c r="A272" s="565"/>
      <c r="B272" s="564" t="e">
        <f>IF(VLOOKUP($A272,Osnova!$A:$C,1)=$A272,VLOOKUP($A272,Osnova!$A:$C,3),0)</f>
        <v>#N/A</v>
      </c>
      <c r="C272" s="564" t="e">
        <f>IF(VLOOKUP($A272,[1]Osnova!$A$1:$C$65536,1)=$A272,VLOOKUP($A272,[1]Osnova!$A$1:$D$65536,4),0)</f>
        <v>#N/A</v>
      </c>
      <c r="D272" s="90"/>
      <c r="E272" s="90"/>
      <c r="F272" s="88">
        <f t="shared" si="11"/>
        <v>0</v>
      </c>
      <c r="G272" s="682"/>
      <c r="H272" s="682"/>
      <c r="I272" s="88">
        <f t="shared" si="12"/>
        <v>0</v>
      </c>
      <c r="K272" s="14"/>
      <c r="L272" s="14"/>
      <c r="M272" s="14"/>
      <c r="N272" s="14"/>
      <c r="O272" s="14"/>
    </row>
    <row r="273" spans="1:15" s="114" customFormat="1" ht="11.25">
      <c r="A273" s="565"/>
      <c r="B273" s="564" t="e">
        <f>IF(VLOOKUP($A273,Osnova!$A:$C,1)=$A273,VLOOKUP($A273,Osnova!$A:$C,3),0)</f>
        <v>#N/A</v>
      </c>
      <c r="C273" s="564" t="e">
        <f>IF(VLOOKUP($A273,[1]Osnova!$A$1:$C$65536,1)=$A273,VLOOKUP($A273,[1]Osnova!$A$1:$D$65536,4),0)</f>
        <v>#N/A</v>
      </c>
      <c r="D273" s="90"/>
      <c r="E273" s="90"/>
      <c r="F273" s="88">
        <f t="shared" si="11"/>
        <v>0</v>
      </c>
      <c r="G273" s="682"/>
      <c r="H273" s="682"/>
      <c r="I273" s="88">
        <f t="shared" si="12"/>
        <v>0</v>
      </c>
      <c r="K273" s="14"/>
      <c r="L273" s="14"/>
      <c r="M273" s="14"/>
      <c r="N273" s="14"/>
      <c r="O273" s="14"/>
    </row>
    <row r="274" spans="1:15" s="114" customFormat="1" ht="11.25">
      <c r="A274" s="565"/>
      <c r="B274" s="564" t="e">
        <f>IF(VLOOKUP($A274,Osnova!$A:$C,1)=$A274,VLOOKUP($A274,Osnova!$A:$C,3),0)</f>
        <v>#N/A</v>
      </c>
      <c r="C274" s="564" t="e">
        <f>IF(VLOOKUP($A274,[1]Osnova!$A$1:$C$65536,1)=$A274,VLOOKUP($A274,[1]Osnova!$A$1:$D$65536,4),0)</f>
        <v>#N/A</v>
      </c>
      <c r="D274" s="90"/>
      <c r="E274" s="90"/>
      <c r="F274" s="88">
        <f t="shared" si="11"/>
        <v>0</v>
      </c>
      <c r="G274" s="682"/>
      <c r="H274" s="682"/>
      <c r="I274" s="88">
        <f t="shared" si="12"/>
        <v>0</v>
      </c>
      <c r="K274" s="14"/>
      <c r="L274" s="14"/>
      <c r="M274" s="14"/>
      <c r="N274" s="14"/>
      <c r="O274" s="14"/>
    </row>
    <row r="275" spans="1:15" s="114" customFormat="1" ht="11.25">
      <c r="A275" s="565"/>
      <c r="B275" s="564" t="e">
        <f>IF(VLOOKUP($A275,Osnova!$A:$C,1)=$A275,VLOOKUP($A275,Osnova!$A:$C,3),0)</f>
        <v>#N/A</v>
      </c>
      <c r="C275" s="564" t="e">
        <f>IF(VLOOKUP($A275,[1]Osnova!$A$1:$C$65536,1)=$A275,VLOOKUP($A275,[1]Osnova!$A$1:$D$65536,4),0)</f>
        <v>#N/A</v>
      </c>
      <c r="D275" s="90"/>
      <c r="E275" s="90"/>
      <c r="F275" s="88">
        <f t="shared" si="11"/>
        <v>0</v>
      </c>
      <c r="G275" s="682"/>
      <c r="H275" s="682"/>
      <c r="I275" s="88">
        <f t="shared" si="12"/>
        <v>0</v>
      </c>
      <c r="K275" s="14"/>
      <c r="L275" s="14"/>
      <c r="M275" s="14"/>
      <c r="N275" s="14"/>
      <c r="O275" s="14"/>
    </row>
    <row r="276" spans="1:15" s="114" customFormat="1" ht="11.25">
      <c r="A276" s="565"/>
      <c r="B276" s="564" t="e">
        <f>IF(VLOOKUP($A276,Osnova!$A:$C,1)=$A276,VLOOKUP($A276,Osnova!$A:$C,3),0)</f>
        <v>#N/A</v>
      </c>
      <c r="C276" s="564" t="e">
        <f>IF(VLOOKUP($A276,[1]Osnova!$A$1:$C$65536,1)=$A276,VLOOKUP($A276,[1]Osnova!$A$1:$D$65536,4),0)</f>
        <v>#N/A</v>
      </c>
      <c r="D276" s="90"/>
      <c r="E276" s="90"/>
      <c r="F276" s="88">
        <f t="shared" si="11"/>
        <v>0</v>
      </c>
      <c r="G276" s="682"/>
      <c r="H276" s="682"/>
      <c r="I276" s="88">
        <f t="shared" si="12"/>
        <v>0</v>
      </c>
      <c r="K276" s="14"/>
      <c r="L276" s="14"/>
      <c r="M276" s="14"/>
      <c r="N276" s="14"/>
      <c r="O276" s="14"/>
    </row>
    <row r="277" spans="1:15" s="114" customFormat="1" ht="11.25">
      <c r="A277" s="565"/>
      <c r="B277" s="564" t="e">
        <f>IF(VLOOKUP($A277,Osnova!$A:$C,1)=$A277,VLOOKUP($A277,Osnova!$A:$C,3),0)</f>
        <v>#N/A</v>
      </c>
      <c r="C277" s="564" t="e">
        <f>IF(VLOOKUP($A277,[1]Osnova!$A$1:$C$65536,1)=$A277,VLOOKUP($A277,[1]Osnova!$A$1:$D$65536,4),0)</f>
        <v>#N/A</v>
      </c>
      <c r="D277" s="90"/>
      <c r="E277" s="90"/>
      <c r="F277" s="88">
        <f t="shared" si="11"/>
        <v>0</v>
      </c>
      <c r="G277" s="682"/>
      <c r="H277" s="682"/>
      <c r="I277" s="88">
        <f t="shared" si="12"/>
        <v>0</v>
      </c>
      <c r="K277" s="14"/>
      <c r="L277" s="14"/>
      <c r="M277" s="14"/>
      <c r="N277" s="14"/>
      <c r="O277" s="14"/>
    </row>
    <row r="278" spans="1:15" s="114" customFormat="1" ht="11.25">
      <c r="A278" s="565"/>
      <c r="B278" s="564" t="e">
        <f>IF(VLOOKUP($A278,Osnova!$A:$C,1)=$A278,VLOOKUP($A278,Osnova!$A:$C,3),0)</f>
        <v>#N/A</v>
      </c>
      <c r="C278" s="564" t="e">
        <f>IF(VLOOKUP($A278,[1]Osnova!$A$1:$C$65536,1)=$A278,VLOOKUP($A278,[1]Osnova!$A$1:$D$65536,4),0)</f>
        <v>#N/A</v>
      </c>
      <c r="D278" s="90"/>
      <c r="E278" s="90"/>
      <c r="F278" s="88">
        <f t="shared" si="11"/>
        <v>0</v>
      </c>
      <c r="G278" s="682"/>
      <c r="H278" s="682"/>
      <c r="I278" s="88">
        <f t="shared" si="12"/>
        <v>0</v>
      </c>
      <c r="K278" s="14"/>
      <c r="L278" s="14"/>
      <c r="M278" s="14"/>
      <c r="N278" s="14"/>
      <c r="O278" s="14"/>
    </row>
    <row r="279" spans="1:15" s="114" customFormat="1" ht="11.25">
      <c r="A279" s="565"/>
      <c r="B279" s="564" t="e">
        <f>IF(VLOOKUP($A279,Osnova!$A:$C,1)=$A279,VLOOKUP($A279,Osnova!$A:$C,3),0)</f>
        <v>#N/A</v>
      </c>
      <c r="C279" s="564" t="e">
        <f>IF(VLOOKUP($A279,[1]Osnova!$A$1:$C$65536,1)=$A279,VLOOKUP($A279,[1]Osnova!$A$1:$D$65536,4),0)</f>
        <v>#N/A</v>
      </c>
      <c r="D279" s="90"/>
      <c r="E279" s="90"/>
      <c r="F279" s="88">
        <f t="shared" si="11"/>
        <v>0</v>
      </c>
      <c r="G279" s="682"/>
      <c r="H279" s="682"/>
      <c r="I279" s="88">
        <f t="shared" si="12"/>
        <v>0</v>
      </c>
      <c r="K279" s="14"/>
      <c r="L279" s="14"/>
      <c r="M279" s="14"/>
      <c r="N279" s="14"/>
      <c r="O279" s="14"/>
    </row>
    <row r="280" spans="1:15" s="114" customFormat="1" ht="11.25">
      <c r="A280" s="565"/>
      <c r="B280" s="564" t="e">
        <f>IF(VLOOKUP($A280,Osnova!$A:$C,1)=$A280,VLOOKUP($A280,Osnova!$A:$C,3),0)</f>
        <v>#N/A</v>
      </c>
      <c r="C280" s="564" t="e">
        <f>IF(VLOOKUP($A280,[1]Osnova!$A$1:$C$65536,1)=$A280,VLOOKUP($A280,[1]Osnova!$A$1:$D$65536,4),0)</f>
        <v>#N/A</v>
      </c>
      <c r="D280" s="90"/>
      <c r="E280" s="90"/>
      <c r="F280" s="88">
        <f t="shared" si="11"/>
        <v>0</v>
      </c>
      <c r="G280" s="682"/>
      <c r="H280" s="682"/>
      <c r="I280" s="88">
        <f t="shared" si="12"/>
        <v>0</v>
      </c>
      <c r="K280" s="14"/>
      <c r="L280" s="14"/>
      <c r="M280" s="14"/>
      <c r="N280" s="14"/>
      <c r="O280" s="14"/>
    </row>
    <row r="281" spans="1:15" s="114" customFormat="1" ht="11.25">
      <c r="A281" s="565"/>
      <c r="B281" s="564" t="e">
        <f>IF(VLOOKUP($A281,Osnova!$A:$C,1)=$A281,VLOOKUP($A281,Osnova!$A:$C,3),0)</f>
        <v>#N/A</v>
      </c>
      <c r="C281" s="564" t="e">
        <f>IF(VLOOKUP($A281,[1]Osnova!$A$1:$C$65536,1)=$A281,VLOOKUP($A281,[1]Osnova!$A$1:$D$65536,4),0)</f>
        <v>#N/A</v>
      </c>
      <c r="D281" s="90"/>
      <c r="E281" s="90"/>
      <c r="F281" s="88">
        <f t="shared" si="11"/>
        <v>0</v>
      </c>
      <c r="G281" s="682"/>
      <c r="H281" s="682"/>
      <c r="I281" s="88">
        <f t="shared" si="12"/>
        <v>0</v>
      </c>
      <c r="K281" s="14"/>
      <c r="L281" s="14"/>
      <c r="M281" s="14"/>
      <c r="N281" s="14"/>
      <c r="O281" s="14"/>
    </row>
    <row r="282" spans="1:15" s="114" customFormat="1" ht="11.25">
      <c r="A282" s="565"/>
      <c r="B282" s="564" t="e">
        <f>IF(VLOOKUP($A282,Osnova!$A:$C,1)=$A282,VLOOKUP($A282,Osnova!$A:$C,3),0)</f>
        <v>#N/A</v>
      </c>
      <c r="C282" s="564" t="e">
        <f>IF(VLOOKUP($A282,[1]Osnova!$A$1:$C$65536,1)=$A282,VLOOKUP($A282,[1]Osnova!$A$1:$D$65536,4),0)</f>
        <v>#N/A</v>
      </c>
      <c r="D282" s="90"/>
      <c r="E282" s="90"/>
      <c r="F282" s="88">
        <f t="shared" si="11"/>
        <v>0</v>
      </c>
      <c r="G282" s="682"/>
      <c r="H282" s="682"/>
      <c r="I282" s="88">
        <f t="shared" si="12"/>
        <v>0</v>
      </c>
      <c r="K282" s="14"/>
      <c r="L282" s="14"/>
      <c r="M282" s="14"/>
      <c r="N282" s="14"/>
      <c r="O282" s="14"/>
    </row>
    <row r="283" spans="1:15" s="114" customFormat="1" ht="11.25">
      <c r="A283" s="565"/>
      <c r="B283" s="564" t="e">
        <f>IF(VLOOKUP($A283,Osnova!$A:$C,1)=$A283,VLOOKUP($A283,Osnova!$A:$C,3),0)</f>
        <v>#N/A</v>
      </c>
      <c r="C283" s="564" t="e">
        <f>IF(VLOOKUP($A283,[1]Osnova!$A$1:$C$65536,1)=$A283,VLOOKUP($A283,[1]Osnova!$A$1:$D$65536,4),0)</f>
        <v>#N/A</v>
      </c>
      <c r="D283" s="90"/>
      <c r="E283" s="90"/>
      <c r="F283" s="88">
        <f t="shared" si="11"/>
        <v>0</v>
      </c>
      <c r="G283" s="682"/>
      <c r="H283" s="682"/>
      <c r="I283" s="88">
        <f t="shared" si="12"/>
        <v>0</v>
      </c>
      <c r="K283" s="14"/>
      <c r="L283" s="14"/>
      <c r="M283" s="14"/>
      <c r="N283" s="14"/>
      <c r="O283" s="14"/>
    </row>
    <row r="284" spans="1:15" s="114" customFormat="1" ht="11.25">
      <c r="A284" s="565"/>
      <c r="B284" s="564" t="e">
        <f>IF(VLOOKUP($A284,Osnova!$A:$C,1)=$A284,VLOOKUP($A284,Osnova!$A:$C,3),0)</f>
        <v>#N/A</v>
      </c>
      <c r="C284" s="564" t="e">
        <f>IF(VLOOKUP($A284,[1]Osnova!$A$1:$C$65536,1)=$A284,VLOOKUP($A284,[1]Osnova!$A$1:$D$65536,4),0)</f>
        <v>#N/A</v>
      </c>
      <c r="D284" s="90"/>
      <c r="E284" s="90"/>
      <c r="F284" s="88">
        <f t="shared" si="11"/>
        <v>0</v>
      </c>
      <c r="G284" s="682"/>
      <c r="H284" s="682"/>
      <c r="I284" s="88">
        <f t="shared" si="12"/>
        <v>0</v>
      </c>
      <c r="K284" s="14"/>
      <c r="L284" s="14"/>
      <c r="M284" s="14"/>
      <c r="N284" s="14"/>
      <c r="O284" s="14"/>
    </row>
    <row r="285" spans="1:15" s="114" customFormat="1" ht="11.25">
      <c r="A285" s="565"/>
      <c r="B285" s="564" t="e">
        <f>IF(VLOOKUP($A285,Osnova!$A:$C,1)=$A285,VLOOKUP($A285,Osnova!$A:$C,3),0)</f>
        <v>#N/A</v>
      </c>
      <c r="C285" s="564" t="e">
        <f>IF(VLOOKUP($A285,[1]Osnova!$A$1:$C$65536,1)=$A285,VLOOKUP($A285,[1]Osnova!$A$1:$D$65536,4),0)</f>
        <v>#N/A</v>
      </c>
      <c r="D285" s="90"/>
      <c r="E285" s="90"/>
      <c r="F285" s="88">
        <f t="shared" si="11"/>
        <v>0</v>
      </c>
      <c r="G285" s="682"/>
      <c r="H285" s="682"/>
      <c r="I285" s="88">
        <f t="shared" si="12"/>
        <v>0</v>
      </c>
      <c r="K285" s="14"/>
      <c r="L285" s="14"/>
      <c r="M285" s="14"/>
      <c r="N285" s="14"/>
      <c r="O285" s="14"/>
    </row>
    <row r="286" spans="1:15" s="114" customFormat="1" ht="11.25">
      <c r="A286" s="565"/>
      <c r="B286" s="564" t="e">
        <f>IF(VLOOKUP($A286,Osnova!$A:$C,1)=$A286,VLOOKUP($A286,Osnova!$A:$C,3),0)</f>
        <v>#N/A</v>
      </c>
      <c r="C286" s="564" t="e">
        <f>IF(VLOOKUP($A286,[1]Osnova!$A$1:$C$65536,1)=$A286,VLOOKUP($A286,[1]Osnova!$A$1:$D$65536,4),0)</f>
        <v>#N/A</v>
      </c>
      <c r="D286" s="90"/>
      <c r="E286" s="90"/>
      <c r="F286" s="88">
        <f t="shared" si="11"/>
        <v>0</v>
      </c>
      <c r="G286" s="682"/>
      <c r="H286" s="682"/>
      <c r="I286" s="88">
        <f t="shared" si="12"/>
        <v>0</v>
      </c>
      <c r="K286" s="14"/>
      <c r="L286" s="14"/>
      <c r="M286" s="14"/>
      <c r="N286" s="14"/>
      <c r="O286" s="14"/>
    </row>
    <row r="287" spans="1:15" s="114" customFormat="1" ht="11.25">
      <c r="A287" s="565"/>
      <c r="B287" s="564" t="e">
        <f>IF(VLOOKUP($A287,Osnova!$A:$C,1)=$A287,VLOOKUP($A287,Osnova!$A:$C,3),0)</f>
        <v>#N/A</v>
      </c>
      <c r="C287" s="564" t="e">
        <f>IF(VLOOKUP($A287,[1]Osnova!$A$1:$C$65536,1)=$A287,VLOOKUP($A287,[1]Osnova!$A$1:$D$65536,4),0)</f>
        <v>#N/A</v>
      </c>
      <c r="D287" s="90"/>
      <c r="E287" s="90"/>
      <c r="F287" s="88">
        <f t="shared" si="11"/>
        <v>0</v>
      </c>
      <c r="G287" s="682"/>
      <c r="H287" s="682"/>
      <c r="I287" s="88">
        <f t="shared" si="12"/>
        <v>0</v>
      </c>
      <c r="K287" s="14"/>
      <c r="L287" s="14"/>
      <c r="M287" s="14"/>
      <c r="N287" s="14"/>
      <c r="O287" s="14"/>
    </row>
    <row r="288" spans="1:15" s="114" customFormat="1" ht="11.25">
      <c r="A288" s="565"/>
      <c r="B288" s="564" t="e">
        <f>IF(VLOOKUP($A288,Osnova!$A:$C,1)=$A288,VLOOKUP($A288,Osnova!$A:$C,3),0)</f>
        <v>#N/A</v>
      </c>
      <c r="C288" s="564" t="e">
        <f>IF(VLOOKUP($A288,[1]Osnova!$A$1:$C$65536,1)=$A288,VLOOKUP($A288,[1]Osnova!$A$1:$D$65536,4),0)</f>
        <v>#N/A</v>
      </c>
      <c r="D288" s="90"/>
      <c r="E288" s="90"/>
      <c r="F288" s="88">
        <f t="shared" si="11"/>
        <v>0</v>
      </c>
      <c r="G288" s="682"/>
      <c r="H288" s="682"/>
      <c r="I288" s="88">
        <f t="shared" si="12"/>
        <v>0</v>
      </c>
      <c r="K288" s="14"/>
      <c r="L288" s="14"/>
      <c r="M288" s="14"/>
      <c r="N288" s="14"/>
      <c r="O288" s="14"/>
    </row>
    <row r="289" spans="1:15" s="114" customFormat="1" ht="11.25">
      <c r="A289" s="565"/>
      <c r="B289" s="564" t="e">
        <f>IF(VLOOKUP($A289,Osnova!$A:$C,1)=$A289,VLOOKUP($A289,Osnova!$A:$C,3),0)</f>
        <v>#N/A</v>
      </c>
      <c r="C289" s="564" t="e">
        <f>IF(VLOOKUP($A289,[1]Osnova!$A$1:$C$65536,1)=$A289,VLOOKUP($A289,[1]Osnova!$A$1:$D$65536,4),0)</f>
        <v>#N/A</v>
      </c>
      <c r="D289" s="90"/>
      <c r="E289" s="90"/>
      <c r="F289" s="88">
        <f t="shared" si="11"/>
        <v>0</v>
      </c>
      <c r="G289" s="682"/>
      <c r="H289" s="682"/>
      <c r="I289" s="88">
        <f t="shared" si="12"/>
        <v>0</v>
      </c>
      <c r="K289" s="14"/>
      <c r="L289" s="14"/>
      <c r="M289" s="14"/>
      <c r="N289" s="14"/>
      <c r="O289" s="14"/>
    </row>
    <row r="290" spans="1:15" s="114" customFormat="1" ht="11.25">
      <c r="A290" s="565"/>
      <c r="B290" s="564" t="e">
        <f>IF(VLOOKUP($A290,Osnova!$A:$C,1)=$A290,VLOOKUP($A290,Osnova!$A:$C,3),0)</f>
        <v>#N/A</v>
      </c>
      <c r="C290" s="564" t="e">
        <f>IF(VLOOKUP($A290,[1]Osnova!$A$1:$C$65536,1)=$A290,VLOOKUP($A290,[1]Osnova!$A$1:$D$65536,4),0)</f>
        <v>#N/A</v>
      </c>
      <c r="D290" s="90"/>
      <c r="E290" s="90"/>
      <c r="F290" s="88">
        <f t="shared" si="11"/>
        <v>0</v>
      </c>
      <c r="G290" s="682"/>
      <c r="H290" s="682"/>
      <c r="I290" s="88">
        <f t="shared" si="12"/>
        <v>0</v>
      </c>
      <c r="K290" s="14"/>
      <c r="L290" s="14"/>
      <c r="M290" s="14"/>
      <c r="N290" s="14"/>
      <c r="O290" s="14"/>
    </row>
    <row r="291" spans="1:15" s="114" customFormat="1" ht="11.25">
      <c r="A291" s="565"/>
      <c r="B291" s="564" t="e">
        <f>IF(VLOOKUP($A291,Osnova!$A:$C,1)=$A291,VLOOKUP($A291,Osnova!$A:$C,3),0)</f>
        <v>#N/A</v>
      </c>
      <c r="C291" s="564" t="e">
        <f>IF(VLOOKUP($A291,[1]Osnova!$A$1:$C$65536,1)=$A291,VLOOKUP($A291,[1]Osnova!$A$1:$D$65536,4),0)</f>
        <v>#N/A</v>
      </c>
      <c r="D291" s="90"/>
      <c r="E291" s="90"/>
      <c r="F291" s="88">
        <f t="shared" si="11"/>
        <v>0</v>
      </c>
      <c r="G291" s="682"/>
      <c r="H291" s="682"/>
      <c r="I291" s="88">
        <f t="shared" si="12"/>
        <v>0</v>
      </c>
      <c r="K291" s="14"/>
      <c r="L291" s="14"/>
      <c r="M291" s="14"/>
      <c r="N291" s="14"/>
      <c r="O291" s="14"/>
    </row>
    <row r="292" spans="1:15" s="114" customFormat="1" ht="11.25">
      <c r="A292" s="565"/>
      <c r="B292" s="564" t="e">
        <f>IF(VLOOKUP($A292,Osnova!$A:$C,1)=$A292,VLOOKUP($A292,Osnova!$A:$C,3),0)</f>
        <v>#N/A</v>
      </c>
      <c r="C292" s="564" t="e">
        <f>IF(VLOOKUP($A292,[1]Osnova!$A$1:$C$65536,1)=$A292,VLOOKUP($A292,[1]Osnova!$A$1:$D$65536,4),0)</f>
        <v>#N/A</v>
      </c>
      <c r="D292" s="90"/>
      <c r="E292" s="90"/>
      <c r="F292" s="88">
        <f t="shared" si="11"/>
        <v>0</v>
      </c>
      <c r="G292" s="682"/>
      <c r="H292" s="682"/>
      <c r="I292" s="88">
        <f t="shared" si="12"/>
        <v>0</v>
      </c>
      <c r="K292" s="14"/>
      <c r="L292" s="14"/>
      <c r="M292" s="14"/>
      <c r="N292" s="14"/>
      <c r="O292" s="14"/>
    </row>
    <row r="293" spans="1:15" s="114" customFormat="1" ht="11.25">
      <c r="A293" s="565"/>
      <c r="B293" s="564" t="e">
        <f>IF(VLOOKUP($A293,Osnova!$A:$C,1)=$A293,VLOOKUP($A293,Osnova!$A:$C,3),0)</f>
        <v>#N/A</v>
      </c>
      <c r="C293" s="564" t="e">
        <f>IF(VLOOKUP($A293,[1]Osnova!$A$1:$C$65536,1)=$A293,VLOOKUP($A293,[1]Osnova!$A$1:$D$65536,4),0)</f>
        <v>#N/A</v>
      </c>
      <c r="D293" s="90"/>
      <c r="E293" s="90"/>
      <c r="F293" s="88">
        <f t="shared" si="11"/>
        <v>0</v>
      </c>
      <c r="G293" s="682"/>
      <c r="H293" s="682"/>
      <c r="I293" s="88">
        <f t="shared" si="12"/>
        <v>0</v>
      </c>
      <c r="K293" s="14"/>
      <c r="L293" s="14"/>
      <c r="M293" s="14"/>
      <c r="N293" s="14"/>
      <c r="O293" s="14"/>
    </row>
    <row r="294" spans="1:15" s="114" customFormat="1" ht="11.25">
      <c r="A294" s="565"/>
      <c r="B294" s="564" t="e">
        <f>IF(VLOOKUP($A294,Osnova!$A:$C,1)=$A294,VLOOKUP($A294,Osnova!$A:$C,3),0)</f>
        <v>#N/A</v>
      </c>
      <c r="C294" s="564" t="e">
        <f>IF(VLOOKUP($A294,[1]Osnova!$A$1:$C$65536,1)=$A294,VLOOKUP($A294,[1]Osnova!$A$1:$D$65536,4),0)</f>
        <v>#N/A</v>
      </c>
      <c r="D294" s="90"/>
      <c r="E294" s="90"/>
      <c r="F294" s="88">
        <f t="shared" si="11"/>
        <v>0</v>
      </c>
      <c r="G294" s="682"/>
      <c r="H294" s="682"/>
      <c r="I294" s="88">
        <f t="shared" si="12"/>
        <v>0</v>
      </c>
      <c r="K294" s="14"/>
      <c r="L294" s="14"/>
      <c r="M294" s="14"/>
      <c r="N294" s="14"/>
      <c r="O294" s="14"/>
    </row>
    <row r="295" spans="1:15" s="114" customFormat="1" ht="11.25">
      <c r="A295" s="565"/>
      <c r="B295" s="564" t="e">
        <f>IF(VLOOKUP($A295,Osnova!$A:$C,1)=$A295,VLOOKUP($A295,Osnova!$A:$C,3),0)</f>
        <v>#N/A</v>
      </c>
      <c r="C295" s="564" t="e">
        <f>IF(VLOOKUP($A295,[1]Osnova!$A$1:$C$65536,1)=$A295,VLOOKUP($A295,[1]Osnova!$A$1:$D$65536,4),0)</f>
        <v>#N/A</v>
      </c>
      <c r="D295" s="90"/>
      <c r="E295" s="90"/>
      <c r="F295" s="88">
        <f t="shared" si="11"/>
        <v>0</v>
      </c>
      <c r="G295" s="682"/>
      <c r="H295" s="682"/>
      <c r="I295" s="88">
        <f t="shared" si="12"/>
        <v>0</v>
      </c>
      <c r="K295" s="14"/>
      <c r="L295" s="14"/>
      <c r="M295" s="14"/>
      <c r="N295" s="14"/>
      <c r="O295" s="14"/>
    </row>
    <row r="296" spans="1:15" s="114" customFormat="1" ht="11.25">
      <c r="A296" s="565"/>
      <c r="B296" s="564" t="e">
        <f>IF(VLOOKUP($A296,Osnova!$A:$C,1)=$A296,VLOOKUP($A296,Osnova!$A:$C,3),0)</f>
        <v>#N/A</v>
      </c>
      <c r="C296" s="564" t="e">
        <f>IF(VLOOKUP($A296,[1]Osnova!$A$1:$C$65536,1)=$A296,VLOOKUP($A296,[1]Osnova!$A$1:$D$65536,4),0)</f>
        <v>#N/A</v>
      </c>
      <c r="D296" s="90"/>
      <c r="E296" s="90"/>
      <c r="F296" s="88">
        <f t="shared" si="11"/>
        <v>0</v>
      </c>
      <c r="G296" s="682"/>
      <c r="H296" s="682"/>
      <c r="I296" s="88">
        <f t="shared" si="12"/>
        <v>0</v>
      </c>
      <c r="K296" s="14"/>
      <c r="L296" s="14"/>
      <c r="M296" s="14"/>
      <c r="N296" s="14"/>
      <c r="O296" s="14"/>
    </row>
    <row r="297" spans="1:15" s="114" customFormat="1" ht="11.25">
      <c r="A297" s="565"/>
      <c r="B297" s="564" t="e">
        <f>IF(VLOOKUP($A297,Osnova!$A:$C,1)=$A297,VLOOKUP($A297,Osnova!$A:$C,3),0)</f>
        <v>#N/A</v>
      </c>
      <c r="C297" s="564" t="e">
        <f>IF(VLOOKUP($A297,[1]Osnova!$A$1:$C$65536,1)=$A297,VLOOKUP($A297,[1]Osnova!$A$1:$D$65536,4),0)</f>
        <v>#N/A</v>
      </c>
      <c r="D297" s="90"/>
      <c r="E297" s="90"/>
      <c r="F297" s="88">
        <f t="shared" si="11"/>
        <v>0</v>
      </c>
      <c r="G297" s="682"/>
      <c r="H297" s="682"/>
      <c r="I297" s="88">
        <f t="shared" si="12"/>
        <v>0</v>
      </c>
      <c r="K297" s="14"/>
      <c r="L297" s="14"/>
      <c r="M297" s="14"/>
      <c r="N297" s="14"/>
      <c r="O297" s="14"/>
    </row>
    <row r="298" spans="1:15" s="114" customFormat="1" ht="11.25">
      <c r="A298" s="565"/>
      <c r="B298" s="564" t="e">
        <f>IF(VLOOKUP($A298,Osnova!$A:$C,1)=$A298,VLOOKUP($A298,Osnova!$A:$C,3),0)</f>
        <v>#N/A</v>
      </c>
      <c r="C298" s="564" t="e">
        <f>IF(VLOOKUP($A298,[1]Osnova!$A$1:$C$65536,1)=$A298,VLOOKUP($A298,[1]Osnova!$A$1:$D$65536,4),0)</f>
        <v>#N/A</v>
      </c>
      <c r="D298" s="90"/>
      <c r="E298" s="90"/>
      <c r="F298" s="88">
        <f t="shared" si="11"/>
        <v>0</v>
      </c>
      <c r="G298" s="682"/>
      <c r="H298" s="682"/>
      <c r="I298" s="88">
        <f t="shared" si="12"/>
        <v>0</v>
      </c>
      <c r="K298" s="14"/>
      <c r="L298" s="14"/>
      <c r="M298" s="14"/>
      <c r="N298" s="14"/>
      <c r="O298" s="14"/>
    </row>
    <row r="299" spans="1:15" s="114" customFormat="1" ht="11.25">
      <c r="A299" s="565"/>
      <c r="B299" s="564" t="e">
        <f>IF(VLOOKUP($A299,Osnova!$A:$C,1)=$A299,VLOOKUP($A299,Osnova!$A:$C,3),0)</f>
        <v>#N/A</v>
      </c>
      <c r="C299" s="564" t="e">
        <f>IF(VLOOKUP($A299,[1]Osnova!$A$1:$C$65536,1)=$A299,VLOOKUP($A299,[1]Osnova!$A$1:$D$65536,4),0)</f>
        <v>#N/A</v>
      </c>
      <c r="D299" s="90"/>
      <c r="E299" s="90"/>
      <c r="F299" s="88">
        <f t="shared" si="11"/>
        <v>0</v>
      </c>
      <c r="G299" s="682"/>
      <c r="H299" s="682"/>
      <c r="I299" s="88">
        <f t="shared" si="12"/>
        <v>0</v>
      </c>
      <c r="K299" s="14"/>
      <c r="L299" s="14"/>
      <c r="M299" s="14"/>
      <c r="N299" s="14"/>
      <c r="O299" s="14"/>
    </row>
    <row r="300" spans="1:15" s="114" customFormat="1" ht="11.25">
      <c r="A300" s="565"/>
      <c r="B300" s="564" t="e">
        <f>IF(VLOOKUP($A300,Osnova!$A:$C,1)=$A300,VLOOKUP($A300,Osnova!$A:$C,3),0)</f>
        <v>#N/A</v>
      </c>
      <c r="C300" s="564" t="e">
        <f>IF(VLOOKUP($A300,[1]Osnova!$A$1:$C$65536,1)=$A300,VLOOKUP($A300,[1]Osnova!$A$1:$D$65536,4),0)</f>
        <v>#N/A</v>
      </c>
      <c r="D300" s="90"/>
      <c r="E300" s="90"/>
      <c r="F300" s="88">
        <f t="shared" si="11"/>
        <v>0</v>
      </c>
      <c r="G300" s="682"/>
      <c r="H300" s="682"/>
      <c r="I300" s="88">
        <f t="shared" si="12"/>
        <v>0</v>
      </c>
      <c r="K300" s="14"/>
      <c r="L300" s="14"/>
      <c r="M300" s="14"/>
      <c r="N300" s="14"/>
      <c r="O300" s="14"/>
    </row>
    <row r="301" spans="1:15" s="114" customFormat="1" ht="11.25">
      <c r="A301" s="565"/>
      <c r="B301" s="564" t="e">
        <f>IF(VLOOKUP($A301,Osnova!$A:$C,1)=$A301,VLOOKUP($A301,Osnova!$A:$C,3),0)</f>
        <v>#N/A</v>
      </c>
      <c r="C301" s="564" t="e">
        <f>IF(VLOOKUP($A301,[1]Osnova!$A$1:$C$65536,1)=$A301,VLOOKUP($A301,[1]Osnova!$A$1:$D$65536,4),0)</f>
        <v>#N/A</v>
      </c>
      <c r="D301" s="90"/>
      <c r="E301" s="90"/>
      <c r="F301" s="88">
        <f t="shared" si="11"/>
        <v>0</v>
      </c>
      <c r="G301" s="682"/>
      <c r="H301" s="682"/>
      <c r="I301" s="88">
        <f t="shared" si="12"/>
        <v>0</v>
      </c>
      <c r="K301" s="14"/>
      <c r="L301" s="14"/>
      <c r="M301" s="14"/>
      <c r="N301" s="14"/>
      <c r="O301" s="14"/>
    </row>
    <row r="302" spans="1:15" s="114" customFormat="1" ht="11.25">
      <c r="A302" s="565"/>
      <c r="B302" s="564" t="e">
        <f>IF(VLOOKUP($A302,Osnova!$A:$C,1)=$A302,VLOOKUP($A302,Osnova!$A:$C,3),0)</f>
        <v>#N/A</v>
      </c>
      <c r="C302" s="564" t="e">
        <f>IF(VLOOKUP($A302,[1]Osnova!$A$1:$C$65536,1)=$A302,VLOOKUP($A302,[1]Osnova!$A$1:$D$65536,4),0)</f>
        <v>#N/A</v>
      </c>
      <c r="D302" s="90"/>
      <c r="E302" s="90"/>
      <c r="F302" s="88">
        <f t="shared" si="11"/>
        <v>0</v>
      </c>
      <c r="G302" s="682"/>
      <c r="H302" s="682"/>
      <c r="I302" s="88">
        <f t="shared" si="12"/>
        <v>0</v>
      </c>
      <c r="K302" s="14"/>
      <c r="L302" s="14"/>
      <c r="M302" s="14"/>
      <c r="N302" s="14"/>
      <c r="O302" s="14"/>
    </row>
    <row r="303" spans="1:15" s="114" customFormat="1" ht="11.25">
      <c r="A303" s="565"/>
      <c r="B303" s="564" t="e">
        <f>IF(VLOOKUP($A303,Osnova!$A:$C,1)=$A303,VLOOKUP($A303,Osnova!$A:$C,3),0)</f>
        <v>#N/A</v>
      </c>
      <c r="C303" s="564" t="e">
        <f>IF(VLOOKUP($A303,[1]Osnova!$A$1:$C$65536,1)=$A303,VLOOKUP($A303,[1]Osnova!$A$1:$D$65536,4),0)</f>
        <v>#N/A</v>
      </c>
      <c r="D303" s="90"/>
      <c r="E303" s="90"/>
      <c r="F303" s="88">
        <f t="shared" si="11"/>
        <v>0</v>
      </c>
      <c r="G303" s="682"/>
      <c r="H303" s="682"/>
      <c r="I303" s="88">
        <f t="shared" si="12"/>
        <v>0</v>
      </c>
      <c r="K303" s="14"/>
      <c r="L303" s="14"/>
      <c r="M303" s="14"/>
      <c r="N303" s="14"/>
      <c r="O303" s="14"/>
    </row>
    <row r="304" spans="1:15" s="114" customFormat="1" ht="11.25">
      <c r="A304" s="565"/>
      <c r="B304" s="564" t="e">
        <f>IF(VLOOKUP($A304,Osnova!$A:$C,1)=$A304,VLOOKUP($A304,Osnova!$A:$C,3),0)</f>
        <v>#N/A</v>
      </c>
      <c r="C304" s="564" t="e">
        <f>IF(VLOOKUP($A304,[1]Osnova!$A$1:$C$65536,1)=$A304,VLOOKUP($A304,[1]Osnova!$A$1:$D$65536,4),0)</f>
        <v>#N/A</v>
      </c>
      <c r="D304" s="90"/>
      <c r="E304" s="90"/>
      <c r="F304" s="88">
        <f t="shared" si="11"/>
        <v>0</v>
      </c>
      <c r="G304" s="682"/>
      <c r="H304" s="682"/>
      <c r="I304" s="88">
        <f t="shared" si="12"/>
        <v>0</v>
      </c>
      <c r="K304" s="14"/>
      <c r="L304" s="14"/>
      <c r="M304" s="14"/>
      <c r="N304" s="14"/>
      <c r="O304" s="14"/>
    </row>
    <row r="305" spans="1:15" s="114" customFormat="1" ht="11.25">
      <c r="A305" s="565"/>
      <c r="B305" s="564" t="e">
        <f>IF(VLOOKUP($A305,Osnova!$A:$C,1)=$A305,VLOOKUP($A305,Osnova!$A:$C,3),0)</f>
        <v>#N/A</v>
      </c>
      <c r="C305" s="564" t="e">
        <f>IF(VLOOKUP($A305,[1]Osnova!$A$1:$C$65536,1)=$A305,VLOOKUP($A305,[1]Osnova!$A$1:$D$65536,4),0)</f>
        <v>#N/A</v>
      </c>
      <c r="D305" s="90"/>
      <c r="E305" s="90"/>
      <c r="F305" s="88">
        <f t="shared" si="11"/>
        <v>0</v>
      </c>
      <c r="G305" s="682"/>
      <c r="H305" s="682"/>
      <c r="I305" s="88">
        <f t="shared" si="12"/>
        <v>0</v>
      </c>
      <c r="K305" s="14"/>
      <c r="L305" s="14"/>
      <c r="M305" s="14"/>
      <c r="N305" s="14"/>
      <c r="O305" s="14"/>
    </row>
    <row r="306" spans="1:15" s="114" customFormat="1" ht="11.25">
      <c r="A306" s="565"/>
      <c r="B306" s="564" t="e">
        <f>IF(VLOOKUP($A306,Osnova!$A:$C,1)=$A306,VLOOKUP($A306,Osnova!$A:$C,3),0)</f>
        <v>#N/A</v>
      </c>
      <c r="C306" s="564" t="e">
        <f>IF(VLOOKUP($A306,[1]Osnova!$A$1:$C$65536,1)=$A306,VLOOKUP($A306,[1]Osnova!$A$1:$D$65536,4),0)</f>
        <v>#N/A</v>
      </c>
      <c r="D306" s="90"/>
      <c r="E306" s="90"/>
      <c r="F306" s="88">
        <f>SUM(D306-E306)</f>
        <v>0</v>
      </c>
      <c r="G306" s="682"/>
      <c r="H306" s="682"/>
      <c r="I306" s="88">
        <f>SUM(F306+G306-H306)</f>
        <v>0</v>
      </c>
      <c r="K306" s="14"/>
      <c r="L306" s="14"/>
      <c r="M306" s="14"/>
      <c r="N306" s="14"/>
      <c r="O306" s="14"/>
    </row>
    <row r="307" spans="1:15" s="114" customFormat="1" ht="11.25">
      <c r="A307" s="565"/>
      <c r="B307" s="564" t="e">
        <f>IF(VLOOKUP($A307,Osnova!$A:$C,1)=$A307,VLOOKUP($A307,Osnova!$A:$C,3),0)</f>
        <v>#N/A</v>
      </c>
      <c r="C307" s="564" t="e">
        <f>IF(VLOOKUP($A307,[1]Osnova!$A$1:$C$65536,1)=$A307,VLOOKUP($A307,[1]Osnova!$A$1:$D$65536,4),0)</f>
        <v>#N/A</v>
      </c>
      <c r="D307" s="90"/>
      <c r="E307" s="90"/>
      <c r="F307" s="88">
        <f>SUM(D307-E307)</f>
        <v>0</v>
      </c>
      <c r="G307" s="682"/>
      <c r="H307" s="682"/>
      <c r="I307" s="88">
        <f>SUM(F307+G307-H307)</f>
        <v>0</v>
      </c>
      <c r="K307" s="14"/>
      <c r="L307" s="14"/>
      <c r="M307" s="14"/>
      <c r="N307" s="14"/>
      <c r="O307" s="14"/>
    </row>
    <row r="308" spans="1:15" s="114" customFormat="1" ht="11.25">
      <c r="A308" s="565"/>
      <c r="B308" s="564" t="e">
        <f>IF(VLOOKUP($A308,Osnova!$A:$C,1)=$A308,VLOOKUP($A308,Osnova!$A:$C,3),0)</f>
        <v>#N/A</v>
      </c>
      <c r="C308" s="564" t="e">
        <f>IF(VLOOKUP($A308,[1]Osnova!$A$1:$C$65536,1)=$A308,VLOOKUP($A308,[1]Osnova!$A$1:$D$65536,4),0)</f>
        <v>#N/A</v>
      </c>
      <c r="D308" s="90"/>
      <c r="E308" s="90"/>
      <c r="F308" s="88">
        <f>SUM(D308-E308)</f>
        <v>0</v>
      </c>
      <c r="G308" s="682"/>
      <c r="H308" s="682"/>
      <c r="I308" s="88">
        <f>SUM(F308+G308-H308)</f>
        <v>0</v>
      </c>
      <c r="K308" s="14"/>
      <c r="L308" s="14"/>
      <c r="M308" s="14"/>
      <c r="N308" s="14"/>
      <c r="O308" s="14"/>
    </row>
    <row r="309" spans="1:15" s="114" customFormat="1" ht="11.25">
      <c r="A309" s="565"/>
      <c r="B309" s="564" t="e">
        <f>IF(VLOOKUP($A309,Osnova!$A:$C,1)=$A309,VLOOKUP($A309,Osnova!$A:$C,3),0)</f>
        <v>#N/A</v>
      </c>
      <c r="C309" s="564" t="e">
        <f>IF(VLOOKUP($A309,[1]Osnova!$A$1:$C$65536,1)=$A309,VLOOKUP($A309,[1]Osnova!$A$1:$D$65536,4),0)</f>
        <v>#N/A</v>
      </c>
      <c r="D309" s="90"/>
      <c r="E309" s="90"/>
      <c r="F309" s="88">
        <f>SUM(D309-E309)</f>
        <v>0</v>
      </c>
      <c r="G309" s="682"/>
      <c r="H309" s="682"/>
      <c r="I309" s="88">
        <f>SUM(F309+G309-H309)</f>
        <v>0</v>
      </c>
      <c r="K309" s="14"/>
      <c r="L309" s="14"/>
      <c r="M309" s="14"/>
      <c r="N309" s="14"/>
      <c r="O309" s="14"/>
    </row>
    <row r="310" spans="1:15" s="114" customFormat="1" ht="11.25">
      <c r="A310" s="459"/>
      <c r="B310" s="14"/>
      <c r="C310" s="5"/>
      <c r="D310" s="16"/>
      <c r="E310" s="16"/>
      <c r="F310" s="16"/>
      <c r="G310" s="16"/>
      <c r="H310" s="16"/>
      <c r="I310" s="17"/>
      <c r="K310" s="14"/>
      <c r="L310" s="14"/>
      <c r="M310" s="14"/>
      <c r="N310" s="14"/>
      <c r="O310" s="14"/>
    </row>
    <row r="311" spans="1:15" s="114" customFormat="1" ht="11.25">
      <c r="A311" s="459"/>
      <c r="B311" s="14"/>
      <c r="C311" s="5"/>
      <c r="D311" s="16"/>
      <c r="E311" s="16"/>
      <c r="F311" s="16"/>
      <c r="G311" s="16"/>
      <c r="H311" s="16"/>
      <c r="I311" s="17"/>
      <c r="K311" s="14"/>
      <c r="L311" s="14"/>
      <c r="M311" s="14"/>
      <c r="N311" s="14"/>
      <c r="O311" s="14"/>
    </row>
    <row r="312" spans="1:15" s="114" customFormat="1" ht="11.25">
      <c r="A312" s="1661" t="s">
        <v>2573</v>
      </c>
      <c r="B312" s="1662"/>
      <c r="C312" s="1662"/>
      <c r="D312" s="1662"/>
      <c r="E312" s="1662"/>
      <c r="F312" s="1662"/>
      <c r="G312" s="1662"/>
      <c r="H312" s="1662"/>
      <c r="I312" s="1662"/>
      <c r="K312" s="14"/>
      <c r="L312" s="14"/>
      <c r="M312" s="14"/>
      <c r="N312" s="14"/>
      <c r="O312" s="14"/>
    </row>
    <row r="313" spans="1:15" s="114" customFormat="1" ht="11.25">
      <c r="A313" s="461"/>
      <c r="B313" s="461"/>
      <c r="C313" s="461"/>
      <c r="D313" s="461"/>
      <c r="E313" s="461"/>
      <c r="F313" s="461"/>
      <c r="G313" s="461"/>
      <c r="H313" s="461"/>
      <c r="I313" s="461"/>
      <c r="K313" s="14"/>
      <c r="L313" s="14"/>
      <c r="M313" s="14"/>
      <c r="N313" s="14"/>
      <c r="O313" s="14"/>
    </row>
    <row r="314" spans="1:15" s="114" customFormat="1" ht="43.5" customHeight="1">
      <c r="A314" s="461"/>
      <c r="B314" s="461"/>
      <c r="C314" s="461"/>
      <c r="D314" s="461"/>
      <c r="E314" s="461"/>
      <c r="F314" s="461"/>
      <c r="G314" s="461"/>
      <c r="H314" s="461"/>
      <c r="I314" s="461"/>
      <c r="K314" s="14"/>
      <c r="L314" s="14"/>
      <c r="M314" s="14"/>
      <c r="N314" s="14"/>
      <c r="O314" s="14"/>
    </row>
    <row r="315" spans="1:15" s="114" customFormat="1" ht="11.25">
      <c r="A315" s="459"/>
      <c r="B315" s="14"/>
      <c r="C315" s="5"/>
      <c r="D315" s="16"/>
      <c r="E315" s="16"/>
      <c r="F315" s="16"/>
      <c r="G315" s="16"/>
      <c r="H315" s="16"/>
      <c r="I315" s="17"/>
      <c r="K315" s="14"/>
      <c r="L315" s="14"/>
      <c r="M315" s="14"/>
      <c r="N315" s="14"/>
      <c r="O315" s="14"/>
    </row>
    <row r="316" spans="1:15" s="114" customFormat="1" ht="11.25">
      <c r="A316" s="459"/>
      <c r="B316" s="14"/>
      <c r="C316" s="5"/>
      <c r="D316" s="16"/>
      <c r="E316" s="16"/>
      <c r="F316" s="16"/>
      <c r="G316" s="16"/>
      <c r="H316" s="16"/>
      <c r="I316" s="17"/>
      <c r="K316" s="14"/>
      <c r="L316" s="14"/>
      <c r="M316" s="14"/>
      <c r="N316" s="14"/>
      <c r="O316" s="14"/>
    </row>
    <row r="317" spans="1:15" s="114" customFormat="1" ht="11.25">
      <c r="A317" s="459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114" customFormat="1" ht="11.25">
      <c r="A318" s="459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114" customFormat="1" ht="11.25">
      <c r="A319" s="459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114" customFormat="1" ht="11.25">
      <c r="A320" s="459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114" customFormat="1" ht="11.25">
      <c r="A321" s="459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114" customFormat="1" ht="11.25">
      <c r="A322" s="459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114" customFormat="1" ht="11.25">
      <c r="A323" s="459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114" customFormat="1" ht="11.25">
      <c r="A324" s="459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114" customFormat="1" ht="11.25">
      <c r="A325" s="459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114" customFormat="1" ht="11.25">
      <c r="A326" s="459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114" customFormat="1" ht="11.25">
      <c r="A327" s="459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114" customFormat="1" ht="11.25">
      <c r="A328" s="459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114" customFormat="1" ht="11.25">
      <c r="A329" s="459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114" customFormat="1" ht="11.25">
      <c r="A330" s="459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114" customFormat="1" ht="11.25">
      <c r="A331" s="459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114" customFormat="1" ht="11.25">
      <c r="A332" s="459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114" customFormat="1" ht="11.25">
      <c r="A333" s="459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114" customFormat="1" ht="11.25">
      <c r="A334" s="459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114" customFormat="1" ht="11.25">
      <c r="A335" s="459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114" customFormat="1" ht="11.25">
      <c r="A336" s="459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114" customFormat="1" ht="11.25">
      <c r="A337" s="459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114" customFormat="1" ht="11.25">
      <c r="A338" s="459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114" customFormat="1" ht="11.25">
      <c r="A339" s="459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114" customFormat="1" ht="11.25">
      <c r="A340" s="459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114" customFormat="1" ht="11.25">
      <c r="A341" s="459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114" customFormat="1" ht="11.25">
      <c r="A342" s="459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114" customFormat="1" ht="11.25">
      <c r="A343" s="459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114" customFormat="1" ht="11.25">
      <c r="A344" s="459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114" customFormat="1" ht="11.25">
      <c r="A345" s="459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114" customFormat="1" ht="11.25">
      <c r="A346" s="459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114" customFormat="1" ht="11.25">
      <c r="A347" s="459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114" customFormat="1" ht="11.25">
      <c r="A348" s="459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114" customFormat="1" ht="11.25">
      <c r="A349" s="459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114" customFormat="1" ht="11.25">
      <c r="A350" s="459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114" customFormat="1" ht="11.25">
      <c r="A351" s="459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114" customFormat="1" ht="11.25">
      <c r="A352" s="459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114" customFormat="1" ht="11.25">
      <c r="A353" s="459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114" customFormat="1" ht="11.25">
      <c r="A354" s="459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114" customFormat="1" ht="11.25">
      <c r="A355" s="459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114" customFormat="1" ht="11.25">
      <c r="A356" s="459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114" customFormat="1" ht="11.25">
      <c r="A357" s="459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114" customFormat="1" ht="11.25">
      <c r="A358" s="459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114" customFormat="1" ht="11.25">
      <c r="A359" s="459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114" customFormat="1" ht="11.25">
      <c r="A360" s="459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114" customFormat="1" ht="11.25">
      <c r="A361" s="459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114" customFormat="1" ht="11.25">
      <c r="A362" s="459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114" customFormat="1" ht="11.25">
      <c r="A363" s="459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114" customFormat="1" ht="11.25">
      <c r="A364" s="459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114" customFormat="1" ht="11.25">
      <c r="A365" s="459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114" customFormat="1" ht="11.25">
      <c r="A366" s="459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114" customFormat="1" ht="11.25">
      <c r="A367" s="459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114" customFormat="1" ht="11.25">
      <c r="A368" s="459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114" customFormat="1" ht="11.25">
      <c r="A369" s="459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114" customFormat="1" ht="11.25">
      <c r="A370" s="459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114" customFormat="1" ht="11.25">
      <c r="A371" s="459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114" customFormat="1" ht="11.25">
      <c r="A372" s="459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114" customFormat="1" ht="11.25">
      <c r="A373" s="459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114" customFormat="1" ht="11.25">
      <c r="A374" s="459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114" customFormat="1" ht="11.25">
      <c r="A375" s="459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114" customFormat="1" ht="11.25">
      <c r="A376" s="459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114" customFormat="1" ht="11.25">
      <c r="A377" s="459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114" customFormat="1" ht="11.25">
      <c r="A378" s="459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114" customFormat="1" ht="11.25">
      <c r="A379" s="459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114" customFormat="1" ht="11.25">
      <c r="A380" s="459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114" customFormat="1" ht="11.25">
      <c r="A381" s="459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114" customFormat="1" ht="11.25">
      <c r="A382" s="459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114" customFormat="1" ht="11.25">
      <c r="A383" s="459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114" customFormat="1" ht="11.25">
      <c r="A384" s="459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15" s="114" customFormat="1" ht="11.25">
      <c r="A385" s="459"/>
      <c r="B385" s="14"/>
      <c r="C385" s="5"/>
      <c r="D385" s="16"/>
      <c r="E385" s="16"/>
      <c r="F385" s="16"/>
      <c r="G385" s="16"/>
      <c r="H385" s="16"/>
      <c r="I385" s="17"/>
      <c r="K385" s="14"/>
      <c r="L385" s="14"/>
      <c r="M385" s="14"/>
      <c r="N385" s="14"/>
      <c r="O385" s="14"/>
    </row>
    <row r="386" spans="1:15" s="114" customFormat="1" ht="11.25">
      <c r="A386" s="459"/>
      <c r="B386" s="14"/>
      <c r="C386" s="5"/>
      <c r="D386" s="16"/>
      <c r="E386" s="16"/>
      <c r="F386" s="16"/>
      <c r="G386" s="16"/>
      <c r="H386" s="16"/>
      <c r="I386" s="17"/>
      <c r="K386" s="14"/>
      <c r="L386" s="14"/>
      <c r="M386" s="14"/>
      <c r="N386" s="14"/>
      <c r="O386" s="14"/>
    </row>
    <row r="387" spans="1:15" s="114" customFormat="1" ht="11.25">
      <c r="A387" s="459"/>
      <c r="B387" s="14"/>
      <c r="C387" s="5"/>
      <c r="D387" s="16"/>
      <c r="E387" s="16"/>
      <c r="F387" s="16"/>
      <c r="G387" s="16"/>
      <c r="H387" s="16"/>
      <c r="I387" s="17"/>
      <c r="K387" s="14"/>
      <c r="L387" s="14"/>
      <c r="M387" s="14"/>
      <c r="N387" s="14"/>
      <c r="O387" s="14"/>
    </row>
    <row r="388" spans="1:15" s="114" customFormat="1" ht="11.25">
      <c r="A388" s="459"/>
      <c r="B388" s="14"/>
      <c r="C388" s="5"/>
      <c r="D388" s="16"/>
      <c r="E388" s="16"/>
      <c r="F388" s="16"/>
      <c r="G388" s="16"/>
      <c r="H388" s="16"/>
      <c r="I388" s="17"/>
      <c r="K388" s="14"/>
      <c r="L388" s="14"/>
      <c r="M388" s="14"/>
      <c r="N388" s="14"/>
      <c r="O388" s="14"/>
    </row>
    <row r="389" spans="1:15" s="114" customFormat="1" ht="11.25">
      <c r="A389" s="459"/>
      <c r="B389" s="14"/>
      <c r="C389" s="5"/>
      <c r="D389" s="16"/>
      <c r="E389" s="16"/>
      <c r="F389" s="16"/>
      <c r="G389" s="16"/>
      <c r="H389" s="16"/>
      <c r="I389" s="17"/>
      <c r="K389" s="14"/>
      <c r="L389" s="14"/>
      <c r="M389" s="14"/>
      <c r="N389" s="14"/>
      <c r="O389" s="14"/>
    </row>
    <row r="390" spans="1:15" s="114" customFormat="1" ht="11.25">
      <c r="A390" s="459"/>
      <c r="B390" s="14"/>
      <c r="C390" s="5"/>
      <c r="D390" s="16"/>
      <c r="E390" s="16"/>
      <c r="F390" s="16"/>
      <c r="G390" s="16"/>
      <c r="H390" s="16"/>
      <c r="I390" s="17"/>
      <c r="K390" s="14"/>
      <c r="L390" s="14"/>
      <c r="M390" s="14"/>
      <c r="N390" s="14"/>
      <c r="O390" s="14"/>
    </row>
    <row r="391" spans="1:15" s="114" customFormat="1" ht="11.25">
      <c r="A391" s="459"/>
      <c r="B391" s="14"/>
      <c r="C391" s="5"/>
      <c r="D391" s="16"/>
      <c r="E391" s="16"/>
      <c r="F391" s="16"/>
      <c r="G391" s="16"/>
      <c r="H391" s="16"/>
      <c r="I391" s="17"/>
      <c r="K391" s="14"/>
      <c r="L391" s="14"/>
      <c r="M391" s="14"/>
      <c r="N391" s="14"/>
      <c r="O391" s="14"/>
    </row>
    <row r="392" spans="1:15" s="114" customFormat="1" ht="11.25">
      <c r="A392" s="459"/>
      <c r="B392" s="14"/>
      <c r="C392" s="5"/>
      <c r="D392" s="16"/>
      <c r="E392" s="16"/>
      <c r="F392" s="16"/>
      <c r="G392" s="16"/>
      <c r="H392" s="16"/>
      <c r="I392" s="17"/>
      <c r="K392" s="14"/>
      <c r="L392" s="14"/>
      <c r="M392" s="14"/>
      <c r="N392" s="14"/>
      <c r="O392" s="14"/>
    </row>
    <row r="393" spans="1:15" s="114" customFormat="1" ht="11.25">
      <c r="A393" s="459"/>
      <c r="B393" s="14"/>
      <c r="C393" s="5"/>
      <c r="D393" s="16"/>
      <c r="E393" s="16"/>
      <c r="F393" s="16"/>
      <c r="G393" s="16"/>
      <c r="H393" s="16"/>
      <c r="I393" s="17"/>
      <c r="K393" s="14"/>
      <c r="L393" s="14"/>
      <c r="M393" s="14"/>
      <c r="N393" s="14"/>
      <c r="O393" s="14"/>
    </row>
    <row r="394" spans="1:15" s="114" customFormat="1" ht="11.25">
      <c r="A394" s="459"/>
      <c r="B394" s="14"/>
      <c r="C394" s="5"/>
      <c r="D394" s="16"/>
      <c r="E394" s="16"/>
      <c r="F394" s="16"/>
      <c r="G394" s="16"/>
      <c r="H394" s="16"/>
      <c r="I394" s="17"/>
      <c r="K394" s="14"/>
      <c r="L394" s="14"/>
      <c r="M394" s="14"/>
      <c r="N394" s="14"/>
      <c r="O394" s="14"/>
    </row>
    <row r="395" spans="1:15" s="114" customFormat="1" ht="11.25">
      <c r="A395" s="459"/>
      <c r="B395" s="14"/>
      <c r="C395" s="5"/>
      <c r="D395" s="16"/>
      <c r="E395" s="16"/>
      <c r="F395" s="16"/>
      <c r="G395" s="16"/>
      <c r="H395" s="16"/>
      <c r="I395" s="17"/>
      <c r="K395" s="14"/>
      <c r="L395" s="14"/>
      <c r="M395" s="14"/>
      <c r="N395" s="14"/>
      <c r="O395" s="14"/>
    </row>
    <row r="396" spans="1:15" s="114" customFormat="1" ht="11.25">
      <c r="A396" s="459"/>
      <c r="B396" s="14"/>
      <c r="C396" s="5"/>
      <c r="D396" s="16"/>
      <c r="E396" s="16"/>
      <c r="F396" s="16"/>
      <c r="G396" s="16"/>
      <c r="H396" s="16"/>
      <c r="I396" s="17"/>
      <c r="K396" s="14"/>
      <c r="L396" s="14"/>
      <c r="M396" s="14"/>
      <c r="N396" s="14"/>
      <c r="O396" s="14"/>
    </row>
    <row r="397" spans="1:15" s="114" customFormat="1" ht="11.25">
      <c r="A397" s="459"/>
      <c r="B397" s="14"/>
      <c r="C397" s="5"/>
      <c r="D397" s="16"/>
      <c r="E397" s="16"/>
      <c r="F397" s="16"/>
      <c r="G397" s="16"/>
      <c r="H397" s="16"/>
      <c r="I397" s="17"/>
      <c r="K397" s="14"/>
      <c r="L397" s="14"/>
      <c r="M397" s="14"/>
      <c r="N397" s="14"/>
      <c r="O397" s="14"/>
    </row>
    <row r="398" spans="1:15" s="114" customFormat="1" ht="11.25">
      <c r="A398" s="459"/>
      <c r="B398" s="14"/>
      <c r="C398" s="5"/>
      <c r="D398" s="16"/>
      <c r="E398" s="16"/>
      <c r="F398" s="16"/>
      <c r="G398" s="16"/>
      <c r="H398" s="16"/>
      <c r="I398" s="17"/>
      <c r="K398" s="14"/>
      <c r="L398" s="14"/>
      <c r="M398" s="14"/>
      <c r="N398" s="14"/>
      <c r="O398" s="14"/>
    </row>
    <row r="399" spans="1:15" s="114" customFormat="1" ht="11.25">
      <c r="A399" s="459"/>
      <c r="B399" s="14"/>
      <c r="C399" s="5"/>
      <c r="D399" s="16"/>
      <c r="E399" s="16"/>
      <c r="F399" s="16"/>
      <c r="G399" s="16"/>
      <c r="H399" s="16"/>
      <c r="I399" s="17"/>
      <c r="K399" s="14"/>
      <c r="L399" s="14"/>
      <c r="M399" s="14"/>
      <c r="N399" s="14"/>
      <c r="O399" s="14"/>
    </row>
    <row r="400" spans="1:15" s="114" customFormat="1" ht="11.25">
      <c r="A400" s="459"/>
      <c r="B400" s="14"/>
      <c r="C400" s="5"/>
      <c r="D400" s="16"/>
      <c r="E400" s="16"/>
      <c r="F400" s="16"/>
      <c r="G400" s="16"/>
      <c r="H400" s="16"/>
      <c r="I400" s="17"/>
      <c r="K400" s="14"/>
      <c r="L400" s="14"/>
      <c r="M400" s="14"/>
      <c r="N400" s="14"/>
      <c r="O400" s="14"/>
    </row>
    <row r="401" spans="1:15" s="114" customFormat="1" ht="11.25">
      <c r="A401" s="459"/>
      <c r="B401" s="14"/>
      <c r="C401" s="5"/>
      <c r="D401" s="16"/>
      <c r="E401" s="16"/>
      <c r="F401" s="16"/>
      <c r="G401" s="16"/>
      <c r="H401" s="16"/>
      <c r="I401" s="17"/>
      <c r="K401" s="14"/>
      <c r="L401" s="14"/>
      <c r="M401" s="14"/>
      <c r="N401" s="14"/>
      <c r="O401" s="14"/>
    </row>
    <row r="402" spans="1:15" s="114" customFormat="1" ht="11.25">
      <c r="A402" s="459"/>
      <c r="B402" s="14"/>
      <c r="C402" s="5"/>
      <c r="D402" s="16"/>
      <c r="E402" s="16"/>
      <c r="F402" s="16"/>
      <c r="G402" s="16"/>
      <c r="H402" s="16"/>
      <c r="I402" s="17"/>
      <c r="K402" s="14"/>
      <c r="L402" s="14"/>
      <c r="M402" s="14"/>
      <c r="N402" s="14"/>
      <c r="O402" s="14"/>
    </row>
    <row r="403" spans="1:15" s="114" customFormat="1" ht="11.25">
      <c r="A403" s="459"/>
      <c r="B403" s="14"/>
      <c r="C403" s="5"/>
      <c r="D403" s="16"/>
      <c r="E403" s="16"/>
      <c r="F403" s="16"/>
      <c r="G403" s="16"/>
      <c r="H403" s="16"/>
      <c r="I403" s="17"/>
      <c r="K403" s="14"/>
      <c r="L403" s="14"/>
      <c r="M403" s="14"/>
      <c r="N403" s="14"/>
      <c r="O403" s="14"/>
    </row>
    <row r="404" spans="1:15" s="114" customFormat="1" ht="11.25">
      <c r="A404" s="459"/>
      <c r="B404" s="14"/>
      <c r="C404" s="5"/>
      <c r="D404" s="16"/>
      <c r="E404" s="16"/>
      <c r="F404" s="16"/>
      <c r="G404" s="16"/>
      <c r="H404" s="16"/>
      <c r="I404" s="17"/>
      <c r="K404" s="14"/>
      <c r="L404" s="14"/>
      <c r="M404" s="14"/>
      <c r="N404" s="14"/>
      <c r="O404" s="14"/>
    </row>
    <row r="405" spans="1:15" s="114" customFormat="1" ht="11.25">
      <c r="A405" s="459"/>
      <c r="B405" s="14"/>
      <c r="C405" s="5"/>
      <c r="D405" s="16"/>
      <c r="E405" s="16"/>
      <c r="F405" s="16"/>
      <c r="G405" s="16"/>
      <c r="H405" s="16"/>
      <c r="I405" s="17"/>
      <c r="K405" s="14"/>
      <c r="L405" s="14"/>
      <c r="M405" s="14"/>
      <c r="N405" s="14"/>
      <c r="O405" s="14"/>
    </row>
    <row r="406" spans="1:15" s="114" customFormat="1" ht="11.25">
      <c r="A406" s="459"/>
      <c r="B406" s="14"/>
      <c r="C406" s="5"/>
      <c r="D406" s="16"/>
      <c r="E406" s="16"/>
      <c r="F406" s="16"/>
      <c r="G406" s="16"/>
      <c r="H406" s="16"/>
      <c r="I406" s="17"/>
      <c r="K406" s="14"/>
      <c r="L406" s="14"/>
      <c r="M406" s="14"/>
      <c r="N406" s="14"/>
      <c r="O406" s="14"/>
    </row>
    <row r="407" spans="1:15" s="114" customFormat="1" ht="11.25">
      <c r="A407" s="459"/>
      <c r="B407" s="14"/>
      <c r="C407" s="5"/>
      <c r="D407" s="16"/>
      <c r="E407" s="16"/>
      <c r="F407" s="16"/>
      <c r="G407" s="16"/>
      <c r="H407" s="16"/>
      <c r="I407" s="17"/>
      <c r="K407" s="14"/>
      <c r="L407" s="14"/>
      <c r="M407" s="14"/>
      <c r="N407" s="14"/>
      <c r="O407" s="14"/>
    </row>
    <row r="408" spans="1:15" s="114" customFormat="1" ht="11.25">
      <c r="A408" s="459"/>
      <c r="B408" s="14"/>
      <c r="C408" s="5"/>
      <c r="D408" s="16"/>
      <c r="E408" s="16"/>
      <c r="F408" s="16"/>
      <c r="G408" s="16"/>
      <c r="H408" s="16"/>
      <c r="I408" s="17"/>
      <c r="K408" s="14"/>
      <c r="L408" s="14"/>
      <c r="M408" s="14"/>
      <c r="N408" s="14"/>
      <c r="O408" s="14"/>
    </row>
    <row r="409" spans="1:15" s="114" customFormat="1" ht="11.25">
      <c r="A409" s="459"/>
      <c r="B409" s="14"/>
      <c r="C409" s="5"/>
      <c r="D409" s="16"/>
      <c r="E409" s="16"/>
      <c r="F409" s="16"/>
      <c r="G409" s="16"/>
      <c r="H409" s="16"/>
      <c r="I409" s="17"/>
      <c r="K409" s="14"/>
      <c r="L409" s="14"/>
      <c r="M409" s="14"/>
      <c r="N409" s="14"/>
      <c r="O409" s="14"/>
    </row>
    <row r="410" spans="1:15" s="114" customFormat="1" ht="11.25">
      <c r="A410" s="459"/>
      <c r="B410" s="14"/>
      <c r="C410" s="5"/>
      <c r="D410" s="16"/>
      <c r="E410" s="16"/>
      <c r="F410" s="16"/>
      <c r="G410" s="16"/>
      <c r="H410" s="16"/>
      <c r="I410" s="17"/>
      <c r="K410" s="14"/>
      <c r="L410" s="14"/>
      <c r="M410" s="14"/>
      <c r="N410" s="14"/>
      <c r="O410" s="14"/>
    </row>
    <row r="411" spans="1:15" s="114" customFormat="1" ht="11.25">
      <c r="A411" s="459"/>
      <c r="B411" s="14"/>
      <c r="C411" s="5"/>
      <c r="D411" s="16"/>
      <c r="E411" s="16"/>
      <c r="F411" s="16"/>
      <c r="G411" s="16"/>
      <c r="H411" s="16"/>
      <c r="I411" s="17"/>
      <c r="K411" s="14"/>
      <c r="L411" s="14"/>
      <c r="M411" s="14"/>
      <c r="N411" s="14"/>
      <c r="O411" s="14"/>
    </row>
    <row r="412" spans="1:15" s="114" customFormat="1" ht="11.25">
      <c r="A412" s="459"/>
      <c r="B412" s="14"/>
      <c r="C412" s="5"/>
      <c r="D412" s="16"/>
      <c r="E412" s="16"/>
      <c r="F412" s="16"/>
      <c r="G412" s="16"/>
      <c r="H412" s="16"/>
      <c r="I412" s="17"/>
      <c r="K412" s="14"/>
      <c r="L412" s="14"/>
      <c r="M412" s="14"/>
      <c r="N412" s="14"/>
      <c r="O412" s="14"/>
    </row>
    <row r="413" spans="1:15" s="114" customFormat="1" ht="11.25">
      <c r="A413" s="459"/>
      <c r="B413" s="14"/>
      <c r="C413" s="5"/>
      <c r="D413" s="16"/>
      <c r="E413" s="16"/>
      <c r="F413" s="16"/>
      <c r="G413" s="16"/>
      <c r="H413" s="16"/>
      <c r="I413" s="17"/>
      <c r="K413" s="14"/>
      <c r="L413" s="14"/>
      <c r="M413" s="14"/>
      <c r="N413" s="14"/>
      <c r="O413" s="14"/>
    </row>
    <row r="414" spans="1:15">
      <c r="A414" s="459"/>
      <c r="B414" s="38"/>
      <c r="C414" s="102"/>
      <c r="D414" s="39"/>
      <c r="E414" s="39"/>
      <c r="F414" s="39"/>
      <c r="G414" s="39"/>
      <c r="H414" s="39"/>
      <c r="I414" s="40"/>
    </row>
    <row r="415" spans="1:15">
      <c r="A415" s="459"/>
      <c r="B415" s="38"/>
      <c r="C415" s="102"/>
      <c r="D415" s="39"/>
      <c r="E415" s="39"/>
      <c r="F415" s="39"/>
      <c r="G415" s="39"/>
      <c r="H415" s="39"/>
      <c r="I415" s="40"/>
    </row>
    <row r="416" spans="1:15">
      <c r="A416" s="459"/>
      <c r="B416" s="38"/>
      <c r="C416" s="102"/>
      <c r="D416" s="39"/>
      <c r="E416" s="39"/>
      <c r="F416" s="39"/>
      <c r="G416" s="39"/>
      <c r="H416" s="39"/>
      <c r="I416" s="40"/>
    </row>
    <row r="417" spans="1:9">
      <c r="A417" s="459"/>
      <c r="B417" s="38"/>
      <c r="C417" s="102"/>
      <c r="D417" s="39"/>
      <c r="E417" s="39"/>
      <c r="F417" s="39"/>
      <c r="G417" s="39"/>
      <c r="H417" s="39"/>
      <c r="I417" s="40"/>
    </row>
    <row r="418" spans="1:9">
      <c r="A418" s="459"/>
      <c r="B418" s="38"/>
      <c r="C418" s="102"/>
      <c r="D418" s="39"/>
      <c r="E418" s="39"/>
      <c r="F418" s="39"/>
      <c r="G418" s="39"/>
      <c r="H418" s="39"/>
      <c r="I418" s="40"/>
    </row>
    <row r="419" spans="1:9">
      <c r="A419" s="459"/>
      <c r="B419" s="38"/>
      <c r="C419" s="102"/>
      <c r="D419" s="39"/>
      <c r="E419" s="39"/>
      <c r="F419" s="39"/>
      <c r="G419" s="39"/>
      <c r="H419" s="39"/>
      <c r="I419" s="40"/>
    </row>
    <row r="420" spans="1:9">
      <c r="A420" s="459"/>
      <c r="B420" s="38"/>
      <c r="C420" s="102"/>
      <c r="D420" s="39"/>
      <c r="E420" s="39"/>
      <c r="F420" s="39"/>
      <c r="G420" s="39"/>
      <c r="H420" s="39"/>
      <c r="I420" s="40"/>
    </row>
    <row r="421" spans="1:9">
      <c r="A421" s="459"/>
      <c r="B421" s="38"/>
      <c r="C421" s="102"/>
      <c r="D421" s="39"/>
      <c r="E421" s="39"/>
      <c r="F421" s="39"/>
      <c r="G421" s="39"/>
      <c r="H421" s="39"/>
      <c r="I421" s="40"/>
    </row>
    <row r="422" spans="1:9">
      <c r="A422" s="459"/>
      <c r="B422" s="38"/>
      <c r="C422" s="102"/>
      <c r="D422" s="39"/>
      <c r="E422" s="39"/>
      <c r="F422" s="39"/>
      <c r="G422" s="39"/>
      <c r="H422" s="39"/>
      <c r="I422" s="40"/>
    </row>
    <row r="423" spans="1:9">
      <c r="A423" s="459"/>
      <c r="B423" s="38"/>
      <c r="C423" s="102"/>
      <c r="D423" s="39"/>
      <c r="E423" s="39"/>
      <c r="F423" s="39"/>
      <c r="G423" s="39"/>
      <c r="H423" s="39"/>
      <c r="I423" s="40"/>
    </row>
    <row r="424" spans="1:9">
      <c r="A424" s="459"/>
      <c r="B424" s="38"/>
      <c r="C424" s="102"/>
      <c r="D424" s="39"/>
      <c r="E424" s="39"/>
      <c r="F424" s="39"/>
      <c r="G424" s="39"/>
      <c r="H424" s="39"/>
      <c r="I424" s="40"/>
    </row>
    <row r="425" spans="1:9">
      <c r="A425" s="459"/>
      <c r="B425" s="38"/>
      <c r="C425" s="102"/>
      <c r="D425" s="39"/>
      <c r="E425" s="39"/>
      <c r="F425" s="39"/>
      <c r="G425" s="39"/>
      <c r="H425" s="39"/>
      <c r="I425" s="40"/>
    </row>
    <row r="426" spans="1:9">
      <c r="A426" s="459"/>
      <c r="B426" s="38"/>
      <c r="C426" s="102"/>
      <c r="D426" s="39"/>
      <c r="E426" s="39"/>
      <c r="F426" s="39"/>
      <c r="G426" s="39"/>
      <c r="H426" s="39"/>
      <c r="I426" s="40"/>
    </row>
    <row r="427" spans="1:9">
      <c r="A427" s="459"/>
      <c r="B427" s="38"/>
      <c r="C427" s="102"/>
      <c r="D427" s="39"/>
      <c r="E427" s="39"/>
      <c r="F427" s="39"/>
      <c r="G427" s="39"/>
      <c r="H427" s="39"/>
      <c r="I427" s="40"/>
    </row>
    <row r="428" spans="1:9">
      <c r="A428" s="459"/>
      <c r="B428" s="38"/>
      <c r="C428" s="102"/>
      <c r="D428" s="39"/>
      <c r="E428" s="39"/>
      <c r="F428" s="39"/>
      <c r="G428" s="39"/>
      <c r="H428" s="39"/>
      <c r="I428" s="40"/>
    </row>
    <row r="429" spans="1:9">
      <c r="A429" s="459"/>
      <c r="B429" s="38"/>
      <c r="C429" s="102"/>
      <c r="D429" s="39"/>
      <c r="E429" s="39"/>
      <c r="F429" s="39"/>
      <c r="G429" s="39"/>
      <c r="H429" s="39"/>
      <c r="I429" s="40"/>
    </row>
    <row r="430" spans="1:9">
      <c r="A430" s="459"/>
      <c r="B430" s="38"/>
      <c r="C430" s="102"/>
      <c r="D430" s="39"/>
      <c r="E430" s="39"/>
      <c r="F430" s="39"/>
      <c r="G430" s="39"/>
      <c r="H430" s="39"/>
      <c r="I430" s="40"/>
    </row>
    <row r="431" spans="1:9">
      <c r="A431" s="459"/>
      <c r="B431" s="38"/>
      <c r="C431" s="102"/>
      <c r="D431" s="39"/>
      <c r="E431" s="39"/>
      <c r="F431" s="39"/>
      <c r="G431" s="39"/>
      <c r="H431" s="39"/>
      <c r="I431" s="40"/>
    </row>
    <row r="432" spans="1:9">
      <c r="A432" s="459"/>
      <c r="B432" s="38"/>
      <c r="C432" s="102"/>
      <c r="D432" s="39"/>
      <c r="E432" s="39"/>
      <c r="F432" s="39"/>
      <c r="G432" s="39"/>
      <c r="H432" s="39"/>
      <c r="I432" s="40"/>
    </row>
    <row r="433" spans="1:9">
      <c r="A433" s="459"/>
      <c r="B433" s="38"/>
      <c r="C433" s="102"/>
      <c r="D433" s="39"/>
      <c r="E433" s="39"/>
      <c r="F433" s="39"/>
      <c r="G433" s="39"/>
      <c r="H433" s="39"/>
      <c r="I433" s="40"/>
    </row>
    <row r="434" spans="1:9">
      <c r="A434" s="459"/>
      <c r="B434" s="38"/>
      <c r="C434" s="102"/>
      <c r="D434" s="39"/>
      <c r="E434" s="39"/>
      <c r="F434" s="39"/>
      <c r="G434" s="39"/>
      <c r="H434" s="39"/>
      <c r="I434" s="40"/>
    </row>
    <row r="435" spans="1:9">
      <c r="A435" s="459"/>
      <c r="B435" s="38"/>
      <c r="C435" s="102"/>
      <c r="D435" s="39"/>
      <c r="E435" s="39"/>
      <c r="F435" s="39"/>
      <c r="G435" s="39"/>
      <c r="H435" s="39"/>
      <c r="I435" s="40"/>
    </row>
    <row r="436" spans="1:9">
      <c r="A436" s="459"/>
      <c r="B436" s="38"/>
      <c r="C436" s="102"/>
      <c r="D436" s="39"/>
      <c r="E436" s="39"/>
      <c r="F436" s="39"/>
      <c r="G436" s="39"/>
      <c r="H436" s="39"/>
      <c r="I436" s="40"/>
    </row>
    <row r="437" spans="1:9">
      <c r="A437" s="459"/>
      <c r="B437" s="38"/>
      <c r="C437" s="102"/>
      <c r="D437" s="39"/>
      <c r="E437" s="39"/>
      <c r="F437" s="39"/>
      <c r="G437" s="39"/>
      <c r="H437" s="39"/>
      <c r="I437" s="40"/>
    </row>
    <row r="438" spans="1:9">
      <c r="A438" s="459"/>
      <c r="B438" s="38"/>
      <c r="C438" s="102"/>
      <c r="D438" s="39"/>
      <c r="E438" s="39"/>
      <c r="F438" s="39"/>
      <c r="G438" s="39"/>
      <c r="H438" s="39"/>
      <c r="I438" s="40"/>
    </row>
    <row r="439" spans="1:9">
      <c r="A439" s="459"/>
      <c r="B439" s="38"/>
      <c r="C439" s="102"/>
      <c r="D439" s="39"/>
      <c r="E439" s="39"/>
      <c r="F439" s="39"/>
      <c r="G439" s="39"/>
      <c r="H439" s="39"/>
      <c r="I439" s="40"/>
    </row>
    <row r="440" spans="1:9">
      <c r="A440" s="459"/>
      <c r="B440" s="38"/>
      <c r="C440" s="102"/>
      <c r="D440" s="39"/>
      <c r="E440" s="39"/>
      <c r="F440" s="39"/>
      <c r="G440" s="39"/>
      <c r="H440" s="39"/>
      <c r="I440" s="40"/>
    </row>
    <row r="441" spans="1:9">
      <c r="A441" s="459"/>
      <c r="B441" s="38"/>
      <c r="C441" s="102"/>
      <c r="D441" s="39"/>
      <c r="E441" s="39"/>
      <c r="F441" s="39"/>
      <c r="G441" s="39"/>
      <c r="H441" s="39"/>
      <c r="I441" s="40"/>
    </row>
    <row r="442" spans="1:9">
      <c r="A442" s="459"/>
      <c r="B442" s="38"/>
      <c r="C442" s="102"/>
      <c r="D442" s="39"/>
      <c r="E442" s="39"/>
      <c r="F442" s="39"/>
      <c r="G442" s="39"/>
      <c r="H442" s="39"/>
      <c r="I442" s="40"/>
    </row>
    <row r="443" spans="1:9">
      <c r="A443" s="459"/>
      <c r="B443" s="38"/>
      <c r="C443" s="102"/>
      <c r="D443" s="39"/>
      <c r="E443" s="39"/>
      <c r="F443" s="39"/>
      <c r="G443" s="39"/>
      <c r="H443" s="39"/>
      <c r="I443" s="40"/>
    </row>
    <row r="444" spans="1:9">
      <c r="A444" s="459"/>
      <c r="B444" s="38"/>
      <c r="C444" s="102"/>
      <c r="D444" s="39"/>
      <c r="E444" s="39"/>
      <c r="F444" s="39"/>
      <c r="G444" s="39"/>
      <c r="H444" s="39"/>
      <c r="I444" s="40"/>
    </row>
    <row r="445" spans="1:9">
      <c r="A445" s="459"/>
      <c r="B445" s="38"/>
      <c r="C445" s="102"/>
      <c r="D445" s="39"/>
      <c r="E445" s="39"/>
      <c r="F445" s="39"/>
      <c r="G445" s="39"/>
      <c r="H445" s="39"/>
      <c r="I445" s="40"/>
    </row>
    <row r="446" spans="1:9">
      <c r="A446" s="459"/>
      <c r="B446" s="38"/>
      <c r="C446" s="102"/>
      <c r="D446" s="39"/>
      <c r="E446" s="39"/>
      <c r="F446" s="39"/>
      <c r="G446" s="39"/>
      <c r="H446" s="39"/>
      <c r="I446" s="40"/>
    </row>
    <row r="447" spans="1:9">
      <c r="A447" s="459"/>
      <c r="B447" s="38"/>
      <c r="C447" s="102"/>
      <c r="D447" s="39"/>
      <c r="E447" s="39"/>
      <c r="F447" s="39"/>
      <c r="G447" s="39"/>
      <c r="H447" s="39"/>
      <c r="I447" s="40"/>
    </row>
    <row r="448" spans="1:9">
      <c r="A448" s="459"/>
      <c r="B448" s="38"/>
      <c r="C448" s="102"/>
      <c r="D448" s="39"/>
      <c r="E448" s="39"/>
      <c r="F448" s="39"/>
      <c r="G448" s="39"/>
      <c r="H448" s="39"/>
      <c r="I448" s="40"/>
    </row>
    <row r="449" spans="1:9">
      <c r="A449" s="459"/>
      <c r="B449" s="38"/>
      <c r="C449" s="102"/>
      <c r="D449" s="39"/>
      <c r="E449" s="39"/>
      <c r="F449" s="39"/>
      <c r="G449" s="39"/>
      <c r="H449" s="39"/>
      <c r="I449" s="40"/>
    </row>
    <row r="450" spans="1:9">
      <c r="A450" s="459"/>
      <c r="B450" s="38"/>
      <c r="C450" s="102"/>
      <c r="D450" s="39"/>
      <c r="E450" s="39"/>
      <c r="F450" s="39"/>
      <c r="G450" s="39"/>
      <c r="H450" s="39"/>
      <c r="I450" s="40"/>
    </row>
    <row r="451" spans="1:9">
      <c r="A451" s="459"/>
      <c r="B451" s="38"/>
      <c r="C451" s="102"/>
      <c r="D451" s="39"/>
      <c r="E451" s="39"/>
      <c r="F451" s="39"/>
      <c r="G451" s="39"/>
      <c r="H451" s="39"/>
      <c r="I451" s="40"/>
    </row>
    <row r="452" spans="1:9">
      <c r="A452" s="459"/>
      <c r="B452" s="38"/>
      <c r="C452" s="102"/>
      <c r="D452" s="39"/>
      <c r="E452" s="39"/>
      <c r="F452" s="39"/>
      <c r="G452" s="39"/>
      <c r="H452" s="39"/>
      <c r="I452" s="40"/>
    </row>
    <row r="453" spans="1:9">
      <c r="A453" s="459"/>
      <c r="B453" s="38"/>
      <c r="C453" s="102"/>
      <c r="D453" s="39"/>
      <c r="E453" s="39"/>
      <c r="F453" s="39"/>
      <c r="G453" s="39"/>
      <c r="H453" s="39"/>
      <c r="I453" s="40"/>
    </row>
    <row r="454" spans="1:9">
      <c r="A454" s="459"/>
      <c r="B454" s="38"/>
      <c r="C454" s="102"/>
      <c r="D454" s="39"/>
      <c r="E454" s="39"/>
      <c r="F454" s="39"/>
      <c r="G454" s="39"/>
      <c r="H454" s="39"/>
      <c r="I454" s="40"/>
    </row>
    <row r="455" spans="1:9">
      <c r="A455" s="459"/>
      <c r="B455" s="38"/>
      <c r="C455" s="102"/>
      <c r="D455" s="39"/>
      <c r="E455" s="39"/>
      <c r="F455" s="39"/>
      <c r="G455" s="39"/>
      <c r="H455" s="39"/>
      <c r="I455" s="40"/>
    </row>
    <row r="456" spans="1:9">
      <c r="A456" s="459"/>
      <c r="B456" s="38"/>
      <c r="C456" s="102"/>
      <c r="D456" s="39"/>
      <c r="E456" s="39"/>
      <c r="F456" s="39"/>
      <c r="G456" s="39"/>
      <c r="H456" s="39"/>
      <c r="I456" s="40"/>
    </row>
    <row r="457" spans="1:9">
      <c r="A457" s="459"/>
      <c r="B457" s="38"/>
      <c r="C457" s="102"/>
      <c r="D457" s="39"/>
      <c r="E457" s="39"/>
      <c r="F457" s="39"/>
      <c r="G457" s="39"/>
      <c r="H457" s="39"/>
      <c r="I457" s="40"/>
    </row>
    <row r="458" spans="1:9">
      <c r="A458" s="459"/>
      <c r="B458" s="38"/>
      <c r="C458" s="102"/>
      <c r="D458" s="39"/>
      <c r="E458" s="39"/>
      <c r="F458" s="39"/>
      <c r="G458" s="39"/>
      <c r="H458" s="39"/>
      <c r="I458" s="40"/>
    </row>
    <row r="459" spans="1:9">
      <c r="A459" s="459"/>
      <c r="B459" s="38"/>
      <c r="C459" s="102"/>
      <c r="D459" s="39"/>
      <c r="E459" s="39"/>
      <c r="F459" s="39"/>
      <c r="G459" s="39"/>
      <c r="H459" s="39"/>
      <c r="I459" s="40"/>
    </row>
    <row r="460" spans="1:9">
      <c r="A460" s="459"/>
      <c r="B460" s="38"/>
      <c r="C460" s="102"/>
      <c r="D460" s="39"/>
      <c r="E460" s="39"/>
      <c r="F460" s="39"/>
      <c r="G460" s="39"/>
      <c r="H460" s="39"/>
      <c r="I460" s="40"/>
    </row>
    <row r="461" spans="1:9">
      <c r="A461" s="459"/>
      <c r="B461" s="38"/>
      <c r="C461" s="102"/>
      <c r="D461" s="39"/>
      <c r="E461" s="39"/>
      <c r="F461" s="39"/>
      <c r="G461" s="39"/>
      <c r="H461" s="39"/>
      <c r="I461" s="40"/>
    </row>
    <row r="462" spans="1:9">
      <c r="A462" s="459"/>
      <c r="B462" s="38"/>
      <c r="C462" s="102"/>
      <c r="D462" s="39"/>
      <c r="E462" s="39"/>
      <c r="F462" s="39"/>
      <c r="G462" s="39"/>
      <c r="H462" s="39"/>
      <c r="I462" s="40"/>
    </row>
    <row r="463" spans="1:9">
      <c r="A463" s="459"/>
      <c r="B463" s="38"/>
      <c r="C463" s="102"/>
      <c r="D463" s="39"/>
      <c r="E463" s="39"/>
      <c r="F463" s="39"/>
      <c r="G463" s="39"/>
      <c r="H463" s="39"/>
      <c r="I463" s="40"/>
    </row>
    <row r="464" spans="1:9">
      <c r="A464" s="459"/>
      <c r="B464" s="38"/>
      <c r="C464" s="102"/>
      <c r="D464" s="39"/>
      <c r="E464" s="39"/>
      <c r="F464" s="39"/>
      <c r="G464" s="39"/>
      <c r="H464" s="39"/>
      <c r="I464" s="40"/>
    </row>
    <row r="465" spans="1:9">
      <c r="A465" s="459"/>
      <c r="B465" s="38"/>
      <c r="C465" s="102"/>
      <c r="D465" s="39"/>
      <c r="E465" s="39"/>
      <c r="F465" s="39"/>
      <c r="G465" s="39"/>
      <c r="H465" s="39"/>
      <c r="I465" s="40"/>
    </row>
    <row r="466" spans="1:9">
      <c r="B466" s="38"/>
      <c r="C466" s="102"/>
      <c r="D466" s="39"/>
      <c r="E466" s="39"/>
      <c r="F466" s="39"/>
      <c r="G466" s="39"/>
      <c r="H466" s="39"/>
      <c r="I466" s="40"/>
    </row>
    <row r="467" spans="1:9">
      <c r="B467" s="38"/>
      <c r="C467" s="102"/>
      <c r="D467" s="39"/>
      <c r="E467" s="39"/>
      <c r="F467" s="39"/>
      <c r="G467" s="39"/>
      <c r="H467" s="39"/>
      <c r="I467" s="40"/>
    </row>
    <row r="468" spans="1:9">
      <c r="B468" s="38"/>
      <c r="C468" s="102"/>
      <c r="D468" s="39"/>
      <c r="E468" s="39"/>
      <c r="F468" s="39"/>
      <c r="G468" s="39"/>
      <c r="H468" s="39"/>
      <c r="I468" s="40"/>
    </row>
    <row r="469" spans="1:9">
      <c r="B469" s="38"/>
      <c r="C469" s="102"/>
      <c r="D469" s="39"/>
      <c r="E469" s="39"/>
      <c r="F469" s="39"/>
      <c r="G469" s="39"/>
      <c r="H469" s="39"/>
      <c r="I469" s="40"/>
    </row>
    <row r="470" spans="1:9">
      <c r="B470" s="38"/>
      <c r="C470" s="102"/>
      <c r="D470" s="39"/>
      <c r="E470" s="39"/>
      <c r="F470" s="39"/>
      <c r="G470" s="39"/>
      <c r="H470" s="39"/>
      <c r="I470" s="40"/>
    </row>
    <row r="471" spans="1:9">
      <c r="B471" s="38"/>
      <c r="C471" s="102"/>
      <c r="D471" s="39"/>
      <c r="E471" s="39"/>
      <c r="F471" s="39"/>
      <c r="G471" s="39"/>
      <c r="H471" s="39"/>
      <c r="I471" s="40"/>
    </row>
    <row r="472" spans="1:9">
      <c r="B472" s="38"/>
      <c r="C472" s="102"/>
      <c r="D472" s="39"/>
      <c r="E472" s="39"/>
      <c r="F472" s="39"/>
      <c r="G472" s="39"/>
      <c r="H472" s="39"/>
      <c r="I472" s="40"/>
    </row>
    <row r="473" spans="1:9">
      <c r="B473" s="38"/>
      <c r="C473" s="102"/>
      <c r="D473" s="39"/>
      <c r="E473" s="39"/>
      <c r="F473" s="39"/>
      <c r="G473" s="39"/>
      <c r="H473" s="39"/>
      <c r="I473" s="40"/>
    </row>
    <row r="474" spans="1:9">
      <c r="B474" s="38"/>
      <c r="C474" s="102"/>
      <c r="D474" s="39"/>
      <c r="E474" s="39"/>
      <c r="F474" s="39"/>
      <c r="G474" s="39"/>
      <c r="H474" s="39"/>
      <c r="I474" s="40"/>
    </row>
    <row r="475" spans="1:9">
      <c r="B475" s="38"/>
      <c r="C475" s="102"/>
      <c r="D475" s="39"/>
      <c r="E475" s="39"/>
      <c r="F475" s="39"/>
      <c r="G475" s="39"/>
      <c r="H475" s="39"/>
      <c r="I475" s="40"/>
    </row>
    <row r="476" spans="1:9">
      <c r="B476" s="38"/>
      <c r="C476" s="102"/>
      <c r="D476" s="39"/>
      <c r="E476" s="39"/>
      <c r="F476" s="39"/>
      <c r="G476" s="39"/>
      <c r="H476" s="39"/>
      <c r="I476" s="40"/>
    </row>
    <row r="477" spans="1:9">
      <c r="B477" s="38"/>
      <c r="C477" s="102"/>
      <c r="D477" s="39"/>
      <c r="E477" s="39"/>
      <c r="F477" s="39"/>
      <c r="G477" s="39"/>
      <c r="H477" s="39"/>
      <c r="I477" s="40"/>
    </row>
    <row r="478" spans="1:9">
      <c r="B478" s="38"/>
      <c r="C478" s="102"/>
      <c r="D478" s="39"/>
      <c r="E478" s="39"/>
      <c r="F478" s="39"/>
      <c r="G478" s="39"/>
      <c r="H478" s="39"/>
      <c r="I478" s="40"/>
    </row>
    <row r="479" spans="1:9">
      <c r="B479" s="38"/>
      <c r="C479" s="102"/>
      <c r="D479" s="39"/>
      <c r="E479" s="39"/>
      <c r="F479" s="39"/>
      <c r="G479" s="39"/>
      <c r="H479" s="39"/>
      <c r="I479" s="40"/>
    </row>
    <row r="480" spans="1:9">
      <c r="B480" s="38"/>
      <c r="C480" s="102"/>
      <c r="D480" s="39"/>
      <c r="E480" s="39"/>
      <c r="F480" s="39"/>
      <c r="G480" s="39"/>
      <c r="H480" s="39"/>
      <c r="I480" s="40"/>
    </row>
    <row r="481" spans="2:9">
      <c r="B481" s="38"/>
      <c r="C481" s="102"/>
      <c r="D481" s="39"/>
      <c r="E481" s="39"/>
      <c r="F481" s="39"/>
      <c r="G481" s="39"/>
      <c r="H481" s="39"/>
      <c r="I481" s="40"/>
    </row>
    <row r="482" spans="2:9">
      <c r="B482" s="38"/>
      <c r="C482" s="102"/>
      <c r="D482" s="39"/>
      <c r="E482" s="39"/>
      <c r="F482" s="39"/>
      <c r="G482" s="39"/>
      <c r="H482" s="39"/>
      <c r="I482" s="40"/>
    </row>
    <row r="483" spans="2:9">
      <c r="B483" s="38"/>
      <c r="C483" s="102"/>
      <c r="D483" s="39"/>
      <c r="E483" s="39"/>
      <c r="F483" s="39"/>
      <c r="G483" s="39"/>
      <c r="H483" s="39"/>
      <c r="I483" s="40"/>
    </row>
    <row r="484" spans="2:9">
      <c r="B484" s="38"/>
      <c r="C484" s="102"/>
      <c r="D484" s="39"/>
      <c r="E484" s="39"/>
      <c r="F484" s="39"/>
      <c r="G484" s="39"/>
      <c r="H484" s="39"/>
      <c r="I484" s="40"/>
    </row>
    <row r="485" spans="2:9">
      <c r="B485" s="38"/>
      <c r="C485" s="102"/>
      <c r="D485" s="39"/>
      <c r="E485" s="39"/>
      <c r="F485" s="39"/>
      <c r="G485" s="39"/>
      <c r="H485" s="39"/>
      <c r="I485" s="40"/>
    </row>
    <row r="486" spans="2:9">
      <c r="B486" s="38"/>
      <c r="C486" s="102"/>
      <c r="D486" s="39"/>
      <c r="E486" s="39"/>
      <c r="F486" s="39"/>
      <c r="G486" s="39"/>
      <c r="H486" s="39"/>
      <c r="I486" s="40"/>
    </row>
    <row r="487" spans="2:9">
      <c r="B487" s="38"/>
      <c r="C487" s="102"/>
      <c r="D487" s="39"/>
      <c r="E487" s="39"/>
      <c r="F487" s="39"/>
      <c r="G487" s="39"/>
      <c r="H487" s="39"/>
      <c r="I487" s="40"/>
    </row>
    <row r="488" spans="2:9">
      <c r="B488" s="38"/>
      <c r="C488" s="102"/>
      <c r="D488" s="39"/>
      <c r="E488" s="39"/>
      <c r="F488" s="39"/>
      <c r="G488" s="39"/>
      <c r="H488" s="39"/>
      <c r="I488" s="40"/>
    </row>
    <row r="489" spans="2:9">
      <c r="B489" s="38"/>
      <c r="C489" s="102"/>
      <c r="D489" s="39"/>
      <c r="E489" s="39"/>
      <c r="F489" s="39"/>
      <c r="G489" s="39"/>
      <c r="H489" s="39"/>
      <c r="I489" s="40"/>
    </row>
    <row r="490" spans="2:9">
      <c r="B490" s="38"/>
      <c r="C490" s="102"/>
      <c r="D490" s="39"/>
      <c r="E490" s="39"/>
      <c r="F490" s="39"/>
      <c r="G490" s="39"/>
      <c r="H490" s="39"/>
      <c r="I490" s="40"/>
    </row>
    <row r="491" spans="2:9">
      <c r="B491" s="38"/>
      <c r="C491" s="102"/>
      <c r="D491" s="39"/>
      <c r="E491" s="39"/>
      <c r="F491" s="39"/>
      <c r="G491" s="39"/>
      <c r="H491" s="39"/>
      <c r="I491" s="40"/>
    </row>
    <row r="492" spans="2:9">
      <c r="B492" s="38"/>
      <c r="C492" s="102"/>
      <c r="D492" s="39"/>
      <c r="E492" s="39"/>
      <c r="F492" s="39"/>
      <c r="G492" s="39"/>
      <c r="H492" s="39"/>
      <c r="I492" s="40"/>
    </row>
    <row r="493" spans="2:9">
      <c r="B493" s="38"/>
      <c r="C493" s="102"/>
      <c r="D493" s="39"/>
      <c r="E493" s="39"/>
      <c r="F493" s="39"/>
      <c r="G493" s="39"/>
      <c r="H493" s="39"/>
      <c r="I493" s="40"/>
    </row>
    <row r="494" spans="2:9">
      <c r="B494" s="38"/>
      <c r="C494" s="102"/>
      <c r="D494" s="39"/>
      <c r="E494" s="39"/>
      <c r="F494" s="39"/>
      <c r="G494" s="39"/>
      <c r="H494" s="39"/>
      <c r="I494" s="40"/>
    </row>
    <row r="495" spans="2:9">
      <c r="B495" s="38"/>
      <c r="C495" s="102"/>
      <c r="D495" s="39"/>
      <c r="E495" s="39"/>
      <c r="F495" s="39"/>
      <c r="G495" s="39"/>
      <c r="H495" s="39"/>
      <c r="I495" s="40"/>
    </row>
    <row r="496" spans="2:9">
      <c r="B496" s="38"/>
      <c r="C496" s="102"/>
      <c r="D496" s="39"/>
      <c r="E496" s="39"/>
      <c r="F496" s="39"/>
      <c r="G496" s="39"/>
      <c r="H496" s="39"/>
      <c r="I496" s="40"/>
    </row>
    <row r="497" spans="2:9">
      <c r="B497" s="38"/>
      <c r="C497" s="102"/>
      <c r="D497" s="39"/>
      <c r="E497" s="39"/>
      <c r="F497" s="39"/>
      <c r="G497" s="39"/>
      <c r="H497" s="39"/>
      <c r="I497" s="40"/>
    </row>
    <row r="498" spans="2:9">
      <c r="B498" s="38"/>
      <c r="C498" s="102"/>
      <c r="D498" s="39"/>
      <c r="E498" s="39"/>
      <c r="F498" s="39"/>
      <c r="G498" s="39"/>
      <c r="H498" s="39"/>
      <c r="I498" s="40"/>
    </row>
    <row r="499" spans="2:9">
      <c r="B499" s="38"/>
      <c r="C499" s="102"/>
      <c r="D499" s="39"/>
      <c r="E499" s="39"/>
      <c r="F499" s="39"/>
      <c r="G499" s="39"/>
      <c r="H499" s="39"/>
      <c r="I499" s="40"/>
    </row>
    <row r="500" spans="2:9">
      <c r="B500" s="38"/>
      <c r="C500" s="102"/>
      <c r="D500" s="39"/>
      <c r="E500" s="39"/>
      <c r="F500" s="39"/>
      <c r="G500" s="39"/>
      <c r="H500" s="39"/>
      <c r="I500" s="40"/>
    </row>
    <row r="501" spans="2:9">
      <c r="B501" s="38"/>
      <c r="C501" s="102"/>
      <c r="D501" s="39"/>
      <c r="E501" s="39"/>
      <c r="F501" s="39"/>
      <c r="G501" s="39"/>
      <c r="H501" s="39"/>
      <c r="I501" s="40"/>
    </row>
    <row r="502" spans="2:9">
      <c r="B502" s="38"/>
      <c r="C502" s="102"/>
      <c r="D502" s="39"/>
      <c r="E502" s="39"/>
      <c r="F502" s="39"/>
      <c r="G502" s="39"/>
      <c r="H502" s="39"/>
      <c r="I502" s="40"/>
    </row>
    <row r="503" spans="2:9">
      <c r="B503" s="38"/>
      <c r="C503" s="102"/>
      <c r="D503" s="39"/>
      <c r="E503" s="39"/>
      <c r="F503" s="39"/>
      <c r="G503" s="39"/>
      <c r="H503" s="39"/>
      <c r="I503" s="40"/>
    </row>
    <row r="504" spans="2:9">
      <c r="B504" s="38"/>
      <c r="C504" s="102"/>
      <c r="D504" s="39"/>
      <c r="E504" s="39"/>
      <c r="F504" s="39"/>
      <c r="G504" s="39"/>
      <c r="H504" s="39"/>
      <c r="I504" s="40"/>
    </row>
    <row r="505" spans="2:9">
      <c r="B505" s="38"/>
      <c r="C505" s="102"/>
      <c r="D505" s="39"/>
      <c r="E505" s="39"/>
      <c r="F505" s="39"/>
      <c r="G505" s="39"/>
      <c r="H505" s="39"/>
      <c r="I505" s="40"/>
    </row>
    <row r="506" spans="2:9">
      <c r="B506" s="38"/>
      <c r="C506" s="102"/>
      <c r="D506" s="39"/>
      <c r="E506" s="39"/>
      <c r="F506" s="39"/>
      <c r="G506" s="39"/>
      <c r="H506" s="39"/>
      <c r="I506" s="40"/>
    </row>
    <row r="507" spans="2:9">
      <c r="B507" s="38"/>
      <c r="C507" s="102"/>
      <c r="D507" s="39"/>
      <c r="E507" s="39"/>
      <c r="F507" s="39"/>
      <c r="G507" s="39"/>
      <c r="H507" s="39"/>
      <c r="I507" s="40"/>
    </row>
    <row r="508" spans="2:9">
      <c r="B508" s="38"/>
      <c r="C508" s="102"/>
      <c r="D508" s="39"/>
      <c r="E508" s="39"/>
      <c r="F508" s="39"/>
      <c r="G508" s="39"/>
      <c r="H508" s="39"/>
      <c r="I508" s="40"/>
    </row>
    <row r="509" spans="2:9">
      <c r="B509" s="38"/>
      <c r="C509" s="102"/>
      <c r="D509" s="39"/>
      <c r="E509" s="39"/>
      <c r="F509" s="39"/>
      <c r="G509" s="39"/>
      <c r="H509" s="39"/>
      <c r="I509" s="40"/>
    </row>
    <row r="510" spans="2:9">
      <c r="B510" s="38"/>
      <c r="C510" s="102"/>
      <c r="D510" s="39"/>
      <c r="E510" s="39"/>
      <c r="F510" s="39"/>
      <c r="G510" s="39"/>
      <c r="H510" s="39"/>
      <c r="I510" s="40"/>
    </row>
    <row r="511" spans="2:9">
      <c r="B511" s="38"/>
      <c r="C511" s="102"/>
      <c r="D511" s="39"/>
      <c r="E511" s="39"/>
      <c r="F511" s="39"/>
      <c r="G511" s="39"/>
      <c r="H511" s="39"/>
      <c r="I511" s="40"/>
    </row>
    <row r="512" spans="2:9">
      <c r="B512" s="38"/>
      <c r="C512" s="102"/>
      <c r="D512" s="39"/>
      <c r="E512" s="39"/>
      <c r="F512" s="39"/>
      <c r="G512" s="39"/>
      <c r="H512" s="39"/>
      <c r="I512" s="40"/>
    </row>
    <row r="513" spans="2:9">
      <c r="B513" s="38"/>
      <c r="C513" s="102"/>
      <c r="D513" s="39"/>
      <c r="E513" s="39"/>
      <c r="F513" s="39"/>
      <c r="G513" s="39"/>
      <c r="H513" s="39"/>
      <c r="I513" s="40"/>
    </row>
    <row r="514" spans="2:9">
      <c r="B514" s="38"/>
      <c r="C514" s="102"/>
      <c r="D514" s="39"/>
      <c r="E514" s="39"/>
      <c r="F514" s="39"/>
      <c r="G514" s="39"/>
      <c r="H514" s="39"/>
      <c r="I514" s="40"/>
    </row>
    <row r="515" spans="2:9">
      <c r="B515" s="38"/>
      <c r="C515" s="102"/>
      <c r="D515" s="39"/>
      <c r="E515" s="39"/>
      <c r="F515" s="39"/>
      <c r="G515" s="39"/>
      <c r="H515" s="39"/>
      <c r="I515" s="40"/>
    </row>
    <row r="516" spans="2:9">
      <c r="B516" s="38"/>
      <c r="C516" s="102"/>
      <c r="D516" s="39"/>
      <c r="E516" s="39"/>
      <c r="F516" s="39"/>
      <c r="G516" s="39"/>
      <c r="H516" s="39"/>
      <c r="I516" s="40"/>
    </row>
    <row r="517" spans="2:9">
      <c r="B517" s="38"/>
      <c r="C517" s="102"/>
      <c r="D517" s="39"/>
      <c r="E517" s="39"/>
      <c r="F517" s="39"/>
      <c r="G517" s="39"/>
      <c r="H517" s="39"/>
      <c r="I517" s="40"/>
    </row>
    <row r="518" spans="2:9">
      <c r="B518" s="38"/>
      <c r="C518" s="102"/>
      <c r="D518" s="39"/>
      <c r="E518" s="39"/>
      <c r="F518" s="39"/>
      <c r="G518" s="39"/>
      <c r="H518" s="39"/>
      <c r="I518" s="40"/>
    </row>
    <row r="519" spans="2:9">
      <c r="B519" s="38"/>
      <c r="C519" s="102"/>
      <c r="D519" s="39"/>
      <c r="E519" s="39"/>
      <c r="F519" s="39"/>
      <c r="G519" s="39"/>
      <c r="H519" s="39"/>
      <c r="I519" s="40"/>
    </row>
    <row r="520" spans="2:9">
      <c r="B520" s="38"/>
      <c r="C520" s="102"/>
      <c r="D520" s="39"/>
      <c r="E520" s="39"/>
      <c r="F520" s="39"/>
      <c r="G520" s="39"/>
      <c r="H520" s="39"/>
      <c r="I520" s="40"/>
    </row>
    <row r="521" spans="2:9">
      <c r="B521" s="38"/>
      <c r="C521" s="102"/>
      <c r="D521" s="39"/>
      <c r="E521" s="39"/>
      <c r="F521" s="39"/>
      <c r="G521" s="39"/>
      <c r="H521" s="39"/>
      <c r="I521" s="40"/>
    </row>
    <row r="522" spans="2:9">
      <c r="B522" s="38"/>
      <c r="C522" s="102"/>
      <c r="D522" s="39"/>
      <c r="E522" s="39"/>
      <c r="F522" s="39"/>
      <c r="G522" s="39"/>
      <c r="H522" s="39"/>
      <c r="I522" s="40"/>
    </row>
    <row r="523" spans="2:9">
      <c r="B523" s="38"/>
      <c r="C523" s="102"/>
      <c r="D523" s="39"/>
      <c r="E523" s="39"/>
      <c r="F523" s="39"/>
      <c r="G523" s="39"/>
      <c r="H523" s="39"/>
      <c r="I523" s="40"/>
    </row>
    <row r="524" spans="2:9">
      <c r="B524" s="38"/>
      <c r="C524" s="102"/>
      <c r="D524" s="39"/>
      <c r="E524" s="39"/>
      <c r="F524" s="39"/>
      <c r="G524" s="39"/>
      <c r="H524" s="39"/>
      <c r="I524" s="40"/>
    </row>
    <row r="525" spans="2:9">
      <c r="B525" s="38"/>
      <c r="C525" s="102"/>
      <c r="D525" s="39"/>
      <c r="E525" s="39"/>
      <c r="F525" s="39"/>
      <c r="G525" s="39"/>
      <c r="H525" s="39"/>
      <c r="I525" s="40"/>
    </row>
    <row r="526" spans="2:9">
      <c r="B526" s="38"/>
      <c r="C526" s="102"/>
      <c r="D526" s="39"/>
      <c r="E526" s="39"/>
      <c r="F526" s="39"/>
      <c r="G526" s="39"/>
      <c r="H526" s="39"/>
      <c r="I526" s="40"/>
    </row>
    <row r="527" spans="2:9">
      <c r="B527" s="38"/>
      <c r="C527" s="102"/>
      <c r="D527" s="39"/>
      <c r="E527" s="39"/>
      <c r="F527" s="39"/>
      <c r="G527" s="39"/>
      <c r="H527" s="39"/>
      <c r="I527" s="40"/>
    </row>
    <row r="528" spans="2:9">
      <c r="B528" s="38"/>
      <c r="C528" s="102"/>
      <c r="D528" s="39"/>
      <c r="E528" s="39"/>
      <c r="F528" s="39"/>
      <c r="G528" s="39"/>
      <c r="H528" s="39"/>
      <c r="I528" s="40"/>
    </row>
    <row r="529" spans="2:9">
      <c r="B529" s="38"/>
      <c r="C529" s="102"/>
      <c r="D529" s="39"/>
      <c r="E529" s="39"/>
      <c r="F529" s="39"/>
      <c r="G529" s="39"/>
      <c r="H529" s="39"/>
      <c r="I529" s="40"/>
    </row>
    <row r="530" spans="2:9">
      <c r="B530" s="38"/>
      <c r="C530" s="102"/>
      <c r="D530" s="39"/>
      <c r="E530" s="39"/>
      <c r="F530" s="39"/>
      <c r="G530" s="39"/>
      <c r="H530" s="39"/>
      <c r="I530" s="40"/>
    </row>
    <row r="531" spans="2:9">
      <c r="B531" s="38"/>
      <c r="C531" s="102"/>
      <c r="D531" s="39"/>
      <c r="E531" s="39"/>
      <c r="F531" s="39"/>
      <c r="G531" s="39"/>
      <c r="H531" s="39"/>
      <c r="I531" s="40"/>
    </row>
    <row r="532" spans="2:9">
      <c r="B532" s="38"/>
      <c r="C532" s="102"/>
      <c r="D532" s="39"/>
      <c r="E532" s="39"/>
      <c r="F532" s="39"/>
      <c r="G532" s="39"/>
      <c r="H532" s="39"/>
      <c r="I532" s="40"/>
    </row>
    <row r="533" spans="2:9">
      <c r="B533" s="38"/>
      <c r="C533" s="102"/>
      <c r="D533" s="39"/>
      <c r="E533" s="39"/>
      <c r="F533" s="39"/>
      <c r="G533" s="39"/>
      <c r="H533" s="39"/>
      <c r="I533" s="40"/>
    </row>
    <row r="534" spans="2:9">
      <c r="B534" s="38"/>
      <c r="C534" s="102"/>
      <c r="D534" s="39"/>
      <c r="E534" s="39"/>
      <c r="F534" s="39"/>
      <c r="G534" s="39"/>
      <c r="H534" s="39"/>
      <c r="I534" s="40"/>
    </row>
    <row r="535" spans="2:9">
      <c r="B535" s="38"/>
      <c r="C535" s="102"/>
      <c r="D535" s="39"/>
      <c r="E535" s="39"/>
      <c r="F535" s="39"/>
      <c r="G535" s="39"/>
      <c r="H535" s="39"/>
      <c r="I535" s="40"/>
    </row>
    <row r="536" spans="2:9">
      <c r="B536" s="38"/>
      <c r="C536" s="102"/>
      <c r="D536" s="39"/>
      <c r="E536" s="39"/>
      <c r="F536" s="39"/>
      <c r="G536" s="39"/>
      <c r="H536" s="39"/>
      <c r="I536" s="40"/>
    </row>
    <row r="537" spans="2:9">
      <c r="B537" s="38"/>
      <c r="C537" s="102"/>
      <c r="D537" s="39"/>
      <c r="E537" s="39"/>
      <c r="F537" s="39"/>
      <c r="G537" s="39"/>
      <c r="H537" s="39"/>
      <c r="I537" s="40"/>
    </row>
    <row r="538" spans="2:9">
      <c r="B538" s="38"/>
      <c r="C538" s="102"/>
      <c r="D538" s="39"/>
      <c r="E538" s="39"/>
      <c r="F538" s="39"/>
      <c r="G538" s="39"/>
      <c r="H538" s="39"/>
      <c r="I538" s="40"/>
    </row>
    <row r="539" spans="2:9">
      <c r="B539" s="38"/>
      <c r="C539" s="102"/>
      <c r="D539" s="39"/>
      <c r="E539" s="39"/>
      <c r="F539" s="39"/>
      <c r="G539" s="39"/>
      <c r="H539" s="39"/>
      <c r="I539" s="40"/>
    </row>
    <row r="540" spans="2:9">
      <c r="B540" s="38"/>
      <c r="C540" s="102"/>
      <c r="D540" s="39"/>
      <c r="E540" s="39"/>
      <c r="F540" s="39"/>
      <c r="G540" s="39"/>
      <c r="H540" s="39"/>
      <c r="I540" s="40"/>
    </row>
    <row r="541" spans="2:9">
      <c r="B541" s="38"/>
      <c r="C541" s="102"/>
      <c r="D541" s="39"/>
      <c r="E541" s="39"/>
      <c r="F541" s="39"/>
      <c r="G541" s="39"/>
      <c r="H541" s="39"/>
      <c r="I541" s="40"/>
    </row>
    <row r="542" spans="2:9">
      <c r="B542" s="38"/>
      <c r="C542" s="102"/>
      <c r="D542" s="39"/>
      <c r="E542" s="39"/>
      <c r="F542" s="39"/>
      <c r="G542" s="39"/>
      <c r="H542" s="39"/>
      <c r="I542" s="40"/>
    </row>
    <row r="543" spans="2:9">
      <c r="B543" s="38"/>
      <c r="C543" s="102"/>
      <c r="D543" s="39"/>
      <c r="E543" s="39"/>
      <c r="F543" s="39"/>
      <c r="G543" s="39"/>
      <c r="H543" s="39"/>
      <c r="I543" s="40"/>
    </row>
    <row r="544" spans="2:9">
      <c r="B544" s="38"/>
      <c r="C544" s="102"/>
      <c r="D544" s="39"/>
      <c r="E544" s="39"/>
      <c r="F544" s="39"/>
      <c r="G544" s="39"/>
      <c r="H544" s="39"/>
      <c r="I544" s="40"/>
    </row>
    <row r="545" spans="2:9">
      <c r="B545" s="38"/>
      <c r="C545" s="102"/>
      <c r="D545" s="39"/>
      <c r="E545" s="39"/>
      <c r="F545" s="39"/>
      <c r="G545" s="39"/>
      <c r="H545" s="39"/>
      <c r="I545" s="40"/>
    </row>
    <row r="546" spans="2:9">
      <c r="B546" s="38"/>
      <c r="C546" s="102"/>
      <c r="D546" s="39"/>
      <c r="E546" s="39"/>
      <c r="F546" s="39"/>
      <c r="G546" s="39"/>
      <c r="H546" s="39"/>
      <c r="I546" s="40"/>
    </row>
    <row r="547" spans="2:9">
      <c r="B547" s="38"/>
      <c r="C547" s="102"/>
      <c r="D547" s="39"/>
      <c r="E547" s="39"/>
      <c r="F547" s="39"/>
      <c r="G547" s="39"/>
      <c r="H547" s="39"/>
      <c r="I547" s="40"/>
    </row>
    <row r="548" spans="2:9">
      <c r="B548" s="38"/>
      <c r="C548" s="102"/>
      <c r="D548" s="39"/>
      <c r="E548" s="39"/>
      <c r="F548" s="39"/>
      <c r="G548" s="39"/>
      <c r="H548" s="39"/>
      <c r="I548" s="40"/>
    </row>
    <row r="549" spans="2:9">
      <c r="B549" s="38"/>
      <c r="C549" s="102"/>
      <c r="D549" s="39"/>
      <c r="E549" s="39"/>
      <c r="F549" s="39"/>
      <c r="G549" s="39"/>
      <c r="H549" s="39"/>
      <c r="I549" s="40"/>
    </row>
    <row r="550" spans="2:9">
      <c r="B550" s="38"/>
      <c r="C550" s="102"/>
      <c r="D550" s="39"/>
      <c r="E550" s="39"/>
      <c r="F550" s="39"/>
      <c r="G550" s="39"/>
      <c r="H550" s="39"/>
      <c r="I550" s="40"/>
    </row>
    <row r="551" spans="2:9">
      <c r="B551" s="38"/>
      <c r="C551" s="102"/>
      <c r="D551" s="39"/>
      <c r="E551" s="39"/>
      <c r="F551" s="39"/>
      <c r="G551" s="39"/>
      <c r="H551" s="39"/>
      <c r="I551" s="40"/>
    </row>
    <row r="552" spans="2:9">
      <c r="B552" s="38"/>
      <c r="C552" s="102"/>
      <c r="D552" s="39"/>
      <c r="E552" s="39"/>
      <c r="F552" s="39"/>
      <c r="G552" s="39"/>
      <c r="H552" s="39"/>
      <c r="I552" s="40"/>
    </row>
    <row r="553" spans="2:9">
      <c r="B553" s="38"/>
      <c r="C553" s="102"/>
      <c r="D553" s="39"/>
      <c r="E553" s="39"/>
      <c r="F553" s="39"/>
      <c r="G553" s="39"/>
      <c r="H553" s="39"/>
      <c r="I553" s="40"/>
    </row>
    <row r="554" spans="2:9">
      <c r="B554" s="38"/>
      <c r="C554" s="102"/>
      <c r="D554" s="39"/>
      <c r="E554" s="39"/>
      <c r="F554" s="39"/>
      <c r="G554" s="39"/>
      <c r="H554" s="39"/>
      <c r="I554" s="40"/>
    </row>
    <row r="555" spans="2:9">
      <c r="B555" s="38"/>
      <c r="C555" s="102"/>
      <c r="D555" s="39"/>
      <c r="E555" s="39"/>
      <c r="F555" s="39"/>
      <c r="G555" s="39"/>
      <c r="H555" s="39"/>
      <c r="I555" s="40"/>
    </row>
    <row r="556" spans="2:9">
      <c r="B556" s="38"/>
      <c r="C556" s="102"/>
      <c r="D556" s="39"/>
      <c r="E556" s="39"/>
      <c r="F556" s="39"/>
      <c r="G556" s="39"/>
      <c r="H556" s="39"/>
      <c r="I556" s="40"/>
    </row>
    <row r="557" spans="2:9">
      <c r="B557" s="38"/>
      <c r="C557" s="102"/>
      <c r="D557" s="39"/>
      <c r="E557" s="39"/>
      <c r="F557" s="39"/>
      <c r="G557" s="39"/>
      <c r="H557" s="39"/>
      <c r="I557" s="40"/>
    </row>
    <row r="558" spans="2:9">
      <c r="B558" s="38"/>
      <c r="C558" s="102"/>
      <c r="D558" s="39"/>
      <c r="E558" s="39"/>
      <c r="F558" s="39"/>
      <c r="G558" s="39"/>
      <c r="H558" s="39"/>
      <c r="I558" s="40"/>
    </row>
    <row r="559" spans="2:9">
      <c r="B559" s="38"/>
      <c r="C559" s="102"/>
      <c r="D559" s="39"/>
      <c r="E559" s="39"/>
      <c r="F559" s="39"/>
      <c r="G559" s="39"/>
      <c r="H559" s="39"/>
      <c r="I559" s="40"/>
    </row>
    <row r="560" spans="2:9">
      <c r="B560" s="38"/>
      <c r="C560" s="102"/>
      <c r="D560" s="39"/>
      <c r="E560" s="39"/>
      <c r="F560" s="39"/>
      <c r="G560" s="39"/>
      <c r="H560" s="39"/>
      <c r="I560" s="40"/>
    </row>
    <row r="561" spans="2:9">
      <c r="B561" s="38"/>
      <c r="C561" s="102"/>
      <c r="D561" s="39"/>
      <c r="E561" s="39"/>
      <c r="F561" s="39"/>
      <c r="G561" s="39"/>
      <c r="H561" s="39"/>
      <c r="I561" s="40"/>
    </row>
    <row r="562" spans="2:9">
      <c r="B562" s="38"/>
      <c r="C562" s="102"/>
      <c r="D562" s="39"/>
      <c r="E562" s="39"/>
      <c r="F562" s="39"/>
      <c r="G562" s="39"/>
      <c r="H562" s="39"/>
      <c r="I562" s="40"/>
    </row>
    <row r="563" spans="2:9">
      <c r="B563" s="38"/>
      <c r="C563" s="102"/>
      <c r="D563" s="39"/>
      <c r="E563" s="39"/>
      <c r="F563" s="39"/>
      <c r="G563" s="39"/>
      <c r="H563" s="39"/>
      <c r="I563" s="40"/>
    </row>
    <row r="564" spans="2:9">
      <c r="B564" s="38"/>
      <c r="C564" s="102"/>
      <c r="D564" s="39"/>
      <c r="E564" s="39"/>
      <c r="F564" s="39"/>
      <c r="G564" s="39"/>
      <c r="H564" s="39"/>
      <c r="I564" s="40"/>
    </row>
    <row r="565" spans="2:9">
      <c r="B565" s="38"/>
      <c r="C565" s="102"/>
      <c r="D565" s="39"/>
      <c r="E565" s="39"/>
      <c r="F565" s="39"/>
      <c r="G565" s="39"/>
      <c r="H565" s="39"/>
      <c r="I565" s="40"/>
    </row>
    <row r="566" spans="2:9">
      <c r="B566" s="38"/>
      <c r="C566" s="102"/>
      <c r="D566" s="39"/>
      <c r="E566" s="39"/>
      <c r="F566" s="39"/>
      <c r="G566" s="39"/>
      <c r="H566" s="39"/>
      <c r="I566" s="40"/>
    </row>
    <row r="567" spans="2:9">
      <c r="B567" s="38"/>
      <c r="C567" s="102"/>
      <c r="D567" s="39"/>
      <c r="E567" s="39"/>
      <c r="F567" s="39"/>
      <c r="G567" s="39"/>
      <c r="H567" s="39"/>
      <c r="I567" s="40"/>
    </row>
    <row r="568" spans="2:9">
      <c r="B568" s="38"/>
      <c r="C568" s="102"/>
      <c r="D568" s="39"/>
      <c r="E568" s="39"/>
      <c r="F568" s="39"/>
      <c r="G568" s="39"/>
      <c r="H568" s="39"/>
      <c r="I568" s="40"/>
    </row>
    <row r="569" spans="2:9">
      <c r="B569" s="38"/>
      <c r="C569" s="102"/>
      <c r="D569" s="39"/>
      <c r="E569" s="39"/>
      <c r="F569" s="39"/>
      <c r="G569" s="39"/>
      <c r="H569" s="39"/>
      <c r="I569" s="40"/>
    </row>
    <row r="570" spans="2:9">
      <c r="B570" s="38"/>
      <c r="C570" s="102"/>
      <c r="D570" s="39"/>
      <c r="E570" s="39"/>
      <c r="F570" s="39"/>
      <c r="G570" s="39"/>
      <c r="H570" s="39"/>
      <c r="I570" s="40"/>
    </row>
    <row r="571" spans="2:9">
      <c r="B571" s="38"/>
      <c r="C571" s="102"/>
      <c r="D571" s="39"/>
      <c r="E571" s="39"/>
      <c r="F571" s="39"/>
      <c r="G571" s="39"/>
      <c r="H571" s="39"/>
      <c r="I571" s="40"/>
    </row>
    <row r="572" spans="2:9">
      <c r="B572" s="38"/>
      <c r="C572" s="102"/>
      <c r="D572" s="39"/>
      <c r="E572" s="39"/>
      <c r="F572" s="39"/>
      <c r="G572" s="39"/>
      <c r="H572" s="39"/>
      <c r="I572" s="40"/>
    </row>
    <row r="573" spans="2:9">
      <c r="B573" s="38"/>
      <c r="C573" s="102"/>
      <c r="D573" s="39"/>
      <c r="E573" s="39"/>
      <c r="F573" s="39"/>
      <c r="G573" s="39"/>
      <c r="H573" s="39"/>
      <c r="I573" s="40"/>
    </row>
    <row r="574" spans="2:9">
      <c r="B574" s="38"/>
      <c r="C574" s="102"/>
      <c r="D574" s="39"/>
      <c r="E574" s="39"/>
      <c r="F574" s="39"/>
      <c r="G574" s="39"/>
      <c r="H574" s="39"/>
      <c r="I574" s="40"/>
    </row>
    <row r="575" spans="2:9">
      <c r="B575" s="38"/>
      <c r="C575" s="102"/>
      <c r="D575" s="39"/>
      <c r="E575" s="39"/>
      <c r="F575" s="39"/>
      <c r="G575" s="39"/>
      <c r="H575" s="39"/>
      <c r="I575" s="40"/>
    </row>
    <row r="576" spans="2:9">
      <c r="B576" s="38"/>
      <c r="C576" s="102"/>
      <c r="D576" s="39"/>
      <c r="E576" s="39"/>
      <c r="F576" s="39"/>
      <c r="G576" s="39"/>
      <c r="H576" s="39"/>
      <c r="I576" s="40"/>
    </row>
    <row r="577" spans="2:9">
      <c r="B577" s="38"/>
      <c r="C577" s="102"/>
      <c r="D577" s="39"/>
      <c r="E577" s="39"/>
      <c r="F577" s="39"/>
      <c r="G577" s="39"/>
      <c r="H577" s="39"/>
      <c r="I577" s="40"/>
    </row>
    <row r="578" spans="2:9">
      <c r="B578" s="38"/>
      <c r="C578" s="102"/>
      <c r="D578" s="39"/>
      <c r="E578" s="39"/>
      <c r="F578" s="39"/>
      <c r="G578" s="39"/>
      <c r="H578" s="39"/>
      <c r="I578" s="40"/>
    </row>
    <row r="579" spans="2:9">
      <c r="B579" s="38"/>
      <c r="C579" s="102"/>
      <c r="D579" s="39"/>
      <c r="E579" s="39"/>
      <c r="F579" s="39"/>
      <c r="G579" s="39"/>
      <c r="H579" s="39"/>
      <c r="I579" s="40"/>
    </row>
    <row r="580" spans="2:9">
      <c r="B580" s="38"/>
      <c r="C580" s="102"/>
      <c r="D580" s="39"/>
      <c r="E580" s="39"/>
      <c r="F580" s="39"/>
      <c r="G580" s="39"/>
      <c r="H580" s="39"/>
      <c r="I580" s="40"/>
    </row>
    <row r="581" spans="2:9">
      <c r="B581" s="38"/>
      <c r="C581" s="102"/>
      <c r="D581" s="39"/>
      <c r="E581" s="39"/>
      <c r="F581" s="39"/>
      <c r="G581" s="39"/>
      <c r="H581" s="39"/>
      <c r="I581" s="40"/>
    </row>
    <row r="582" spans="2:9">
      <c r="B582" s="38"/>
      <c r="C582" s="102"/>
      <c r="D582" s="39"/>
      <c r="E582" s="39"/>
      <c r="F582" s="39"/>
      <c r="G582" s="39"/>
      <c r="H582" s="39"/>
      <c r="I582" s="40"/>
    </row>
    <row r="583" spans="2:9">
      <c r="B583" s="38"/>
      <c r="C583" s="102"/>
      <c r="D583" s="39"/>
      <c r="E583" s="39"/>
      <c r="F583" s="39"/>
      <c r="G583" s="39"/>
      <c r="H583" s="39"/>
      <c r="I583" s="40"/>
    </row>
    <row r="584" spans="2:9">
      <c r="B584" s="38"/>
      <c r="C584" s="102"/>
      <c r="D584" s="39"/>
      <c r="E584" s="39"/>
      <c r="F584" s="39"/>
      <c r="G584" s="39"/>
      <c r="H584" s="39"/>
      <c r="I584" s="40"/>
    </row>
    <row r="585" spans="2:9">
      <c r="B585" s="38"/>
      <c r="C585" s="102"/>
      <c r="D585" s="39"/>
      <c r="E585" s="39"/>
      <c r="F585" s="39"/>
      <c r="G585" s="39"/>
      <c r="H585" s="39"/>
      <c r="I585" s="40"/>
    </row>
    <row r="586" spans="2:9">
      <c r="B586" s="38"/>
      <c r="C586" s="102"/>
      <c r="D586" s="39"/>
      <c r="E586" s="39"/>
      <c r="F586" s="39"/>
      <c r="G586" s="39"/>
      <c r="H586" s="39"/>
      <c r="I586" s="40"/>
    </row>
    <row r="587" spans="2:9">
      <c r="B587" s="38"/>
      <c r="C587" s="102"/>
      <c r="D587" s="39"/>
      <c r="E587" s="39"/>
      <c r="F587" s="39"/>
      <c r="G587" s="39"/>
      <c r="H587" s="39"/>
      <c r="I587" s="40"/>
    </row>
    <row r="588" spans="2:9">
      <c r="B588" s="38"/>
      <c r="C588" s="102"/>
      <c r="D588" s="39"/>
      <c r="E588" s="39"/>
      <c r="F588" s="39"/>
      <c r="G588" s="39"/>
      <c r="H588" s="39"/>
      <c r="I588" s="40"/>
    </row>
    <row r="589" spans="2:9">
      <c r="B589" s="38"/>
      <c r="C589" s="102"/>
      <c r="D589" s="39"/>
      <c r="E589" s="39"/>
      <c r="F589" s="39"/>
      <c r="G589" s="39"/>
      <c r="H589" s="39"/>
      <c r="I589" s="40"/>
    </row>
    <row r="590" spans="2:9">
      <c r="B590" s="38"/>
      <c r="C590" s="102"/>
      <c r="D590" s="39"/>
      <c r="E590" s="39"/>
      <c r="F590" s="39"/>
      <c r="G590" s="39"/>
      <c r="H590" s="39"/>
      <c r="I590" s="40"/>
    </row>
    <row r="591" spans="2:9">
      <c r="B591" s="38"/>
      <c r="C591" s="102"/>
      <c r="D591" s="39"/>
      <c r="E591" s="39"/>
      <c r="F591" s="39"/>
      <c r="G591" s="39"/>
      <c r="H591" s="39"/>
      <c r="I591" s="40"/>
    </row>
    <row r="592" spans="2:9">
      <c r="B592" s="38"/>
      <c r="C592" s="102"/>
      <c r="D592" s="39"/>
      <c r="E592" s="39"/>
      <c r="F592" s="39"/>
      <c r="G592" s="39"/>
      <c r="H592" s="39"/>
      <c r="I592" s="40"/>
    </row>
    <row r="593" spans="2:9">
      <c r="B593" s="38"/>
      <c r="C593" s="102"/>
      <c r="D593" s="39"/>
      <c r="E593" s="39"/>
      <c r="F593" s="39"/>
      <c r="G593" s="39"/>
      <c r="H593" s="39"/>
      <c r="I593" s="40"/>
    </row>
    <row r="594" spans="2:9">
      <c r="B594" s="38"/>
      <c r="C594" s="102"/>
      <c r="D594" s="39"/>
      <c r="E594" s="39"/>
      <c r="F594" s="39"/>
      <c r="G594" s="39"/>
      <c r="H594" s="39"/>
      <c r="I594" s="40"/>
    </row>
    <row r="595" spans="2:9">
      <c r="B595" s="38"/>
      <c r="C595" s="102"/>
      <c r="D595" s="39"/>
      <c r="E595" s="39"/>
      <c r="F595" s="39"/>
      <c r="G595" s="39"/>
      <c r="H595" s="39"/>
      <c r="I595" s="40"/>
    </row>
    <row r="596" spans="2:9">
      <c r="B596" s="38"/>
      <c r="C596" s="102"/>
      <c r="D596" s="39"/>
      <c r="E596" s="39"/>
      <c r="F596" s="39"/>
      <c r="G596" s="39"/>
      <c r="H596" s="39"/>
      <c r="I596" s="40"/>
    </row>
    <row r="597" spans="2:9">
      <c r="B597" s="38"/>
      <c r="C597" s="102"/>
      <c r="D597" s="39"/>
      <c r="E597" s="39"/>
      <c r="F597" s="39"/>
      <c r="G597" s="39"/>
      <c r="H597" s="39"/>
      <c r="I597" s="40"/>
    </row>
    <row r="598" spans="2:9">
      <c r="B598" s="38"/>
      <c r="C598" s="102"/>
      <c r="D598" s="39"/>
      <c r="E598" s="39"/>
      <c r="F598" s="39"/>
      <c r="G598" s="39"/>
      <c r="H598" s="39"/>
      <c r="I598" s="40"/>
    </row>
    <row r="599" spans="2:9">
      <c r="B599" s="38"/>
      <c r="C599" s="102"/>
      <c r="D599" s="39"/>
      <c r="E599" s="39"/>
      <c r="F599" s="39"/>
      <c r="G599" s="39"/>
      <c r="H599" s="39"/>
      <c r="I599" s="40"/>
    </row>
    <row r="600" spans="2:9">
      <c r="B600" s="38"/>
      <c r="C600" s="102"/>
      <c r="D600" s="39"/>
      <c r="E600" s="39"/>
      <c r="F600" s="39"/>
      <c r="G600" s="39"/>
      <c r="H600" s="39"/>
      <c r="I600" s="40"/>
    </row>
    <row r="601" spans="2:9">
      <c r="B601" s="38"/>
      <c r="C601" s="102"/>
      <c r="D601" s="39"/>
      <c r="E601" s="39"/>
      <c r="F601" s="39"/>
      <c r="G601" s="39"/>
      <c r="H601" s="39"/>
      <c r="I601" s="40"/>
    </row>
    <row r="602" spans="2:9">
      <c r="B602" s="38"/>
      <c r="C602" s="102"/>
      <c r="D602" s="39"/>
      <c r="E602" s="39"/>
      <c r="F602" s="39"/>
      <c r="G602" s="39"/>
      <c r="H602" s="39"/>
      <c r="I602" s="40"/>
    </row>
    <row r="603" spans="2:9">
      <c r="B603" s="38"/>
      <c r="C603" s="102"/>
      <c r="D603" s="39"/>
      <c r="E603" s="39"/>
      <c r="F603" s="39"/>
      <c r="G603" s="39"/>
      <c r="H603" s="39"/>
      <c r="I603" s="40"/>
    </row>
    <row r="604" spans="2:9">
      <c r="B604" s="38"/>
      <c r="C604" s="102"/>
      <c r="D604" s="39"/>
      <c r="E604" s="39"/>
      <c r="F604" s="39"/>
      <c r="G604" s="39"/>
      <c r="H604" s="39"/>
      <c r="I604" s="40"/>
    </row>
    <row r="605" spans="2:9">
      <c r="B605" s="38"/>
      <c r="C605" s="102"/>
      <c r="D605" s="39"/>
      <c r="E605" s="39"/>
      <c r="F605" s="39"/>
      <c r="G605" s="39"/>
      <c r="H605" s="39"/>
      <c r="I605" s="40"/>
    </row>
    <row r="606" spans="2:9">
      <c r="B606" s="38"/>
      <c r="C606" s="102"/>
      <c r="D606" s="39"/>
      <c r="E606" s="39"/>
      <c r="F606" s="39"/>
      <c r="G606" s="39"/>
      <c r="H606" s="39"/>
      <c r="I606" s="40"/>
    </row>
    <row r="607" spans="2:9">
      <c r="B607" s="38"/>
      <c r="C607" s="102"/>
      <c r="D607" s="39"/>
      <c r="E607" s="39"/>
      <c r="F607" s="39"/>
      <c r="G607" s="39"/>
      <c r="H607" s="39"/>
      <c r="I607" s="40"/>
    </row>
    <row r="608" spans="2:9">
      <c r="B608" s="38"/>
      <c r="C608" s="102"/>
      <c r="D608" s="39"/>
      <c r="E608" s="39"/>
      <c r="F608" s="39"/>
      <c r="G608" s="39"/>
      <c r="H608" s="39"/>
      <c r="I608" s="40"/>
    </row>
    <row r="609" spans="2:9">
      <c r="B609" s="38"/>
      <c r="C609" s="102"/>
      <c r="D609" s="39"/>
      <c r="E609" s="39"/>
      <c r="F609" s="39"/>
      <c r="G609" s="39"/>
      <c r="H609" s="39"/>
      <c r="I609" s="40"/>
    </row>
    <row r="610" spans="2:9">
      <c r="B610" s="38"/>
      <c r="C610" s="102"/>
      <c r="D610" s="39"/>
      <c r="E610" s="39"/>
      <c r="F610" s="39"/>
      <c r="G610" s="39"/>
      <c r="H610" s="39"/>
      <c r="I610" s="40"/>
    </row>
    <row r="611" spans="2:9">
      <c r="B611" s="38"/>
      <c r="C611" s="102"/>
      <c r="D611" s="39"/>
      <c r="E611" s="39"/>
      <c r="F611" s="39"/>
      <c r="G611" s="39"/>
      <c r="H611" s="39"/>
      <c r="I611" s="40"/>
    </row>
    <row r="612" spans="2:9">
      <c r="B612" s="38"/>
      <c r="C612" s="102"/>
      <c r="D612" s="39"/>
      <c r="E612" s="39"/>
      <c r="F612" s="39"/>
      <c r="G612" s="39"/>
      <c r="H612" s="39"/>
      <c r="I612" s="40"/>
    </row>
    <row r="613" spans="2:9">
      <c r="B613" s="38"/>
      <c r="C613" s="102"/>
      <c r="D613" s="39"/>
      <c r="E613" s="39"/>
      <c r="F613" s="39"/>
      <c r="G613" s="39"/>
      <c r="H613" s="39"/>
      <c r="I613" s="40"/>
    </row>
    <row r="614" spans="2:9">
      <c r="B614" s="38"/>
      <c r="C614" s="102"/>
      <c r="D614" s="39"/>
      <c r="E614" s="39"/>
      <c r="F614" s="39"/>
      <c r="G614" s="39"/>
      <c r="H614" s="39"/>
      <c r="I614" s="40"/>
    </row>
    <row r="615" spans="2:9">
      <c r="B615" s="38"/>
      <c r="C615" s="102"/>
      <c r="D615" s="39"/>
      <c r="E615" s="39"/>
      <c r="F615" s="39"/>
      <c r="G615" s="39"/>
      <c r="H615" s="39"/>
      <c r="I615" s="40"/>
    </row>
    <row r="616" spans="2:9">
      <c r="B616" s="38"/>
      <c r="C616" s="102"/>
      <c r="D616" s="39"/>
      <c r="E616" s="39"/>
      <c r="F616" s="39"/>
      <c r="G616" s="39"/>
      <c r="H616" s="39"/>
      <c r="I616" s="40"/>
    </row>
    <row r="617" spans="2:9">
      <c r="B617" s="38"/>
      <c r="C617" s="102"/>
      <c r="D617" s="39"/>
      <c r="E617" s="39"/>
      <c r="F617" s="39"/>
      <c r="G617" s="39"/>
      <c r="H617" s="39"/>
      <c r="I617" s="40"/>
    </row>
    <row r="618" spans="2:9">
      <c r="B618" s="38"/>
      <c r="C618" s="102"/>
      <c r="D618" s="39"/>
      <c r="E618" s="39"/>
      <c r="F618" s="39"/>
      <c r="G618" s="39"/>
      <c r="H618" s="39"/>
      <c r="I618" s="40"/>
    </row>
    <row r="619" spans="2:9">
      <c r="B619" s="38"/>
      <c r="C619" s="102"/>
      <c r="D619" s="39"/>
      <c r="E619" s="39"/>
      <c r="F619" s="39"/>
      <c r="G619" s="39"/>
      <c r="H619" s="39"/>
      <c r="I619" s="40"/>
    </row>
    <row r="620" spans="2:9">
      <c r="B620" s="38"/>
      <c r="C620" s="102"/>
      <c r="D620" s="39"/>
      <c r="E620" s="39"/>
      <c r="F620" s="39"/>
      <c r="G620" s="39"/>
      <c r="H620" s="39"/>
      <c r="I620" s="40"/>
    </row>
    <row r="621" spans="2:9">
      <c r="B621" s="38"/>
      <c r="C621" s="102"/>
      <c r="D621" s="39"/>
      <c r="E621" s="39"/>
      <c r="F621" s="39"/>
      <c r="G621" s="39"/>
      <c r="H621" s="39"/>
      <c r="I621" s="40"/>
    </row>
    <row r="622" spans="2:9">
      <c r="B622" s="38"/>
      <c r="C622" s="102"/>
      <c r="D622" s="39"/>
      <c r="E622" s="39"/>
      <c r="F622" s="39"/>
      <c r="G622" s="39"/>
      <c r="H622" s="39"/>
      <c r="I622" s="40"/>
    </row>
    <row r="623" spans="2:9">
      <c r="B623" s="38"/>
      <c r="C623" s="102"/>
      <c r="D623" s="39"/>
      <c r="E623" s="39"/>
      <c r="F623" s="39"/>
      <c r="G623" s="39"/>
      <c r="H623" s="39"/>
      <c r="I623" s="40"/>
    </row>
    <row r="624" spans="2:9">
      <c r="B624" s="38"/>
      <c r="C624" s="102"/>
      <c r="D624" s="39"/>
      <c r="E624" s="39"/>
      <c r="F624" s="39"/>
      <c r="G624" s="39"/>
      <c r="H624" s="39"/>
      <c r="I624" s="40"/>
    </row>
    <row r="625" spans="2:9">
      <c r="B625" s="38"/>
      <c r="C625" s="102"/>
      <c r="D625" s="39"/>
      <c r="E625" s="39"/>
      <c r="F625" s="39"/>
      <c r="G625" s="39"/>
      <c r="H625" s="39"/>
      <c r="I625" s="40"/>
    </row>
    <row r="626" spans="2:9">
      <c r="B626" s="38"/>
      <c r="C626" s="102"/>
      <c r="D626" s="39"/>
      <c r="E626" s="39"/>
      <c r="F626" s="39"/>
      <c r="G626" s="39"/>
      <c r="H626" s="39"/>
      <c r="I626" s="40"/>
    </row>
    <row r="627" spans="2:9">
      <c r="B627" s="38"/>
      <c r="C627" s="102"/>
      <c r="D627" s="39"/>
      <c r="E627" s="39"/>
      <c r="F627" s="39"/>
      <c r="G627" s="39"/>
      <c r="H627" s="39"/>
      <c r="I627" s="40"/>
    </row>
    <row r="628" spans="2:9">
      <c r="B628" s="38"/>
      <c r="C628" s="102"/>
      <c r="D628" s="39"/>
      <c r="E628" s="39"/>
      <c r="F628" s="39"/>
      <c r="G628" s="39"/>
      <c r="H628" s="39"/>
      <c r="I628" s="40"/>
    </row>
    <row r="629" spans="2:9">
      <c r="B629" s="38"/>
      <c r="C629" s="102"/>
      <c r="D629" s="39"/>
      <c r="E629" s="39"/>
      <c r="F629" s="39"/>
      <c r="G629" s="39"/>
      <c r="H629" s="39"/>
      <c r="I629" s="40"/>
    </row>
    <row r="630" spans="2:9">
      <c r="B630" s="38"/>
      <c r="C630" s="102"/>
      <c r="D630" s="39"/>
      <c r="E630" s="39"/>
      <c r="F630" s="39"/>
      <c r="G630" s="39"/>
      <c r="H630" s="39"/>
      <c r="I630" s="40"/>
    </row>
    <row r="631" spans="2:9">
      <c r="B631" s="38"/>
      <c r="C631" s="102"/>
      <c r="D631" s="39"/>
      <c r="E631" s="39"/>
      <c r="F631" s="39"/>
      <c r="G631" s="39"/>
      <c r="H631" s="39"/>
      <c r="I631" s="40"/>
    </row>
    <row r="632" spans="2:9">
      <c r="B632" s="38"/>
      <c r="C632" s="102"/>
      <c r="D632" s="39"/>
      <c r="E632" s="39"/>
      <c r="F632" s="39"/>
      <c r="G632" s="39"/>
      <c r="H632" s="39"/>
      <c r="I632" s="40"/>
    </row>
    <row r="633" spans="2:9">
      <c r="B633" s="38"/>
      <c r="C633" s="102"/>
      <c r="D633" s="39"/>
      <c r="E633" s="39"/>
      <c r="F633" s="39"/>
      <c r="G633" s="39"/>
      <c r="H633" s="39"/>
      <c r="I633" s="40"/>
    </row>
    <row r="634" spans="2:9">
      <c r="B634" s="38"/>
      <c r="C634" s="102"/>
      <c r="D634" s="39"/>
      <c r="E634" s="39"/>
      <c r="F634" s="39"/>
      <c r="G634" s="39"/>
      <c r="H634" s="39"/>
      <c r="I634" s="40"/>
    </row>
    <row r="635" spans="2:9">
      <c r="B635" s="38"/>
      <c r="C635" s="102"/>
      <c r="D635" s="39"/>
      <c r="E635" s="39"/>
      <c r="F635" s="39"/>
      <c r="G635" s="39"/>
      <c r="H635" s="39"/>
      <c r="I635" s="40"/>
    </row>
    <row r="636" spans="2:9">
      <c r="B636" s="38"/>
      <c r="C636" s="102"/>
      <c r="D636" s="39"/>
      <c r="E636" s="39"/>
      <c r="F636" s="39"/>
      <c r="G636" s="39"/>
      <c r="H636" s="39"/>
      <c r="I636" s="40"/>
    </row>
    <row r="637" spans="2:9">
      <c r="B637" s="38"/>
      <c r="C637" s="102"/>
      <c r="D637" s="39"/>
      <c r="E637" s="39"/>
      <c r="F637" s="39"/>
      <c r="G637" s="39"/>
      <c r="H637" s="39"/>
      <c r="I637" s="40"/>
    </row>
    <row r="638" spans="2:9">
      <c r="B638" s="38"/>
      <c r="C638" s="102"/>
      <c r="D638" s="39"/>
      <c r="E638" s="39"/>
      <c r="F638" s="39"/>
      <c r="G638" s="39"/>
      <c r="H638" s="39"/>
      <c r="I638" s="40"/>
    </row>
    <row r="639" spans="2:9">
      <c r="B639" s="38"/>
      <c r="C639" s="102"/>
      <c r="D639" s="39"/>
      <c r="E639" s="39"/>
      <c r="F639" s="39"/>
      <c r="G639" s="39"/>
      <c r="H639" s="39"/>
      <c r="I639" s="40"/>
    </row>
    <row r="640" spans="2:9">
      <c r="B640" s="38"/>
      <c r="C640" s="102"/>
      <c r="D640" s="39"/>
      <c r="E640" s="39"/>
      <c r="F640" s="39"/>
      <c r="G640" s="39"/>
      <c r="H640" s="39"/>
      <c r="I640" s="40"/>
    </row>
    <row r="641" spans="2:9">
      <c r="B641" s="38"/>
      <c r="C641" s="102"/>
      <c r="D641" s="39"/>
      <c r="E641" s="39"/>
      <c r="F641" s="39"/>
      <c r="G641" s="39"/>
      <c r="H641" s="39"/>
      <c r="I641" s="40"/>
    </row>
    <row r="642" spans="2:9">
      <c r="B642" s="38"/>
      <c r="C642" s="102"/>
      <c r="D642" s="39"/>
      <c r="E642" s="39"/>
      <c r="F642" s="39"/>
      <c r="G642" s="39"/>
      <c r="H642" s="39"/>
      <c r="I642" s="40"/>
    </row>
    <row r="643" spans="2:9">
      <c r="B643" s="38"/>
      <c r="C643" s="102"/>
      <c r="D643" s="39"/>
      <c r="E643" s="39"/>
      <c r="F643" s="39"/>
      <c r="G643" s="39"/>
      <c r="H643" s="39"/>
      <c r="I643" s="40"/>
    </row>
    <row r="644" spans="2:9">
      <c r="B644" s="38"/>
      <c r="C644" s="102"/>
      <c r="D644" s="39"/>
      <c r="E644" s="39"/>
      <c r="F644" s="39"/>
      <c r="G644" s="39"/>
      <c r="H644" s="39"/>
      <c r="I644" s="40"/>
    </row>
    <row r="645" spans="2:9">
      <c r="B645" s="38"/>
      <c r="C645" s="102"/>
      <c r="D645" s="39"/>
      <c r="E645" s="39"/>
      <c r="F645" s="39"/>
      <c r="G645" s="39"/>
      <c r="H645" s="39"/>
      <c r="I645" s="40"/>
    </row>
    <row r="646" spans="2:9">
      <c r="B646" s="38"/>
      <c r="C646" s="102"/>
      <c r="D646" s="39"/>
      <c r="E646" s="39"/>
      <c r="F646" s="39"/>
      <c r="G646" s="39"/>
      <c r="H646" s="39"/>
      <c r="I646" s="40"/>
    </row>
    <row r="647" spans="2:9">
      <c r="B647" s="38"/>
      <c r="C647" s="102"/>
      <c r="D647" s="39"/>
      <c r="E647" s="39"/>
      <c r="F647" s="39"/>
      <c r="G647" s="39"/>
      <c r="H647" s="39"/>
      <c r="I647" s="40"/>
    </row>
    <row r="648" spans="2:9">
      <c r="B648" s="38"/>
      <c r="C648" s="102"/>
      <c r="D648" s="39"/>
      <c r="E648" s="39"/>
      <c r="F648" s="39"/>
      <c r="G648" s="39"/>
      <c r="H648" s="39"/>
      <c r="I648" s="40"/>
    </row>
    <row r="649" spans="2:9">
      <c r="B649" s="38"/>
      <c r="C649" s="102"/>
      <c r="D649" s="39"/>
      <c r="E649" s="39"/>
      <c r="F649" s="39"/>
      <c r="G649" s="39"/>
      <c r="H649" s="39"/>
      <c r="I649" s="40"/>
    </row>
    <row r="650" spans="2:9">
      <c r="B650" s="38"/>
      <c r="C650" s="102"/>
      <c r="D650" s="39"/>
      <c r="E650" s="39"/>
      <c r="F650" s="39"/>
      <c r="G650" s="39"/>
      <c r="H650" s="39"/>
      <c r="I650" s="40"/>
    </row>
    <row r="651" spans="2:9">
      <c r="B651" s="38"/>
      <c r="C651" s="102"/>
      <c r="D651" s="39"/>
      <c r="E651" s="39"/>
      <c r="F651" s="39"/>
      <c r="G651" s="39"/>
      <c r="H651" s="39"/>
      <c r="I651" s="40"/>
    </row>
    <row r="652" spans="2:9">
      <c r="B652" s="38"/>
      <c r="C652" s="102"/>
      <c r="D652" s="39"/>
      <c r="E652" s="39"/>
      <c r="F652" s="39"/>
      <c r="G652" s="39"/>
      <c r="H652" s="39"/>
      <c r="I652" s="40"/>
    </row>
    <row r="653" spans="2:9">
      <c r="B653" s="38"/>
      <c r="C653" s="102"/>
      <c r="D653" s="39"/>
      <c r="E653" s="39"/>
      <c r="F653" s="39"/>
      <c r="G653" s="39"/>
      <c r="H653" s="39"/>
      <c r="I653" s="40"/>
    </row>
    <row r="654" spans="2:9">
      <c r="B654" s="38"/>
      <c r="C654" s="102"/>
      <c r="D654" s="39"/>
      <c r="E654" s="39"/>
      <c r="F654" s="39"/>
      <c r="G654" s="39"/>
      <c r="H654" s="39"/>
      <c r="I654" s="40"/>
    </row>
    <row r="655" spans="2:9">
      <c r="B655" s="38"/>
      <c r="C655" s="102"/>
      <c r="D655" s="39"/>
      <c r="E655" s="39"/>
      <c r="F655" s="39"/>
      <c r="G655" s="39"/>
      <c r="H655" s="39"/>
      <c r="I655" s="40"/>
    </row>
    <row r="656" spans="2:9">
      <c r="B656" s="38"/>
      <c r="C656" s="102"/>
      <c r="D656" s="39"/>
      <c r="E656" s="39"/>
      <c r="F656" s="39"/>
      <c r="G656" s="39"/>
      <c r="H656" s="39"/>
      <c r="I656" s="40"/>
    </row>
    <row r="657" spans="2:9">
      <c r="B657" s="38"/>
      <c r="C657" s="102"/>
      <c r="D657" s="39"/>
      <c r="E657" s="39"/>
      <c r="F657" s="39"/>
      <c r="G657" s="39"/>
      <c r="H657" s="39"/>
      <c r="I657" s="40"/>
    </row>
    <row r="658" spans="2:9">
      <c r="B658" s="38"/>
      <c r="C658" s="102"/>
      <c r="D658" s="39"/>
      <c r="E658" s="39"/>
      <c r="F658" s="39"/>
      <c r="G658" s="39"/>
      <c r="H658" s="39"/>
      <c r="I658" s="40"/>
    </row>
    <row r="659" spans="2:9">
      <c r="B659" s="38"/>
      <c r="C659" s="102"/>
      <c r="D659" s="39"/>
      <c r="E659" s="39"/>
      <c r="F659" s="39"/>
      <c r="G659" s="39"/>
      <c r="H659" s="39"/>
      <c r="I659" s="40"/>
    </row>
    <row r="660" spans="2:9">
      <c r="B660" s="38"/>
      <c r="C660" s="102"/>
      <c r="D660" s="39"/>
      <c r="E660" s="39"/>
      <c r="F660" s="39"/>
      <c r="G660" s="39"/>
      <c r="H660" s="39"/>
      <c r="I660" s="40"/>
    </row>
    <row r="661" spans="2:9">
      <c r="B661" s="38"/>
      <c r="C661" s="102"/>
      <c r="D661" s="39"/>
      <c r="E661" s="39"/>
      <c r="F661" s="39"/>
      <c r="G661" s="39"/>
      <c r="H661" s="39"/>
      <c r="I661" s="40"/>
    </row>
    <row r="662" spans="2:9">
      <c r="B662" s="38"/>
      <c r="C662" s="102"/>
      <c r="D662" s="39"/>
      <c r="E662" s="39"/>
      <c r="F662" s="39"/>
      <c r="G662" s="39"/>
      <c r="H662" s="39"/>
      <c r="I662" s="40"/>
    </row>
    <row r="663" spans="2:9">
      <c r="B663" s="38"/>
      <c r="C663" s="102"/>
      <c r="D663" s="39"/>
      <c r="E663" s="39"/>
      <c r="F663" s="39"/>
      <c r="G663" s="39"/>
      <c r="H663" s="39"/>
      <c r="I663" s="40"/>
    </row>
    <row r="664" spans="2:9">
      <c r="B664" s="38"/>
      <c r="C664" s="102"/>
      <c r="D664" s="39"/>
      <c r="E664" s="39"/>
      <c r="F664" s="39"/>
      <c r="G664" s="39"/>
      <c r="H664" s="39"/>
      <c r="I664" s="40"/>
    </row>
    <row r="665" spans="2:9">
      <c r="B665" s="38"/>
      <c r="C665" s="102"/>
      <c r="D665" s="39"/>
      <c r="E665" s="39"/>
      <c r="F665" s="39"/>
      <c r="G665" s="39"/>
      <c r="H665" s="39"/>
      <c r="I665" s="40"/>
    </row>
    <row r="666" spans="2:9">
      <c r="B666" s="38"/>
      <c r="C666" s="102"/>
      <c r="D666" s="39"/>
      <c r="E666" s="39"/>
      <c r="F666" s="39"/>
      <c r="G666" s="39"/>
      <c r="H666" s="39"/>
      <c r="I666" s="40"/>
    </row>
    <row r="667" spans="2:9">
      <c r="B667" s="38"/>
      <c r="C667" s="102"/>
      <c r="D667" s="39"/>
      <c r="E667" s="39"/>
      <c r="F667" s="39"/>
      <c r="G667" s="39"/>
      <c r="H667" s="39"/>
      <c r="I667" s="40"/>
    </row>
    <row r="668" spans="2:9">
      <c r="B668" s="38"/>
      <c r="C668" s="102"/>
      <c r="D668" s="39"/>
      <c r="E668" s="39"/>
      <c r="F668" s="39"/>
      <c r="G668" s="39"/>
      <c r="H668" s="39"/>
      <c r="I668" s="40"/>
    </row>
    <row r="669" spans="2:9">
      <c r="B669" s="38"/>
      <c r="C669" s="102"/>
      <c r="D669" s="39"/>
      <c r="E669" s="39"/>
      <c r="F669" s="39"/>
      <c r="G669" s="39"/>
      <c r="H669" s="39"/>
      <c r="I669" s="40"/>
    </row>
    <row r="670" spans="2:9">
      <c r="B670" s="38"/>
      <c r="C670" s="102"/>
      <c r="D670" s="39"/>
      <c r="E670" s="39"/>
      <c r="F670" s="39"/>
      <c r="G670" s="39"/>
      <c r="H670" s="39"/>
      <c r="I670" s="40"/>
    </row>
    <row r="671" spans="2:9">
      <c r="B671" s="38"/>
      <c r="C671" s="102"/>
      <c r="D671" s="39"/>
      <c r="E671" s="39"/>
      <c r="F671" s="39"/>
      <c r="G671" s="39"/>
      <c r="H671" s="39"/>
      <c r="I671" s="40"/>
    </row>
    <row r="672" spans="2:9">
      <c r="B672" s="38"/>
      <c r="C672" s="102"/>
      <c r="D672" s="39"/>
      <c r="E672" s="39"/>
      <c r="F672" s="39"/>
      <c r="G672" s="39"/>
      <c r="H672" s="39"/>
      <c r="I672" s="40"/>
    </row>
    <row r="673" spans="2:9">
      <c r="B673" s="38"/>
      <c r="C673" s="102"/>
      <c r="D673" s="39"/>
      <c r="E673" s="39"/>
      <c r="F673" s="39"/>
      <c r="G673" s="39"/>
      <c r="H673" s="39"/>
      <c r="I673" s="40"/>
    </row>
    <row r="674" spans="2:9">
      <c r="B674" s="38"/>
      <c r="C674" s="102"/>
      <c r="D674" s="39"/>
      <c r="E674" s="39"/>
      <c r="F674" s="39"/>
      <c r="G674" s="39"/>
      <c r="H674" s="39"/>
      <c r="I674" s="40"/>
    </row>
    <row r="675" spans="2:9">
      <c r="B675" s="38"/>
      <c r="C675" s="102"/>
      <c r="D675" s="39"/>
      <c r="E675" s="39"/>
      <c r="F675" s="39"/>
      <c r="G675" s="39"/>
      <c r="H675" s="39"/>
      <c r="I675" s="40"/>
    </row>
    <row r="676" spans="2:9">
      <c r="B676" s="38"/>
      <c r="C676" s="102"/>
      <c r="D676" s="39"/>
      <c r="E676" s="39"/>
      <c r="F676" s="39"/>
      <c r="G676" s="39"/>
      <c r="H676" s="39"/>
      <c r="I676" s="40"/>
    </row>
    <row r="677" spans="2:9">
      <c r="B677" s="38"/>
      <c r="C677" s="102"/>
      <c r="D677" s="39"/>
      <c r="E677" s="39"/>
      <c r="F677" s="39"/>
      <c r="G677" s="39"/>
      <c r="H677" s="39"/>
      <c r="I677" s="40"/>
    </row>
    <row r="678" spans="2:9">
      <c r="B678" s="38"/>
      <c r="C678" s="102"/>
      <c r="D678" s="39"/>
      <c r="E678" s="39"/>
      <c r="F678" s="39"/>
      <c r="G678" s="39"/>
      <c r="H678" s="39"/>
      <c r="I678" s="40"/>
    </row>
    <row r="679" spans="2:9">
      <c r="B679" s="38"/>
      <c r="C679" s="102"/>
      <c r="D679" s="39"/>
      <c r="E679" s="39"/>
      <c r="F679" s="39"/>
      <c r="G679" s="39"/>
      <c r="H679" s="39"/>
      <c r="I679" s="40"/>
    </row>
    <row r="680" spans="2:9">
      <c r="B680" s="38"/>
      <c r="C680" s="102"/>
      <c r="D680" s="39"/>
      <c r="E680" s="39"/>
      <c r="F680" s="39"/>
      <c r="G680" s="39"/>
      <c r="H680" s="39"/>
      <c r="I680" s="40"/>
    </row>
    <row r="681" spans="2:9">
      <c r="B681" s="38"/>
      <c r="C681" s="102"/>
      <c r="D681" s="39"/>
      <c r="E681" s="39"/>
      <c r="F681" s="39"/>
      <c r="G681" s="39"/>
      <c r="H681" s="39"/>
      <c r="I681" s="40"/>
    </row>
    <row r="682" spans="2:9">
      <c r="B682" s="38"/>
      <c r="C682" s="102"/>
      <c r="D682" s="39"/>
      <c r="E682" s="39"/>
      <c r="F682" s="39"/>
      <c r="G682" s="39"/>
      <c r="H682" s="39"/>
      <c r="I682" s="40"/>
    </row>
    <row r="683" spans="2:9">
      <c r="B683" s="38"/>
      <c r="C683" s="102"/>
      <c r="D683" s="39"/>
      <c r="E683" s="39"/>
      <c r="F683" s="39"/>
      <c r="G683" s="39"/>
      <c r="H683" s="39"/>
      <c r="I683" s="40"/>
    </row>
    <row r="684" spans="2:9">
      <c r="B684" s="38"/>
      <c r="C684" s="102"/>
      <c r="D684" s="39"/>
      <c r="E684" s="39"/>
      <c r="F684" s="39"/>
      <c r="G684" s="39"/>
      <c r="H684" s="39"/>
      <c r="I684" s="40"/>
    </row>
    <row r="685" spans="2:9">
      <c r="B685" s="38"/>
      <c r="C685" s="102"/>
      <c r="D685" s="39"/>
      <c r="E685" s="39"/>
      <c r="F685" s="39"/>
      <c r="G685" s="39"/>
      <c r="H685" s="39"/>
      <c r="I685" s="40"/>
    </row>
    <row r="686" spans="2:9">
      <c r="B686" s="38"/>
      <c r="C686" s="102"/>
      <c r="D686" s="39"/>
      <c r="E686" s="39"/>
      <c r="F686" s="39"/>
      <c r="G686" s="39"/>
      <c r="H686" s="39"/>
      <c r="I686" s="40"/>
    </row>
    <row r="687" spans="2:9">
      <c r="B687" s="38"/>
      <c r="C687" s="102"/>
      <c r="D687" s="39"/>
      <c r="E687" s="39"/>
      <c r="F687" s="39"/>
      <c r="G687" s="39"/>
      <c r="H687" s="39"/>
      <c r="I687" s="40"/>
    </row>
    <row r="688" spans="2:9">
      <c r="B688" s="38"/>
      <c r="C688" s="102"/>
      <c r="D688" s="39"/>
      <c r="E688" s="39"/>
      <c r="F688" s="39"/>
      <c r="G688" s="39"/>
      <c r="H688" s="39"/>
      <c r="I688" s="40"/>
    </row>
    <row r="689" spans="2:9">
      <c r="B689" s="38"/>
      <c r="C689" s="102"/>
      <c r="D689" s="39"/>
      <c r="E689" s="39"/>
      <c r="F689" s="39"/>
      <c r="G689" s="39"/>
      <c r="H689" s="39"/>
      <c r="I689" s="40"/>
    </row>
    <row r="690" spans="2:9">
      <c r="B690" s="38"/>
      <c r="C690" s="102"/>
      <c r="D690" s="39"/>
      <c r="E690" s="39"/>
      <c r="F690" s="39"/>
      <c r="G690" s="39"/>
      <c r="H690" s="39"/>
      <c r="I690" s="40"/>
    </row>
    <row r="691" spans="2:9">
      <c r="B691" s="38"/>
      <c r="C691" s="102"/>
      <c r="D691" s="39"/>
      <c r="E691" s="39"/>
      <c r="F691" s="39"/>
      <c r="G691" s="39"/>
      <c r="H691" s="39"/>
      <c r="I691" s="40"/>
    </row>
    <row r="692" spans="2:9">
      <c r="B692" s="38"/>
      <c r="C692" s="102"/>
      <c r="D692" s="39"/>
      <c r="E692" s="39"/>
      <c r="F692" s="39"/>
      <c r="G692" s="39"/>
      <c r="H692" s="39"/>
      <c r="I692" s="40"/>
    </row>
    <row r="693" spans="2:9">
      <c r="B693" s="38"/>
      <c r="C693" s="102"/>
      <c r="D693" s="39"/>
      <c r="E693" s="39"/>
      <c r="F693" s="39"/>
      <c r="G693" s="39"/>
      <c r="H693" s="39"/>
      <c r="I693" s="40"/>
    </row>
    <row r="694" spans="2:9">
      <c r="B694" s="38"/>
      <c r="C694" s="102"/>
      <c r="D694" s="39"/>
      <c r="E694" s="39"/>
      <c r="F694" s="39"/>
      <c r="G694" s="39"/>
      <c r="H694" s="39"/>
      <c r="I694" s="40"/>
    </row>
    <row r="695" spans="2:9">
      <c r="B695" s="38"/>
      <c r="C695" s="102"/>
      <c r="D695" s="39"/>
      <c r="E695" s="39"/>
      <c r="F695" s="39"/>
      <c r="G695" s="39"/>
      <c r="H695" s="39"/>
      <c r="I695" s="40"/>
    </row>
    <row r="696" spans="2:9">
      <c r="B696" s="38"/>
      <c r="C696" s="102"/>
      <c r="D696" s="39"/>
      <c r="E696" s="39"/>
      <c r="F696" s="39"/>
      <c r="G696" s="39"/>
      <c r="H696" s="39"/>
      <c r="I696" s="40"/>
    </row>
    <row r="697" spans="2:9">
      <c r="B697" s="38"/>
      <c r="C697" s="102"/>
      <c r="D697" s="39"/>
      <c r="E697" s="39"/>
      <c r="F697" s="39"/>
      <c r="G697" s="39"/>
      <c r="H697" s="39"/>
      <c r="I697" s="40"/>
    </row>
    <row r="698" spans="2:9">
      <c r="B698" s="38"/>
      <c r="C698" s="102"/>
      <c r="D698" s="39"/>
      <c r="E698" s="39"/>
      <c r="F698" s="39"/>
      <c r="G698" s="39"/>
      <c r="H698" s="39"/>
      <c r="I698" s="40"/>
    </row>
    <row r="699" spans="2:9">
      <c r="B699" s="38"/>
      <c r="C699" s="102"/>
      <c r="D699" s="39"/>
      <c r="E699" s="39"/>
      <c r="F699" s="39"/>
      <c r="G699" s="39"/>
      <c r="H699" s="39"/>
      <c r="I699" s="40"/>
    </row>
    <row r="700" spans="2:9">
      <c r="B700" s="38"/>
      <c r="C700" s="102"/>
      <c r="D700" s="39"/>
      <c r="E700" s="39"/>
      <c r="F700" s="39"/>
      <c r="G700" s="39"/>
      <c r="H700" s="39"/>
      <c r="I700" s="40"/>
    </row>
    <row r="701" spans="2:9">
      <c r="B701" s="38"/>
      <c r="C701" s="102"/>
      <c r="D701" s="39"/>
      <c r="E701" s="39"/>
      <c r="F701" s="39"/>
      <c r="G701" s="39"/>
      <c r="H701" s="39"/>
      <c r="I701" s="40"/>
    </row>
    <row r="702" spans="2:9">
      <c r="B702" s="38"/>
      <c r="C702" s="102"/>
      <c r="D702" s="39"/>
      <c r="E702" s="39"/>
      <c r="F702" s="39"/>
      <c r="G702" s="39"/>
      <c r="H702" s="39"/>
      <c r="I702" s="40"/>
    </row>
    <row r="703" spans="2:9">
      <c r="B703" s="38"/>
      <c r="C703" s="102"/>
      <c r="D703" s="39"/>
      <c r="E703" s="39"/>
      <c r="F703" s="39"/>
      <c r="G703" s="39"/>
      <c r="H703" s="39"/>
      <c r="I703" s="40"/>
    </row>
    <row r="704" spans="2:9">
      <c r="B704" s="38"/>
      <c r="C704" s="102"/>
      <c r="D704" s="39"/>
      <c r="E704" s="39"/>
      <c r="F704" s="39"/>
      <c r="G704" s="39"/>
      <c r="H704" s="39"/>
      <c r="I704" s="40"/>
    </row>
    <row r="705" spans="2:9">
      <c r="B705" s="38"/>
      <c r="C705" s="102"/>
      <c r="D705" s="39"/>
      <c r="E705" s="39"/>
      <c r="F705" s="39"/>
      <c r="G705" s="39"/>
      <c r="H705" s="39"/>
      <c r="I705" s="40"/>
    </row>
    <row r="706" spans="2:9">
      <c r="B706" s="38"/>
      <c r="C706" s="102"/>
      <c r="D706" s="39"/>
      <c r="E706" s="39"/>
      <c r="F706" s="39"/>
      <c r="G706" s="39"/>
      <c r="H706" s="39"/>
      <c r="I706" s="40"/>
    </row>
    <row r="707" spans="2:9">
      <c r="B707" s="38"/>
      <c r="C707" s="102"/>
      <c r="D707" s="39"/>
      <c r="E707" s="39"/>
      <c r="F707" s="39"/>
      <c r="G707" s="39"/>
      <c r="H707" s="39"/>
      <c r="I707" s="40"/>
    </row>
    <row r="708" spans="2:9">
      <c r="B708" s="38"/>
      <c r="C708" s="102"/>
      <c r="D708" s="39"/>
      <c r="E708" s="39"/>
      <c r="F708" s="39"/>
      <c r="G708" s="39"/>
      <c r="H708" s="39"/>
      <c r="I708" s="40"/>
    </row>
    <row r="709" spans="2:9">
      <c r="B709" s="38"/>
      <c r="C709" s="102"/>
      <c r="D709" s="39"/>
      <c r="E709" s="39"/>
      <c r="F709" s="39"/>
      <c r="G709" s="39"/>
      <c r="H709" s="39"/>
      <c r="I709" s="40"/>
    </row>
    <row r="710" spans="2:9">
      <c r="B710" s="38"/>
      <c r="C710" s="102"/>
      <c r="D710" s="39"/>
      <c r="E710" s="39"/>
      <c r="F710" s="39"/>
      <c r="G710" s="39"/>
      <c r="H710" s="39"/>
      <c r="I710" s="40"/>
    </row>
    <row r="711" spans="2:9">
      <c r="B711" s="38"/>
      <c r="C711" s="102"/>
      <c r="D711" s="39"/>
      <c r="E711" s="39"/>
      <c r="F711" s="39"/>
      <c r="G711" s="39"/>
      <c r="H711" s="39"/>
      <c r="I711" s="40"/>
    </row>
    <row r="712" spans="2:9">
      <c r="B712" s="38"/>
      <c r="C712" s="102"/>
      <c r="D712" s="39"/>
      <c r="E712" s="39"/>
      <c r="F712" s="39"/>
      <c r="G712" s="39"/>
      <c r="H712" s="39"/>
      <c r="I712" s="40"/>
    </row>
    <row r="713" spans="2:9">
      <c r="B713" s="38"/>
      <c r="C713" s="102"/>
      <c r="D713" s="39"/>
      <c r="E713" s="39"/>
      <c r="F713" s="39"/>
      <c r="G713" s="39"/>
      <c r="H713" s="39"/>
      <c r="I713" s="40"/>
    </row>
    <row r="714" spans="2:9">
      <c r="B714" s="38"/>
      <c r="C714" s="102"/>
      <c r="D714" s="39"/>
      <c r="E714" s="39"/>
      <c r="F714" s="39"/>
      <c r="G714" s="39"/>
      <c r="H714" s="39"/>
      <c r="I714" s="40"/>
    </row>
    <row r="715" spans="2:9">
      <c r="B715" s="38"/>
      <c r="C715" s="102"/>
      <c r="D715" s="39"/>
      <c r="E715" s="39"/>
      <c r="F715" s="39"/>
      <c r="G715" s="39"/>
      <c r="H715" s="39"/>
      <c r="I715" s="40"/>
    </row>
    <row r="716" spans="2:9">
      <c r="B716" s="38"/>
      <c r="C716" s="102"/>
      <c r="D716" s="39"/>
      <c r="E716" s="39"/>
      <c r="F716" s="39"/>
      <c r="G716" s="39"/>
      <c r="H716" s="39"/>
      <c r="I716" s="40"/>
    </row>
    <row r="717" spans="2:9">
      <c r="B717" s="38"/>
      <c r="C717" s="102"/>
      <c r="D717" s="39"/>
      <c r="E717" s="39"/>
      <c r="F717" s="39"/>
      <c r="G717" s="39"/>
      <c r="H717" s="39"/>
      <c r="I717" s="40"/>
    </row>
    <row r="718" spans="2:9">
      <c r="B718" s="38"/>
      <c r="C718" s="102"/>
      <c r="D718" s="39"/>
      <c r="E718" s="39"/>
      <c r="F718" s="39"/>
      <c r="G718" s="39"/>
      <c r="H718" s="39"/>
      <c r="I718" s="40"/>
    </row>
    <row r="719" spans="2:9">
      <c r="B719" s="38"/>
      <c r="C719" s="102"/>
      <c r="D719" s="39"/>
      <c r="E719" s="39"/>
      <c r="F719" s="39"/>
      <c r="G719" s="39"/>
      <c r="H719" s="39"/>
      <c r="I719" s="40"/>
    </row>
    <row r="720" spans="2:9">
      <c r="B720" s="38"/>
      <c r="C720" s="102"/>
      <c r="D720" s="39"/>
      <c r="E720" s="39"/>
      <c r="F720" s="39"/>
      <c r="G720" s="39"/>
      <c r="H720" s="39"/>
      <c r="I720" s="40"/>
    </row>
    <row r="721" spans="2:9">
      <c r="B721" s="38"/>
      <c r="C721" s="102"/>
      <c r="D721" s="39"/>
      <c r="E721" s="39"/>
      <c r="F721" s="39"/>
      <c r="G721" s="39"/>
      <c r="H721" s="39"/>
      <c r="I721" s="40"/>
    </row>
    <row r="722" spans="2:9">
      <c r="B722" s="38"/>
      <c r="C722" s="102"/>
      <c r="D722" s="39"/>
      <c r="E722" s="39"/>
      <c r="F722" s="39"/>
      <c r="G722" s="39"/>
      <c r="H722" s="39"/>
      <c r="I722" s="40"/>
    </row>
    <row r="723" spans="2:9">
      <c r="B723" s="38"/>
      <c r="C723" s="102"/>
      <c r="D723" s="39"/>
      <c r="E723" s="39"/>
      <c r="F723" s="39"/>
      <c r="G723" s="39"/>
      <c r="H723" s="39"/>
      <c r="I723" s="40"/>
    </row>
    <row r="724" spans="2:9">
      <c r="B724" s="38"/>
      <c r="C724" s="102"/>
      <c r="D724" s="39"/>
      <c r="E724" s="39"/>
      <c r="F724" s="39"/>
      <c r="G724" s="39"/>
      <c r="H724" s="39"/>
      <c r="I724" s="40"/>
    </row>
    <row r="725" spans="2:9">
      <c r="B725" s="38"/>
      <c r="C725" s="102"/>
      <c r="D725" s="39"/>
      <c r="E725" s="39"/>
      <c r="F725" s="39"/>
      <c r="G725" s="39"/>
      <c r="H725" s="39"/>
      <c r="I725" s="40"/>
    </row>
    <row r="726" spans="2:9">
      <c r="B726" s="38"/>
      <c r="C726" s="102"/>
      <c r="D726" s="39"/>
      <c r="E726" s="39"/>
      <c r="F726" s="39"/>
      <c r="G726" s="39"/>
      <c r="H726" s="39"/>
      <c r="I726" s="40"/>
    </row>
    <row r="727" spans="2:9">
      <c r="B727" s="38"/>
      <c r="C727" s="102"/>
      <c r="D727" s="39"/>
      <c r="E727" s="39"/>
      <c r="F727" s="39"/>
      <c r="G727" s="39"/>
      <c r="H727" s="39"/>
      <c r="I727" s="40"/>
    </row>
    <row r="728" spans="2:9">
      <c r="B728" s="38"/>
      <c r="C728" s="102"/>
      <c r="D728" s="39"/>
      <c r="E728" s="39"/>
      <c r="F728" s="39"/>
      <c r="G728" s="39"/>
      <c r="H728" s="39"/>
      <c r="I728" s="40"/>
    </row>
    <row r="729" spans="2:9">
      <c r="B729" s="38"/>
      <c r="C729" s="102"/>
      <c r="D729" s="39"/>
      <c r="E729" s="39"/>
      <c r="F729" s="39"/>
      <c r="G729" s="39"/>
      <c r="H729" s="39"/>
      <c r="I729" s="40"/>
    </row>
    <row r="730" spans="2:9">
      <c r="B730" s="38"/>
      <c r="C730" s="102"/>
      <c r="D730" s="39"/>
      <c r="E730" s="39"/>
      <c r="F730" s="39"/>
      <c r="G730" s="39"/>
      <c r="H730" s="39"/>
      <c r="I730" s="40"/>
    </row>
    <row r="731" spans="2:9">
      <c r="B731" s="38"/>
      <c r="C731" s="102"/>
      <c r="D731" s="39"/>
      <c r="E731" s="39"/>
      <c r="F731" s="39"/>
      <c r="G731" s="39"/>
      <c r="H731" s="39"/>
      <c r="I731" s="40"/>
    </row>
    <row r="732" spans="2:9">
      <c r="B732" s="38"/>
      <c r="C732" s="102"/>
      <c r="D732" s="39"/>
      <c r="E732" s="39"/>
      <c r="F732" s="39"/>
      <c r="G732" s="39"/>
      <c r="H732" s="39"/>
      <c r="I732" s="40"/>
    </row>
    <row r="733" spans="2:9">
      <c r="B733" s="38"/>
      <c r="C733" s="102"/>
      <c r="D733" s="39"/>
      <c r="E733" s="39"/>
      <c r="F733" s="39"/>
      <c r="G733" s="39"/>
      <c r="H733" s="39"/>
      <c r="I733" s="40"/>
    </row>
    <row r="734" spans="2:9">
      <c r="B734" s="38"/>
      <c r="C734" s="102"/>
      <c r="D734" s="39"/>
      <c r="E734" s="39"/>
      <c r="F734" s="39"/>
      <c r="G734" s="39"/>
      <c r="H734" s="39"/>
      <c r="I734" s="40"/>
    </row>
    <row r="735" spans="2:9">
      <c r="B735" s="38"/>
      <c r="C735" s="102"/>
      <c r="D735" s="39"/>
      <c r="E735" s="39"/>
      <c r="F735" s="39"/>
      <c r="G735" s="39"/>
      <c r="H735" s="39"/>
      <c r="I735" s="40"/>
    </row>
    <row r="736" spans="2:9">
      <c r="B736" s="38"/>
      <c r="C736" s="102"/>
      <c r="D736" s="39"/>
      <c r="E736" s="39"/>
      <c r="F736" s="39"/>
      <c r="G736" s="39"/>
      <c r="H736" s="39"/>
      <c r="I736" s="40"/>
    </row>
    <row r="737" spans="2:9">
      <c r="B737" s="38"/>
      <c r="C737" s="102"/>
      <c r="D737" s="39"/>
      <c r="E737" s="39"/>
      <c r="F737" s="39"/>
      <c r="G737" s="39"/>
      <c r="H737" s="39"/>
      <c r="I737" s="40"/>
    </row>
    <row r="738" spans="2:9">
      <c r="B738" s="38"/>
      <c r="C738" s="102"/>
      <c r="D738" s="39"/>
      <c r="E738" s="39"/>
      <c r="F738" s="39"/>
      <c r="G738" s="39"/>
      <c r="H738" s="39"/>
      <c r="I738" s="40"/>
    </row>
    <row r="739" spans="2:9">
      <c r="B739" s="38"/>
      <c r="C739" s="102"/>
      <c r="D739" s="39"/>
      <c r="E739" s="39"/>
      <c r="F739" s="39"/>
      <c r="G739" s="39"/>
      <c r="H739" s="39"/>
      <c r="I739" s="40"/>
    </row>
    <row r="740" spans="2:9">
      <c r="B740" s="38"/>
      <c r="C740" s="102"/>
      <c r="D740" s="39"/>
      <c r="E740" s="39"/>
      <c r="F740" s="39"/>
      <c r="G740" s="39"/>
      <c r="H740" s="39"/>
      <c r="I740" s="40"/>
    </row>
    <row r="741" spans="2:9">
      <c r="B741" s="38"/>
      <c r="C741" s="102"/>
      <c r="D741" s="39"/>
      <c r="E741" s="39"/>
      <c r="F741" s="39"/>
      <c r="G741" s="39"/>
      <c r="H741" s="39"/>
      <c r="I741" s="40"/>
    </row>
    <row r="742" spans="2:9">
      <c r="B742" s="38"/>
      <c r="C742" s="102"/>
      <c r="D742" s="39"/>
      <c r="E742" s="39"/>
      <c r="F742" s="39"/>
      <c r="G742" s="39"/>
      <c r="H742" s="39"/>
      <c r="I742" s="40"/>
    </row>
    <row r="743" spans="2:9">
      <c r="B743" s="38"/>
      <c r="C743" s="102"/>
      <c r="D743" s="39"/>
      <c r="E743" s="39"/>
      <c r="F743" s="39"/>
      <c r="G743" s="39"/>
      <c r="H743" s="39"/>
      <c r="I743" s="40"/>
    </row>
    <row r="744" spans="2:9">
      <c r="B744" s="38"/>
      <c r="C744" s="102"/>
      <c r="D744" s="39"/>
      <c r="E744" s="39"/>
      <c r="F744" s="39"/>
      <c r="G744" s="39"/>
      <c r="H744" s="39"/>
      <c r="I744" s="40"/>
    </row>
    <row r="745" spans="2:9">
      <c r="B745" s="38"/>
      <c r="C745" s="102"/>
      <c r="D745" s="39"/>
      <c r="E745" s="39"/>
      <c r="F745" s="39"/>
      <c r="G745" s="39"/>
      <c r="H745" s="39"/>
      <c r="I745" s="40"/>
    </row>
    <row r="746" spans="2:9">
      <c r="B746" s="38"/>
      <c r="C746" s="102"/>
      <c r="D746" s="39"/>
      <c r="E746" s="39"/>
      <c r="F746" s="39"/>
      <c r="G746" s="39"/>
      <c r="H746" s="39"/>
      <c r="I746" s="40"/>
    </row>
    <row r="747" spans="2:9">
      <c r="B747" s="38"/>
      <c r="C747" s="102"/>
      <c r="D747" s="39"/>
      <c r="E747" s="39"/>
      <c r="F747" s="39"/>
      <c r="G747" s="39"/>
      <c r="H747" s="39"/>
      <c r="I747" s="40"/>
    </row>
    <row r="748" spans="2:9">
      <c r="B748" s="38"/>
      <c r="C748" s="102"/>
      <c r="D748" s="39"/>
      <c r="E748" s="39"/>
      <c r="F748" s="39"/>
      <c r="G748" s="39"/>
      <c r="H748" s="39"/>
      <c r="I748" s="40"/>
    </row>
    <row r="749" spans="2:9">
      <c r="B749" s="38"/>
      <c r="C749" s="102"/>
      <c r="D749" s="39"/>
      <c r="E749" s="39"/>
      <c r="F749" s="39"/>
      <c r="G749" s="39"/>
      <c r="H749" s="39"/>
      <c r="I749" s="40"/>
    </row>
    <row r="750" spans="2:9">
      <c r="B750" s="38"/>
      <c r="C750" s="102"/>
      <c r="D750" s="39"/>
      <c r="E750" s="39"/>
      <c r="F750" s="39"/>
      <c r="G750" s="39"/>
      <c r="H750" s="39"/>
      <c r="I750" s="40"/>
    </row>
    <row r="751" spans="2:9">
      <c r="B751" s="38"/>
      <c r="C751" s="102"/>
      <c r="D751" s="39"/>
      <c r="E751" s="39"/>
      <c r="F751" s="39"/>
      <c r="G751" s="39"/>
      <c r="H751" s="39"/>
      <c r="I751" s="40"/>
    </row>
    <row r="752" spans="2:9">
      <c r="B752" s="38"/>
      <c r="C752" s="102"/>
      <c r="D752" s="39"/>
      <c r="E752" s="39"/>
      <c r="F752" s="39"/>
      <c r="G752" s="39"/>
      <c r="H752" s="39"/>
      <c r="I752" s="40"/>
    </row>
    <row r="753" spans="2:9">
      <c r="B753" s="38"/>
      <c r="C753" s="102"/>
      <c r="D753" s="39"/>
      <c r="E753" s="39"/>
      <c r="F753" s="39"/>
      <c r="G753" s="39"/>
      <c r="H753" s="39"/>
      <c r="I753" s="40"/>
    </row>
    <row r="754" spans="2:9">
      <c r="B754" s="38"/>
      <c r="C754" s="102"/>
      <c r="D754" s="39"/>
      <c r="E754" s="39"/>
      <c r="F754" s="39"/>
      <c r="G754" s="39"/>
      <c r="H754" s="39"/>
      <c r="I754" s="40"/>
    </row>
    <row r="755" spans="2:9">
      <c r="B755" s="38"/>
      <c r="C755" s="102"/>
      <c r="D755" s="39"/>
      <c r="E755" s="39"/>
      <c r="F755" s="39"/>
      <c r="G755" s="39"/>
      <c r="H755" s="39"/>
      <c r="I755" s="40"/>
    </row>
    <row r="756" spans="2:9">
      <c r="B756" s="38"/>
      <c r="C756" s="102"/>
      <c r="D756" s="39"/>
      <c r="E756" s="39"/>
      <c r="F756" s="39"/>
      <c r="G756" s="39"/>
      <c r="H756" s="39"/>
      <c r="I756" s="40"/>
    </row>
    <row r="757" spans="2:9">
      <c r="B757" s="38"/>
      <c r="C757" s="102"/>
      <c r="D757" s="39"/>
      <c r="E757" s="39"/>
      <c r="F757" s="39"/>
      <c r="G757" s="39"/>
      <c r="H757" s="39"/>
      <c r="I757" s="40"/>
    </row>
    <row r="758" spans="2:9">
      <c r="B758" s="38"/>
      <c r="C758" s="102"/>
      <c r="D758" s="39"/>
      <c r="E758" s="39"/>
      <c r="F758" s="39"/>
      <c r="G758" s="39"/>
      <c r="H758" s="39"/>
      <c r="I758" s="40"/>
    </row>
    <row r="759" spans="2:9">
      <c r="B759" s="38"/>
      <c r="C759" s="102"/>
      <c r="D759" s="39"/>
      <c r="E759" s="39"/>
      <c r="F759" s="39"/>
      <c r="G759" s="39"/>
      <c r="H759" s="39"/>
      <c r="I759" s="40"/>
    </row>
    <row r="760" spans="2:9">
      <c r="B760" s="38"/>
      <c r="C760" s="102"/>
      <c r="D760" s="39"/>
      <c r="E760" s="39"/>
      <c r="F760" s="39"/>
      <c r="G760" s="39"/>
      <c r="H760" s="39"/>
      <c r="I760" s="40"/>
    </row>
    <row r="761" spans="2:9">
      <c r="B761" s="38"/>
      <c r="C761" s="102"/>
      <c r="D761" s="39"/>
      <c r="E761" s="39"/>
      <c r="F761" s="39"/>
      <c r="G761" s="39"/>
      <c r="H761" s="39"/>
      <c r="I761" s="40"/>
    </row>
    <row r="762" spans="2:9">
      <c r="B762" s="38"/>
      <c r="C762" s="102"/>
      <c r="D762" s="39"/>
      <c r="E762" s="39"/>
      <c r="F762" s="39"/>
      <c r="G762" s="39"/>
      <c r="H762" s="39"/>
      <c r="I762" s="40"/>
    </row>
    <row r="763" spans="2:9">
      <c r="B763" s="38"/>
      <c r="C763" s="102"/>
      <c r="D763" s="39"/>
      <c r="E763" s="39"/>
      <c r="F763" s="39"/>
      <c r="G763" s="39"/>
      <c r="H763" s="39"/>
      <c r="I763" s="40"/>
    </row>
    <row r="764" spans="2:9">
      <c r="B764" s="38"/>
      <c r="C764" s="102"/>
      <c r="D764" s="39"/>
      <c r="E764" s="39"/>
      <c r="F764" s="39"/>
      <c r="G764" s="39"/>
      <c r="H764" s="39"/>
      <c r="I764" s="40"/>
    </row>
    <row r="765" spans="2:9">
      <c r="B765" s="38"/>
      <c r="C765" s="102"/>
      <c r="D765" s="39"/>
      <c r="E765" s="39"/>
      <c r="F765" s="39"/>
      <c r="G765" s="39"/>
      <c r="H765" s="39"/>
      <c r="I765" s="40"/>
    </row>
    <row r="766" spans="2:9">
      <c r="B766" s="38"/>
      <c r="C766" s="102"/>
      <c r="D766" s="39"/>
      <c r="E766" s="39"/>
      <c r="F766" s="39"/>
      <c r="G766" s="39"/>
      <c r="H766" s="39"/>
      <c r="I766" s="40"/>
    </row>
    <row r="767" spans="2:9">
      <c r="B767" s="38"/>
      <c r="C767" s="102"/>
      <c r="D767" s="39"/>
      <c r="E767" s="39"/>
      <c r="F767" s="39"/>
      <c r="G767" s="39"/>
      <c r="H767" s="39"/>
      <c r="I767" s="40"/>
    </row>
    <row r="768" spans="2:9">
      <c r="B768" s="38"/>
      <c r="C768" s="102"/>
      <c r="D768" s="39"/>
      <c r="E768" s="39"/>
      <c r="F768" s="39"/>
      <c r="G768" s="39"/>
      <c r="H768" s="39"/>
      <c r="I768" s="40"/>
    </row>
    <row r="769" spans="2:9">
      <c r="B769" s="38"/>
      <c r="C769" s="102"/>
      <c r="D769" s="39"/>
      <c r="E769" s="39"/>
      <c r="F769" s="39"/>
      <c r="G769" s="39"/>
      <c r="H769" s="39"/>
      <c r="I769" s="40"/>
    </row>
    <row r="770" spans="2:9">
      <c r="B770" s="38"/>
      <c r="C770" s="102"/>
      <c r="D770" s="39"/>
      <c r="E770" s="39"/>
      <c r="F770" s="39"/>
      <c r="G770" s="39"/>
      <c r="H770" s="39"/>
      <c r="I770" s="40"/>
    </row>
    <row r="771" spans="2:9">
      <c r="B771" s="38"/>
      <c r="C771" s="102"/>
      <c r="D771" s="39"/>
      <c r="E771" s="39"/>
      <c r="F771" s="39"/>
      <c r="G771" s="39"/>
      <c r="H771" s="39"/>
      <c r="I771" s="40"/>
    </row>
    <row r="772" spans="2:9">
      <c r="B772" s="38"/>
      <c r="C772" s="102"/>
      <c r="D772" s="39"/>
      <c r="E772" s="39"/>
      <c r="F772" s="39"/>
      <c r="G772" s="39"/>
      <c r="H772" s="39"/>
      <c r="I772" s="40"/>
    </row>
    <row r="773" spans="2:9">
      <c r="B773" s="38"/>
      <c r="C773" s="102"/>
      <c r="D773" s="39"/>
      <c r="E773" s="39"/>
      <c r="F773" s="39"/>
      <c r="G773" s="39"/>
      <c r="H773" s="39"/>
      <c r="I773" s="40"/>
    </row>
    <row r="774" spans="2:9">
      <c r="B774" s="38"/>
      <c r="C774" s="102"/>
      <c r="D774" s="39"/>
      <c r="E774" s="39"/>
      <c r="F774" s="39"/>
      <c r="G774" s="39"/>
      <c r="H774" s="39"/>
      <c r="I774" s="40"/>
    </row>
    <row r="775" spans="2:9">
      <c r="B775" s="38"/>
      <c r="C775" s="102"/>
      <c r="D775" s="39"/>
      <c r="E775" s="39"/>
      <c r="F775" s="39"/>
      <c r="G775" s="39"/>
      <c r="H775" s="39"/>
      <c r="I775" s="40"/>
    </row>
    <row r="776" spans="2:9">
      <c r="B776" s="38"/>
      <c r="C776" s="102"/>
      <c r="D776" s="39"/>
      <c r="E776" s="39"/>
      <c r="F776" s="39"/>
      <c r="G776" s="39"/>
      <c r="H776" s="39"/>
      <c r="I776" s="40"/>
    </row>
    <row r="777" spans="2:9">
      <c r="B777" s="38"/>
      <c r="C777" s="102"/>
      <c r="D777" s="39"/>
      <c r="E777" s="39"/>
      <c r="F777" s="39"/>
      <c r="G777" s="39"/>
      <c r="H777" s="39"/>
      <c r="I777" s="40"/>
    </row>
    <row r="778" spans="2:9">
      <c r="B778" s="38"/>
      <c r="C778" s="102"/>
      <c r="D778" s="39"/>
      <c r="E778" s="39"/>
      <c r="F778" s="39"/>
      <c r="G778" s="39"/>
      <c r="H778" s="39"/>
      <c r="I778" s="40"/>
    </row>
    <row r="779" spans="2:9">
      <c r="B779" s="38"/>
      <c r="C779" s="102"/>
      <c r="D779" s="39"/>
      <c r="E779" s="39"/>
      <c r="F779" s="39"/>
      <c r="G779" s="39"/>
      <c r="H779" s="39"/>
      <c r="I779" s="40"/>
    </row>
    <row r="780" spans="2:9">
      <c r="B780" s="38"/>
      <c r="C780" s="102"/>
      <c r="D780" s="39"/>
      <c r="E780" s="39"/>
      <c r="F780" s="39"/>
      <c r="G780" s="39"/>
      <c r="H780" s="39"/>
      <c r="I780" s="40"/>
    </row>
    <row r="781" spans="2:9">
      <c r="B781" s="38"/>
      <c r="C781" s="102"/>
      <c r="D781" s="39"/>
      <c r="E781" s="39"/>
      <c r="F781" s="39"/>
      <c r="G781" s="39"/>
      <c r="H781" s="39"/>
      <c r="I781" s="40"/>
    </row>
    <row r="782" spans="2:9">
      <c r="B782" s="38"/>
      <c r="C782" s="102"/>
      <c r="D782" s="39"/>
      <c r="E782" s="39"/>
      <c r="F782" s="39"/>
      <c r="G782" s="39"/>
      <c r="H782" s="39"/>
      <c r="I782" s="40"/>
    </row>
    <row r="783" spans="2:9">
      <c r="B783" s="38"/>
      <c r="C783" s="102"/>
      <c r="D783" s="39"/>
      <c r="E783" s="39"/>
      <c r="F783" s="39"/>
      <c r="G783" s="39"/>
      <c r="H783" s="39"/>
      <c r="I783" s="40"/>
    </row>
    <row r="784" spans="2:9">
      <c r="B784" s="38"/>
      <c r="C784" s="102"/>
      <c r="D784" s="39"/>
      <c r="E784" s="39"/>
      <c r="F784" s="39"/>
      <c r="G784" s="39"/>
      <c r="H784" s="39"/>
      <c r="I784" s="40"/>
    </row>
    <row r="785" spans="2:9">
      <c r="B785" s="38"/>
      <c r="C785" s="102"/>
      <c r="D785" s="39"/>
      <c r="E785" s="39"/>
      <c r="F785" s="39"/>
      <c r="G785" s="39"/>
      <c r="H785" s="39"/>
      <c r="I785" s="40"/>
    </row>
    <row r="786" spans="2:9">
      <c r="B786" s="38"/>
      <c r="C786" s="102"/>
      <c r="D786" s="39"/>
      <c r="E786" s="39"/>
      <c r="F786" s="39"/>
      <c r="G786" s="39"/>
      <c r="H786" s="39"/>
      <c r="I786" s="40"/>
    </row>
    <row r="787" spans="2:9">
      <c r="B787" s="38"/>
      <c r="C787" s="102"/>
      <c r="D787" s="39"/>
      <c r="E787" s="39"/>
      <c r="F787" s="39"/>
      <c r="G787" s="39"/>
      <c r="H787" s="39"/>
      <c r="I787" s="40"/>
    </row>
    <row r="788" spans="2:9">
      <c r="B788" s="38"/>
      <c r="C788" s="102"/>
      <c r="D788" s="39"/>
      <c r="E788" s="39"/>
      <c r="F788" s="39"/>
      <c r="G788" s="39"/>
      <c r="H788" s="39"/>
      <c r="I788" s="40"/>
    </row>
    <row r="789" spans="2:9">
      <c r="B789" s="38"/>
      <c r="C789" s="102"/>
      <c r="D789" s="39"/>
      <c r="E789" s="39"/>
      <c r="F789" s="39"/>
      <c r="G789" s="39"/>
      <c r="H789" s="39"/>
      <c r="I789" s="40"/>
    </row>
    <row r="790" spans="2:9">
      <c r="B790" s="38"/>
      <c r="C790" s="102"/>
      <c r="D790" s="39"/>
      <c r="E790" s="39"/>
      <c r="F790" s="39"/>
      <c r="G790" s="39"/>
      <c r="H790" s="39"/>
      <c r="I790" s="40"/>
    </row>
    <row r="791" spans="2:9">
      <c r="B791" s="38"/>
      <c r="C791" s="102"/>
      <c r="D791" s="39"/>
      <c r="E791" s="39"/>
      <c r="F791" s="39"/>
      <c r="G791" s="39"/>
      <c r="H791" s="39"/>
      <c r="I791" s="40"/>
    </row>
    <row r="792" spans="2:9">
      <c r="B792" s="38"/>
      <c r="C792" s="102"/>
      <c r="D792" s="39"/>
      <c r="E792" s="39"/>
      <c r="F792" s="39"/>
      <c r="G792" s="39"/>
      <c r="H792" s="39"/>
      <c r="I792" s="40"/>
    </row>
    <row r="793" spans="2:9">
      <c r="B793" s="38"/>
      <c r="C793" s="102"/>
      <c r="D793" s="39"/>
      <c r="E793" s="39"/>
      <c r="F793" s="39"/>
      <c r="G793" s="39"/>
      <c r="H793" s="39"/>
      <c r="I793" s="40"/>
    </row>
    <row r="794" spans="2:9">
      <c r="B794" s="38"/>
      <c r="C794" s="102"/>
      <c r="D794" s="39"/>
      <c r="E794" s="39"/>
      <c r="F794" s="39"/>
      <c r="G794" s="39"/>
      <c r="H794" s="39"/>
      <c r="I794" s="40"/>
    </row>
    <row r="795" spans="2:9">
      <c r="B795" s="38"/>
      <c r="C795" s="102"/>
      <c r="D795" s="39"/>
      <c r="E795" s="39"/>
      <c r="F795" s="39"/>
      <c r="G795" s="39"/>
      <c r="H795" s="39"/>
      <c r="I795" s="40"/>
    </row>
    <row r="796" spans="2:9">
      <c r="B796" s="38"/>
      <c r="C796" s="102"/>
      <c r="D796" s="39"/>
      <c r="E796" s="39"/>
      <c r="F796" s="39"/>
      <c r="G796" s="39"/>
      <c r="H796" s="39"/>
      <c r="I796" s="40"/>
    </row>
    <row r="797" spans="2:9">
      <c r="B797" s="38"/>
      <c r="C797" s="102"/>
      <c r="D797" s="39"/>
      <c r="E797" s="39"/>
      <c r="F797" s="39"/>
      <c r="G797" s="39"/>
      <c r="H797" s="39"/>
      <c r="I797" s="40"/>
    </row>
    <row r="798" spans="2:9">
      <c r="B798" s="38"/>
      <c r="C798" s="102"/>
      <c r="D798" s="39"/>
      <c r="E798" s="39"/>
      <c r="F798" s="39"/>
      <c r="G798" s="39"/>
      <c r="H798" s="39"/>
      <c r="I798" s="40"/>
    </row>
    <row r="799" spans="2:9">
      <c r="B799" s="38"/>
      <c r="C799" s="102"/>
      <c r="D799" s="39"/>
      <c r="E799" s="39"/>
      <c r="F799" s="39"/>
      <c r="G799" s="39"/>
      <c r="H799" s="39"/>
      <c r="I799" s="40"/>
    </row>
    <row r="800" spans="2:9">
      <c r="B800" s="38"/>
      <c r="C800" s="102"/>
      <c r="D800" s="39"/>
      <c r="E800" s="39"/>
      <c r="F800" s="39"/>
      <c r="G800" s="39"/>
      <c r="H800" s="39"/>
      <c r="I800" s="40"/>
    </row>
    <row r="801" spans="2:9">
      <c r="B801" s="38"/>
      <c r="C801" s="102"/>
      <c r="D801" s="39"/>
      <c r="E801" s="39"/>
      <c r="F801" s="39"/>
      <c r="G801" s="39"/>
      <c r="H801" s="39"/>
      <c r="I801" s="40"/>
    </row>
    <row r="802" spans="2:9">
      <c r="B802" s="38"/>
      <c r="C802" s="102"/>
      <c r="D802" s="39"/>
      <c r="E802" s="39"/>
      <c r="F802" s="39"/>
      <c r="G802" s="39"/>
      <c r="H802" s="39"/>
      <c r="I802" s="40"/>
    </row>
    <row r="803" spans="2:9">
      <c r="B803" s="38"/>
      <c r="C803" s="102"/>
      <c r="D803" s="39"/>
      <c r="E803" s="39"/>
      <c r="F803" s="39"/>
      <c r="G803" s="39"/>
      <c r="H803" s="39"/>
      <c r="I803" s="40"/>
    </row>
    <row r="804" spans="2:9">
      <c r="B804" s="38"/>
      <c r="C804" s="102"/>
      <c r="D804" s="39"/>
      <c r="E804" s="39"/>
      <c r="F804" s="39"/>
      <c r="G804" s="39"/>
      <c r="H804" s="39"/>
      <c r="I804" s="40"/>
    </row>
    <row r="805" spans="2:9">
      <c r="B805" s="38"/>
      <c r="C805" s="102"/>
      <c r="D805" s="39"/>
      <c r="E805" s="39"/>
      <c r="F805" s="39"/>
      <c r="G805" s="39"/>
      <c r="H805" s="39"/>
      <c r="I805" s="40"/>
    </row>
    <row r="806" spans="2:9">
      <c r="B806" s="38"/>
      <c r="C806" s="102"/>
      <c r="D806" s="39"/>
      <c r="E806" s="39"/>
      <c r="F806" s="39"/>
      <c r="G806" s="39"/>
      <c r="H806" s="39"/>
      <c r="I806" s="40"/>
    </row>
    <row r="807" spans="2:9">
      <c r="B807" s="38"/>
      <c r="C807" s="102"/>
      <c r="D807" s="39"/>
      <c r="E807" s="39"/>
      <c r="F807" s="39"/>
      <c r="G807" s="39"/>
      <c r="H807" s="39"/>
      <c r="I807" s="40"/>
    </row>
    <row r="808" spans="2:9">
      <c r="B808" s="38"/>
      <c r="C808" s="102"/>
      <c r="D808" s="39"/>
      <c r="E808" s="39"/>
      <c r="F808" s="39"/>
      <c r="G808" s="39"/>
      <c r="H808" s="39"/>
      <c r="I808" s="40"/>
    </row>
    <row r="809" spans="2:9">
      <c r="B809" s="38"/>
      <c r="C809" s="102"/>
      <c r="D809" s="39"/>
      <c r="E809" s="39"/>
      <c r="F809" s="39"/>
      <c r="G809" s="39"/>
      <c r="H809" s="39"/>
      <c r="I809" s="40"/>
    </row>
    <row r="810" spans="2:9">
      <c r="B810" s="38"/>
      <c r="C810" s="102"/>
      <c r="D810" s="39"/>
      <c r="E810" s="39"/>
      <c r="F810" s="39"/>
      <c r="G810" s="39"/>
      <c r="H810" s="39"/>
      <c r="I810" s="40"/>
    </row>
    <row r="811" spans="2:9">
      <c r="B811" s="38"/>
      <c r="C811" s="102"/>
      <c r="D811" s="39"/>
      <c r="E811" s="39"/>
      <c r="F811" s="39"/>
      <c r="G811" s="39"/>
      <c r="H811" s="39"/>
      <c r="I811" s="40"/>
    </row>
    <row r="812" spans="2:9">
      <c r="B812" s="38"/>
      <c r="C812" s="102"/>
      <c r="D812" s="39"/>
      <c r="E812" s="39"/>
      <c r="F812" s="39"/>
      <c r="G812" s="39"/>
      <c r="H812" s="39"/>
      <c r="I812" s="40"/>
    </row>
    <row r="813" spans="2:9">
      <c r="B813" s="38"/>
      <c r="C813" s="102"/>
      <c r="D813" s="39"/>
      <c r="E813" s="39"/>
      <c r="F813" s="39"/>
      <c r="G813" s="39"/>
      <c r="H813" s="39"/>
      <c r="I813" s="40"/>
    </row>
    <row r="814" spans="2:9">
      <c r="B814" s="38"/>
      <c r="C814" s="102"/>
      <c r="D814" s="39"/>
      <c r="E814" s="39"/>
      <c r="F814" s="39"/>
      <c r="G814" s="39"/>
      <c r="H814" s="39"/>
      <c r="I814" s="40"/>
    </row>
    <row r="815" spans="2:9">
      <c r="B815" s="38"/>
      <c r="C815" s="102"/>
      <c r="D815" s="39"/>
      <c r="E815" s="39"/>
      <c r="F815" s="39"/>
      <c r="G815" s="39"/>
      <c r="H815" s="39"/>
      <c r="I815" s="40"/>
    </row>
    <row r="816" spans="2:9">
      <c r="B816" s="38"/>
      <c r="C816" s="102"/>
      <c r="D816" s="39"/>
      <c r="E816" s="39"/>
      <c r="F816" s="39"/>
      <c r="G816" s="39"/>
      <c r="H816" s="39"/>
      <c r="I816" s="40"/>
    </row>
    <row r="817" spans="2:9">
      <c r="B817" s="38"/>
      <c r="C817" s="102"/>
      <c r="D817" s="39"/>
      <c r="E817" s="39"/>
      <c r="F817" s="39"/>
      <c r="G817" s="39"/>
      <c r="H817" s="39"/>
      <c r="I817" s="40"/>
    </row>
    <row r="818" spans="2:9">
      <c r="B818" s="38"/>
      <c r="C818" s="102"/>
      <c r="D818" s="39"/>
      <c r="E818" s="39"/>
      <c r="F818" s="39"/>
      <c r="G818" s="39"/>
      <c r="H818" s="39"/>
      <c r="I818" s="40"/>
    </row>
    <row r="819" spans="2:9">
      <c r="B819" s="38"/>
      <c r="C819" s="102"/>
      <c r="D819" s="39"/>
      <c r="E819" s="39"/>
      <c r="F819" s="39"/>
      <c r="G819" s="39"/>
      <c r="H819" s="39"/>
      <c r="I819" s="40"/>
    </row>
    <row r="820" spans="2:9">
      <c r="B820" s="38"/>
      <c r="C820" s="102"/>
      <c r="D820" s="39"/>
      <c r="E820" s="39"/>
      <c r="F820" s="39"/>
      <c r="G820" s="39"/>
      <c r="H820" s="39"/>
      <c r="I820" s="40"/>
    </row>
    <row r="821" spans="2:9">
      <c r="B821" s="38"/>
      <c r="C821" s="102"/>
      <c r="D821" s="39"/>
      <c r="E821" s="39"/>
      <c r="F821" s="39"/>
      <c r="G821" s="39"/>
      <c r="H821" s="39"/>
      <c r="I821" s="40"/>
    </row>
    <row r="822" spans="2:9">
      <c r="B822" s="38"/>
      <c r="C822" s="102"/>
      <c r="D822" s="39"/>
      <c r="E822" s="39"/>
      <c r="F822" s="39"/>
      <c r="G822" s="39"/>
      <c r="H822" s="39"/>
      <c r="I822" s="40"/>
    </row>
    <row r="823" spans="2:9">
      <c r="B823" s="38"/>
      <c r="C823" s="102"/>
      <c r="D823" s="39"/>
      <c r="E823" s="39"/>
      <c r="F823" s="39"/>
      <c r="G823" s="39"/>
      <c r="H823" s="39"/>
      <c r="I823" s="40"/>
    </row>
    <row r="824" spans="2:9">
      <c r="B824" s="38"/>
      <c r="C824" s="102"/>
      <c r="D824" s="39"/>
      <c r="E824" s="39"/>
      <c r="F824" s="39"/>
      <c r="G824" s="39"/>
      <c r="H824" s="39"/>
      <c r="I824" s="40"/>
    </row>
    <row r="825" spans="2:9">
      <c r="B825" s="38"/>
      <c r="C825" s="102"/>
      <c r="D825" s="39"/>
      <c r="E825" s="39"/>
      <c r="F825" s="39"/>
      <c r="G825" s="39"/>
      <c r="H825" s="39"/>
      <c r="I825" s="40"/>
    </row>
    <row r="826" spans="2:9">
      <c r="B826" s="38"/>
      <c r="C826" s="102"/>
      <c r="D826" s="39"/>
      <c r="E826" s="39"/>
      <c r="F826" s="39"/>
      <c r="G826" s="39"/>
      <c r="H826" s="39"/>
      <c r="I826" s="40"/>
    </row>
    <row r="827" spans="2:9">
      <c r="B827" s="38"/>
      <c r="C827" s="102"/>
      <c r="D827" s="39"/>
      <c r="E827" s="39"/>
      <c r="F827" s="39"/>
      <c r="G827" s="39"/>
      <c r="H827" s="39"/>
      <c r="I827" s="40"/>
    </row>
    <row r="828" spans="2:9">
      <c r="B828" s="38"/>
      <c r="C828" s="102"/>
      <c r="D828" s="39"/>
      <c r="E828" s="39"/>
      <c r="F828" s="39"/>
      <c r="G828" s="39"/>
      <c r="H828" s="39"/>
      <c r="I828" s="40"/>
    </row>
    <row r="829" spans="2:9">
      <c r="B829" s="38"/>
      <c r="C829" s="102"/>
      <c r="D829" s="39"/>
      <c r="E829" s="39"/>
      <c r="F829" s="39"/>
      <c r="G829" s="39"/>
      <c r="H829" s="39"/>
      <c r="I829" s="40"/>
    </row>
    <row r="830" spans="2:9">
      <c r="B830" s="38"/>
      <c r="C830" s="102"/>
      <c r="D830" s="39"/>
      <c r="E830" s="39"/>
      <c r="F830" s="39"/>
      <c r="G830" s="39"/>
      <c r="H830" s="39"/>
      <c r="I830" s="40"/>
    </row>
    <row r="831" spans="2:9">
      <c r="B831" s="38"/>
      <c r="C831" s="102"/>
      <c r="D831" s="39"/>
      <c r="E831" s="39"/>
      <c r="F831" s="39"/>
      <c r="G831" s="39"/>
      <c r="H831" s="39"/>
      <c r="I831" s="40"/>
    </row>
    <row r="832" spans="2:9">
      <c r="B832" s="38"/>
      <c r="C832" s="102"/>
      <c r="D832" s="39"/>
      <c r="E832" s="39"/>
      <c r="F832" s="39"/>
      <c r="G832" s="39"/>
      <c r="H832" s="39"/>
      <c r="I832" s="40"/>
    </row>
    <row r="833" spans="2:9">
      <c r="B833" s="38"/>
      <c r="C833" s="102"/>
      <c r="D833" s="39"/>
      <c r="E833" s="39"/>
      <c r="F833" s="39"/>
      <c r="G833" s="39"/>
      <c r="H833" s="39"/>
      <c r="I833" s="40"/>
    </row>
    <row r="834" spans="2:9">
      <c r="B834" s="38"/>
      <c r="C834" s="102"/>
      <c r="D834" s="39"/>
      <c r="E834" s="39"/>
      <c r="F834" s="39"/>
      <c r="G834" s="39"/>
      <c r="H834" s="39"/>
      <c r="I834" s="40"/>
    </row>
    <row r="835" spans="2:9">
      <c r="B835" s="38"/>
      <c r="C835" s="102"/>
      <c r="D835" s="39"/>
      <c r="E835" s="39"/>
      <c r="F835" s="39"/>
      <c r="G835" s="39"/>
      <c r="H835" s="39"/>
      <c r="I835" s="40"/>
    </row>
    <row r="836" spans="2:9">
      <c r="B836" s="38"/>
      <c r="C836" s="102"/>
      <c r="D836" s="39"/>
      <c r="E836" s="39"/>
      <c r="F836" s="39"/>
      <c r="G836" s="39"/>
      <c r="H836" s="39"/>
      <c r="I836" s="40"/>
    </row>
    <row r="837" spans="2:9">
      <c r="B837" s="38"/>
      <c r="C837" s="102"/>
      <c r="D837" s="39"/>
      <c r="E837" s="39"/>
      <c r="F837" s="39"/>
      <c r="G837" s="39"/>
      <c r="H837" s="39"/>
      <c r="I837" s="40"/>
    </row>
    <row r="838" spans="2:9">
      <c r="B838" s="38"/>
      <c r="C838" s="102"/>
      <c r="D838" s="39"/>
      <c r="E838" s="39"/>
      <c r="F838" s="39"/>
      <c r="G838" s="39"/>
      <c r="H838" s="39"/>
      <c r="I838" s="40"/>
    </row>
    <row r="839" spans="2:9">
      <c r="B839" s="38"/>
      <c r="C839" s="102"/>
      <c r="D839" s="39"/>
      <c r="E839" s="39"/>
      <c r="F839" s="39"/>
      <c r="G839" s="39"/>
      <c r="H839" s="39"/>
      <c r="I839" s="40"/>
    </row>
    <row r="840" spans="2:9">
      <c r="B840" s="38"/>
      <c r="C840" s="102"/>
      <c r="D840" s="39"/>
      <c r="E840" s="39"/>
      <c r="F840" s="39"/>
      <c r="G840" s="39"/>
      <c r="H840" s="39"/>
      <c r="I840" s="40"/>
    </row>
    <row r="841" spans="2:9">
      <c r="B841" s="38"/>
      <c r="C841" s="102"/>
      <c r="D841" s="39"/>
      <c r="E841" s="39"/>
      <c r="F841" s="39"/>
      <c r="G841" s="39"/>
      <c r="H841" s="39"/>
      <c r="I841" s="40"/>
    </row>
    <row r="842" spans="2:9">
      <c r="B842" s="38"/>
      <c r="C842" s="102"/>
      <c r="D842" s="39"/>
      <c r="E842" s="39"/>
      <c r="F842" s="39"/>
      <c r="G842" s="39"/>
      <c r="H842" s="39"/>
      <c r="I842" s="40"/>
    </row>
    <row r="843" spans="2:9">
      <c r="B843" s="38"/>
      <c r="C843" s="102"/>
      <c r="D843" s="39"/>
      <c r="E843" s="39"/>
      <c r="F843" s="39"/>
      <c r="G843" s="39"/>
      <c r="H843" s="39"/>
      <c r="I843" s="40"/>
    </row>
    <row r="844" spans="2:9">
      <c r="B844" s="38"/>
      <c r="C844" s="102"/>
      <c r="D844" s="39"/>
      <c r="E844" s="39"/>
      <c r="F844" s="39"/>
      <c r="G844" s="39"/>
      <c r="H844" s="39"/>
      <c r="I844" s="40"/>
    </row>
    <row r="845" spans="2:9">
      <c r="B845" s="38"/>
      <c r="C845" s="102"/>
      <c r="D845" s="39"/>
      <c r="E845" s="39"/>
      <c r="F845" s="39"/>
      <c r="G845" s="39"/>
      <c r="H845" s="39"/>
      <c r="I845" s="40"/>
    </row>
    <row r="846" spans="2:9">
      <c r="B846" s="38"/>
      <c r="C846" s="102"/>
      <c r="D846" s="39"/>
      <c r="E846" s="39"/>
      <c r="F846" s="39"/>
      <c r="G846" s="39"/>
      <c r="H846" s="39"/>
      <c r="I846" s="40"/>
    </row>
    <row r="847" spans="2:9">
      <c r="B847" s="38"/>
      <c r="C847" s="102"/>
      <c r="D847" s="39"/>
      <c r="E847" s="39"/>
      <c r="F847" s="39"/>
      <c r="G847" s="39"/>
      <c r="H847" s="39"/>
      <c r="I847" s="40"/>
    </row>
    <row r="848" spans="2:9">
      <c r="B848" s="38"/>
      <c r="C848" s="102"/>
      <c r="D848" s="39"/>
      <c r="E848" s="39"/>
      <c r="F848" s="39"/>
      <c r="G848" s="39"/>
      <c r="H848" s="39"/>
      <c r="I848" s="40"/>
    </row>
    <row r="849" spans="2:9">
      <c r="B849" s="38"/>
      <c r="C849" s="102"/>
      <c r="D849" s="39"/>
      <c r="E849" s="39"/>
      <c r="F849" s="39"/>
      <c r="G849" s="39"/>
      <c r="H849" s="39"/>
      <c r="I849" s="40"/>
    </row>
    <row r="850" spans="2:9">
      <c r="B850" s="38"/>
      <c r="C850" s="102"/>
      <c r="D850" s="39"/>
      <c r="E850" s="39"/>
      <c r="F850" s="39"/>
      <c r="G850" s="39"/>
      <c r="H850" s="39"/>
      <c r="I850" s="40"/>
    </row>
    <row r="851" spans="2:9">
      <c r="B851" s="38"/>
      <c r="C851" s="102"/>
      <c r="D851" s="39"/>
      <c r="E851" s="39"/>
      <c r="F851" s="39"/>
      <c r="G851" s="39"/>
      <c r="H851" s="39"/>
      <c r="I851" s="40"/>
    </row>
    <row r="852" spans="2:9">
      <c r="B852" s="38"/>
      <c r="C852" s="102"/>
      <c r="D852" s="39"/>
      <c r="E852" s="39"/>
      <c r="F852" s="39"/>
      <c r="G852" s="39"/>
      <c r="H852" s="39"/>
      <c r="I852" s="40"/>
    </row>
    <row r="853" spans="2:9">
      <c r="B853" s="38"/>
      <c r="C853" s="102"/>
      <c r="D853" s="39"/>
      <c r="E853" s="39"/>
      <c r="F853" s="39"/>
      <c r="G853" s="39"/>
      <c r="H853" s="39"/>
      <c r="I853" s="40"/>
    </row>
    <row r="854" spans="2:9">
      <c r="B854" s="38"/>
      <c r="C854" s="102"/>
      <c r="D854" s="39"/>
      <c r="E854" s="39"/>
      <c r="F854" s="39"/>
      <c r="G854" s="39"/>
      <c r="H854" s="39"/>
      <c r="I854" s="40"/>
    </row>
    <row r="855" spans="2:9">
      <c r="B855" s="38"/>
      <c r="C855" s="102"/>
      <c r="D855" s="39"/>
      <c r="E855" s="39"/>
      <c r="F855" s="39"/>
      <c r="G855" s="39"/>
      <c r="H855" s="39"/>
      <c r="I855" s="40"/>
    </row>
    <row r="856" spans="2:9">
      <c r="B856" s="38"/>
      <c r="C856" s="102"/>
      <c r="D856" s="39"/>
      <c r="E856" s="39"/>
      <c r="F856" s="39"/>
      <c r="G856" s="39"/>
      <c r="H856" s="39"/>
      <c r="I856" s="40"/>
    </row>
    <row r="857" spans="2:9">
      <c r="B857" s="38"/>
      <c r="C857" s="102"/>
      <c r="D857" s="39"/>
      <c r="E857" s="39"/>
      <c r="F857" s="39"/>
      <c r="G857" s="39"/>
      <c r="H857" s="39"/>
      <c r="I857" s="40"/>
    </row>
    <row r="858" spans="2:9">
      <c r="B858" s="38"/>
      <c r="C858" s="102"/>
      <c r="D858" s="39"/>
      <c r="E858" s="39"/>
      <c r="F858" s="39"/>
      <c r="G858" s="39"/>
      <c r="H858" s="39"/>
      <c r="I858" s="40"/>
    </row>
    <row r="859" spans="2:9">
      <c r="B859" s="38"/>
      <c r="C859" s="102"/>
      <c r="D859" s="39"/>
      <c r="E859" s="39"/>
      <c r="F859" s="39"/>
      <c r="G859" s="39"/>
      <c r="H859" s="39"/>
      <c r="I859" s="40"/>
    </row>
    <row r="860" spans="2:9">
      <c r="B860" s="38"/>
      <c r="C860" s="102"/>
      <c r="D860" s="39"/>
      <c r="E860" s="39"/>
      <c r="F860" s="39"/>
      <c r="G860" s="39"/>
      <c r="H860" s="39"/>
      <c r="I860" s="40"/>
    </row>
    <row r="861" spans="2:9">
      <c r="B861" s="38"/>
      <c r="C861" s="102"/>
      <c r="D861" s="39"/>
      <c r="E861" s="39"/>
      <c r="F861" s="39"/>
      <c r="G861" s="39"/>
      <c r="H861" s="39"/>
      <c r="I861" s="40"/>
    </row>
    <row r="862" spans="2:9">
      <c r="B862" s="38"/>
      <c r="C862" s="102"/>
      <c r="D862" s="39"/>
      <c r="E862" s="39"/>
      <c r="F862" s="39"/>
      <c r="G862" s="39"/>
      <c r="H862" s="39"/>
      <c r="I862" s="40"/>
    </row>
    <row r="863" spans="2:9">
      <c r="B863" s="38"/>
      <c r="C863" s="102"/>
      <c r="D863" s="39"/>
      <c r="E863" s="39"/>
      <c r="F863" s="39"/>
      <c r="G863" s="39"/>
      <c r="H863" s="39"/>
      <c r="I863" s="40"/>
    </row>
    <row r="864" spans="2:9">
      <c r="B864" s="38"/>
      <c r="C864" s="102"/>
      <c r="D864" s="39"/>
      <c r="E864" s="39"/>
      <c r="F864" s="39"/>
      <c r="G864" s="39"/>
      <c r="H864" s="39"/>
      <c r="I864" s="40"/>
    </row>
    <row r="865" spans="2:9">
      <c r="B865" s="38"/>
      <c r="C865" s="102"/>
      <c r="D865" s="39"/>
      <c r="E865" s="39"/>
      <c r="F865" s="39"/>
      <c r="G865" s="39"/>
      <c r="H865" s="39"/>
      <c r="I865" s="40"/>
    </row>
    <row r="866" spans="2:9">
      <c r="B866" s="38"/>
      <c r="C866" s="102"/>
      <c r="D866" s="39"/>
      <c r="E866" s="39"/>
      <c r="F866" s="39"/>
      <c r="G866" s="39"/>
      <c r="H866" s="39"/>
      <c r="I866" s="40"/>
    </row>
    <row r="867" spans="2:9">
      <c r="B867" s="38"/>
      <c r="C867" s="102"/>
      <c r="D867" s="39"/>
      <c r="E867" s="39"/>
      <c r="F867" s="39"/>
      <c r="G867" s="39"/>
      <c r="H867" s="39"/>
      <c r="I867" s="40"/>
    </row>
    <row r="868" spans="2:9">
      <c r="B868" s="38"/>
      <c r="C868" s="102"/>
      <c r="D868" s="39"/>
      <c r="E868" s="39"/>
      <c r="F868" s="39"/>
      <c r="G868" s="39"/>
      <c r="H868" s="39"/>
      <c r="I868" s="40"/>
    </row>
    <row r="869" spans="2:9">
      <c r="B869" s="38"/>
      <c r="C869" s="102"/>
      <c r="D869" s="39"/>
      <c r="E869" s="39"/>
      <c r="F869" s="39"/>
      <c r="G869" s="39"/>
      <c r="H869" s="39"/>
      <c r="I869" s="40"/>
    </row>
    <row r="870" spans="2:9">
      <c r="B870" s="38"/>
      <c r="C870" s="102"/>
      <c r="D870" s="39"/>
      <c r="E870" s="39"/>
      <c r="F870" s="39"/>
      <c r="G870" s="39"/>
      <c r="H870" s="39"/>
      <c r="I870" s="40"/>
    </row>
    <row r="871" spans="2:9">
      <c r="B871" s="38"/>
      <c r="C871" s="102"/>
      <c r="D871" s="39"/>
      <c r="E871" s="39"/>
      <c r="F871" s="39"/>
      <c r="G871" s="39"/>
      <c r="H871" s="39"/>
      <c r="I871" s="40"/>
    </row>
    <row r="872" spans="2:9">
      <c r="B872" s="38"/>
      <c r="C872" s="102"/>
      <c r="D872" s="39"/>
      <c r="E872" s="39"/>
      <c r="F872" s="39"/>
      <c r="G872" s="39"/>
      <c r="H872" s="39"/>
      <c r="I872" s="40"/>
    </row>
    <row r="873" spans="2:9">
      <c r="B873" s="38"/>
      <c r="C873" s="102"/>
      <c r="D873" s="39"/>
      <c r="E873" s="39"/>
      <c r="F873" s="39"/>
      <c r="G873" s="39"/>
      <c r="H873" s="39"/>
      <c r="I873" s="40"/>
    </row>
    <row r="874" spans="2:9">
      <c r="B874" s="38"/>
      <c r="C874" s="102"/>
      <c r="D874" s="39"/>
      <c r="E874" s="39"/>
      <c r="F874" s="39"/>
      <c r="G874" s="39"/>
      <c r="H874" s="39"/>
      <c r="I874" s="40"/>
    </row>
    <row r="875" spans="2:9">
      <c r="B875" s="38"/>
      <c r="C875" s="102"/>
      <c r="D875" s="39"/>
      <c r="E875" s="39"/>
      <c r="F875" s="39"/>
      <c r="G875" s="39"/>
      <c r="H875" s="39"/>
      <c r="I875" s="40"/>
    </row>
    <row r="876" spans="2:9">
      <c r="B876" s="38"/>
      <c r="C876" s="102"/>
      <c r="D876" s="39"/>
      <c r="E876" s="39"/>
      <c r="F876" s="39"/>
      <c r="G876" s="39"/>
      <c r="H876" s="39"/>
      <c r="I876" s="40"/>
    </row>
    <row r="877" spans="2:9">
      <c r="B877" s="38"/>
      <c r="C877" s="102"/>
      <c r="D877" s="39"/>
      <c r="E877" s="39"/>
      <c r="F877" s="39"/>
      <c r="G877" s="39"/>
      <c r="H877" s="39"/>
      <c r="I877" s="40"/>
    </row>
    <row r="878" spans="2:9">
      <c r="B878" s="38"/>
      <c r="C878" s="102"/>
      <c r="D878" s="39"/>
      <c r="E878" s="39"/>
      <c r="F878" s="39"/>
      <c r="G878" s="39"/>
      <c r="H878" s="39"/>
      <c r="I878" s="40"/>
    </row>
    <row r="879" spans="2:9">
      <c r="B879" s="38"/>
      <c r="C879" s="102"/>
      <c r="D879" s="39"/>
      <c r="E879" s="39"/>
      <c r="F879" s="39"/>
      <c r="G879" s="39"/>
      <c r="H879" s="39"/>
      <c r="I879" s="40"/>
    </row>
    <row r="880" spans="2:9">
      <c r="B880" s="38"/>
      <c r="C880" s="102"/>
      <c r="D880" s="39"/>
      <c r="E880" s="39"/>
      <c r="F880" s="39"/>
      <c r="G880" s="39"/>
      <c r="H880" s="39"/>
      <c r="I880" s="40"/>
    </row>
    <row r="881" spans="2:9">
      <c r="B881" s="38"/>
      <c r="C881" s="102"/>
      <c r="D881" s="39"/>
      <c r="E881" s="39"/>
      <c r="F881" s="39"/>
      <c r="G881" s="39"/>
      <c r="H881" s="39"/>
      <c r="I881" s="40"/>
    </row>
    <row r="882" spans="2:9">
      <c r="B882" s="38"/>
      <c r="C882" s="102"/>
      <c r="D882" s="39"/>
      <c r="E882" s="39"/>
      <c r="F882" s="39"/>
      <c r="G882" s="39"/>
      <c r="H882" s="39"/>
      <c r="I882" s="40"/>
    </row>
    <row r="883" spans="2:9">
      <c r="B883" s="38"/>
      <c r="C883" s="102"/>
      <c r="D883" s="39"/>
      <c r="E883" s="39"/>
      <c r="F883" s="39"/>
      <c r="G883" s="39"/>
      <c r="H883" s="39"/>
      <c r="I883" s="40"/>
    </row>
    <row r="884" spans="2:9">
      <c r="B884" s="38"/>
      <c r="C884" s="102"/>
      <c r="D884" s="39"/>
      <c r="E884" s="39"/>
      <c r="F884" s="39"/>
      <c r="G884" s="39"/>
      <c r="H884" s="39"/>
      <c r="I884" s="40"/>
    </row>
    <row r="885" spans="2:9">
      <c r="B885" s="38"/>
      <c r="C885" s="102"/>
      <c r="D885" s="39"/>
      <c r="E885" s="39"/>
      <c r="F885" s="39"/>
      <c r="G885" s="39"/>
      <c r="H885" s="39"/>
      <c r="I885" s="40"/>
    </row>
    <row r="886" spans="2:9">
      <c r="B886" s="38"/>
      <c r="C886" s="102"/>
      <c r="D886" s="39"/>
      <c r="E886" s="39"/>
      <c r="F886" s="39"/>
      <c r="G886" s="39"/>
      <c r="H886" s="39"/>
      <c r="I886" s="40"/>
    </row>
    <row r="887" spans="2:9">
      <c r="B887" s="38"/>
      <c r="C887" s="102"/>
      <c r="D887" s="39"/>
      <c r="E887" s="39"/>
      <c r="F887" s="39"/>
      <c r="G887" s="39"/>
      <c r="H887" s="39"/>
      <c r="I887" s="40"/>
    </row>
    <row r="888" spans="2:9">
      <c r="B888" s="38"/>
      <c r="C888" s="102"/>
      <c r="D888" s="39"/>
      <c r="E888" s="39"/>
      <c r="F888" s="39"/>
      <c r="G888" s="39"/>
      <c r="H888" s="39"/>
      <c r="I888" s="40"/>
    </row>
    <row r="889" spans="2:9">
      <c r="B889" s="38"/>
      <c r="C889" s="102"/>
      <c r="D889" s="39"/>
      <c r="E889" s="39"/>
      <c r="F889" s="39"/>
      <c r="G889" s="39"/>
      <c r="H889" s="39"/>
      <c r="I889" s="40"/>
    </row>
    <row r="890" spans="2:9">
      <c r="B890" s="38"/>
      <c r="C890" s="102"/>
      <c r="D890" s="39"/>
      <c r="E890" s="39"/>
      <c r="F890" s="39"/>
      <c r="G890" s="39"/>
      <c r="H890" s="39"/>
      <c r="I890" s="40"/>
    </row>
    <row r="891" spans="2:9">
      <c r="B891" s="38"/>
      <c r="C891" s="102"/>
      <c r="D891" s="39"/>
      <c r="E891" s="39"/>
      <c r="F891" s="39"/>
      <c r="G891" s="39"/>
      <c r="H891" s="39"/>
      <c r="I891" s="40"/>
    </row>
    <row r="892" spans="2:9">
      <c r="B892" s="38"/>
      <c r="C892" s="102"/>
      <c r="D892" s="39"/>
      <c r="E892" s="39"/>
      <c r="F892" s="39"/>
      <c r="G892" s="39"/>
      <c r="H892" s="39"/>
      <c r="I892" s="40"/>
    </row>
    <row r="893" spans="2:9">
      <c r="B893" s="38"/>
      <c r="C893" s="102"/>
      <c r="D893" s="39"/>
      <c r="E893" s="39"/>
      <c r="F893" s="39"/>
      <c r="G893" s="39"/>
      <c r="H893" s="39"/>
      <c r="I893" s="40"/>
    </row>
    <row r="894" spans="2:9">
      <c r="B894" s="38"/>
      <c r="C894" s="102"/>
      <c r="D894" s="39"/>
      <c r="E894" s="39"/>
      <c r="F894" s="39"/>
      <c r="G894" s="39"/>
      <c r="H894" s="39"/>
      <c r="I894" s="40"/>
    </row>
    <row r="895" spans="2:9">
      <c r="B895" s="38"/>
      <c r="C895" s="102"/>
      <c r="D895" s="39"/>
      <c r="E895" s="39"/>
      <c r="F895" s="39"/>
      <c r="G895" s="39"/>
      <c r="H895" s="39"/>
      <c r="I895" s="40"/>
    </row>
    <row r="896" spans="2:9">
      <c r="B896" s="38"/>
      <c r="C896" s="102"/>
      <c r="D896" s="39"/>
      <c r="E896" s="39"/>
      <c r="F896" s="39"/>
      <c r="G896" s="39"/>
      <c r="H896" s="39"/>
      <c r="I896" s="40"/>
    </row>
    <row r="897" spans="2:9">
      <c r="B897" s="38"/>
      <c r="C897" s="102"/>
      <c r="D897" s="39"/>
      <c r="E897" s="39"/>
      <c r="F897" s="39"/>
      <c r="G897" s="39"/>
      <c r="H897" s="39"/>
      <c r="I897" s="40"/>
    </row>
    <row r="898" spans="2:9">
      <c r="B898" s="38"/>
      <c r="C898" s="102"/>
      <c r="D898" s="39"/>
      <c r="E898" s="39"/>
      <c r="F898" s="39"/>
      <c r="G898" s="39"/>
      <c r="H898" s="39"/>
      <c r="I898" s="40"/>
    </row>
    <row r="899" spans="2:9">
      <c r="B899" s="38"/>
      <c r="C899" s="102"/>
      <c r="D899" s="39"/>
      <c r="E899" s="39"/>
      <c r="F899" s="39"/>
      <c r="G899" s="39"/>
      <c r="H899" s="39"/>
      <c r="I899" s="40"/>
    </row>
    <row r="900" spans="2:9">
      <c r="B900" s="38"/>
      <c r="C900" s="102"/>
      <c r="D900" s="39"/>
      <c r="E900" s="39"/>
      <c r="F900" s="39"/>
      <c r="G900" s="39"/>
      <c r="H900" s="39"/>
      <c r="I900" s="40"/>
    </row>
    <row r="901" spans="2:9">
      <c r="B901" s="38"/>
      <c r="C901" s="102"/>
      <c r="D901" s="39"/>
      <c r="E901" s="39"/>
      <c r="F901" s="39"/>
      <c r="G901" s="39"/>
      <c r="H901" s="39"/>
      <c r="I901" s="40"/>
    </row>
    <row r="902" spans="2:9">
      <c r="B902" s="38"/>
      <c r="C902" s="102"/>
      <c r="D902" s="39"/>
      <c r="E902" s="39"/>
      <c r="F902" s="39"/>
      <c r="G902" s="39"/>
      <c r="H902" s="39"/>
      <c r="I902" s="40"/>
    </row>
    <row r="903" spans="2:9">
      <c r="B903" s="38"/>
      <c r="C903" s="102"/>
      <c r="D903" s="39"/>
      <c r="E903" s="39"/>
      <c r="F903" s="39"/>
      <c r="G903" s="39"/>
      <c r="H903" s="39"/>
      <c r="I903" s="40"/>
    </row>
    <row r="904" spans="2:9">
      <c r="B904" s="38"/>
      <c r="C904" s="102"/>
      <c r="D904" s="39"/>
      <c r="E904" s="39"/>
      <c r="F904" s="39"/>
      <c r="G904" s="39"/>
      <c r="H904" s="39"/>
      <c r="I904" s="40"/>
    </row>
    <row r="905" spans="2:9">
      <c r="B905" s="38"/>
      <c r="C905" s="102"/>
      <c r="D905" s="39"/>
      <c r="E905" s="39"/>
      <c r="F905" s="39"/>
      <c r="G905" s="39"/>
      <c r="H905" s="39"/>
      <c r="I905" s="40"/>
    </row>
    <row r="906" spans="2:9">
      <c r="B906" s="38"/>
      <c r="C906" s="102"/>
      <c r="D906" s="39"/>
      <c r="E906" s="39"/>
      <c r="F906" s="39"/>
      <c r="G906" s="39"/>
      <c r="H906" s="39"/>
      <c r="I906" s="40"/>
    </row>
    <row r="907" spans="2:9">
      <c r="B907" s="38"/>
      <c r="C907" s="102"/>
      <c r="D907" s="39"/>
      <c r="E907" s="39"/>
      <c r="F907" s="39"/>
      <c r="G907" s="39"/>
      <c r="H907" s="39"/>
      <c r="I907" s="40"/>
    </row>
    <row r="908" spans="2:9">
      <c r="B908" s="38"/>
      <c r="C908" s="102"/>
      <c r="D908" s="39"/>
      <c r="E908" s="39"/>
      <c r="F908" s="39"/>
      <c r="G908" s="39"/>
      <c r="H908" s="39"/>
      <c r="I908" s="40"/>
    </row>
    <row r="909" spans="2:9">
      <c r="B909" s="38"/>
      <c r="C909" s="102"/>
      <c r="D909" s="39"/>
      <c r="E909" s="39"/>
      <c r="F909" s="39"/>
      <c r="G909" s="39"/>
      <c r="H909" s="39"/>
      <c r="I909" s="40"/>
    </row>
    <row r="910" spans="2:9">
      <c r="B910" s="38"/>
      <c r="C910" s="102"/>
      <c r="D910" s="39"/>
      <c r="E910" s="39"/>
      <c r="F910" s="39"/>
      <c r="G910" s="39"/>
      <c r="H910" s="39"/>
      <c r="I910" s="40"/>
    </row>
    <row r="911" spans="2:9">
      <c r="B911" s="38"/>
      <c r="C911" s="102"/>
      <c r="D911" s="39"/>
      <c r="E911" s="39"/>
      <c r="F911" s="39"/>
      <c r="G911" s="39"/>
      <c r="H911" s="39"/>
      <c r="I911" s="40"/>
    </row>
    <row r="912" spans="2:9">
      <c r="B912" s="38"/>
      <c r="C912" s="102"/>
      <c r="D912" s="39"/>
      <c r="E912" s="39"/>
      <c r="F912" s="39"/>
      <c r="G912" s="39"/>
      <c r="H912" s="39"/>
      <c r="I912" s="40"/>
    </row>
    <row r="913" spans="2:9">
      <c r="B913" s="38"/>
      <c r="C913" s="102"/>
      <c r="D913" s="39"/>
      <c r="E913" s="39"/>
      <c r="F913" s="39"/>
      <c r="G913" s="39"/>
      <c r="H913" s="39"/>
      <c r="I913" s="40"/>
    </row>
    <row r="914" spans="2:9">
      <c r="B914" s="38"/>
      <c r="C914" s="102"/>
      <c r="D914" s="39"/>
      <c r="E914" s="39"/>
      <c r="F914" s="39"/>
      <c r="G914" s="39"/>
      <c r="H914" s="39"/>
      <c r="I914" s="40"/>
    </row>
    <row r="915" spans="2:9">
      <c r="B915" s="38"/>
      <c r="C915" s="102"/>
      <c r="D915" s="39"/>
      <c r="E915" s="39"/>
      <c r="F915" s="39"/>
      <c r="G915" s="39"/>
      <c r="H915" s="39"/>
      <c r="I915" s="40"/>
    </row>
    <row r="916" spans="2:9">
      <c r="B916" s="38"/>
      <c r="C916" s="102"/>
      <c r="D916" s="39"/>
      <c r="E916" s="39"/>
      <c r="F916" s="39"/>
      <c r="G916" s="39"/>
      <c r="H916" s="39"/>
      <c r="I916" s="40"/>
    </row>
    <row r="917" spans="2:9">
      <c r="B917" s="38"/>
      <c r="C917" s="102"/>
      <c r="D917" s="39"/>
      <c r="E917" s="39"/>
      <c r="F917" s="39"/>
      <c r="G917" s="39"/>
      <c r="H917" s="39"/>
      <c r="I917" s="40"/>
    </row>
    <row r="918" spans="2:9">
      <c r="B918" s="38"/>
      <c r="C918" s="102"/>
      <c r="D918" s="39"/>
      <c r="E918" s="39"/>
      <c r="F918" s="39"/>
      <c r="G918" s="39"/>
      <c r="H918" s="39"/>
      <c r="I918" s="40"/>
    </row>
    <row r="919" spans="2:9">
      <c r="B919" s="38"/>
      <c r="C919" s="102"/>
      <c r="D919" s="39"/>
      <c r="E919" s="39"/>
      <c r="F919" s="39"/>
      <c r="G919" s="39"/>
      <c r="H919" s="39"/>
      <c r="I919" s="40"/>
    </row>
    <row r="920" spans="2:9">
      <c r="B920" s="38"/>
      <c r="C920" s="102"/>
      <c r="D920" s="39"/>
      <c r="E920" s="39"/>
      <c r="F920" s="39"/>
      <c r="G920" s="39"/>
      <c r="H920" s="39"/>
      <c r="I920" s="40"/>
    </row>
    <row r="921" spans="2:9">
      <c r="B921" s="38"/>
      <c r="C921" s="102"/>
      <c r="D921" s="39"/>
      <c r="E921" s="39"/>
      <c r="F921" s="39"/>
      <c r="G921" s="39"/>
      <c r="H921" s="39"/>
      <c r="I921" s="40"/>
    </row>
    <row r="922" spans="2:9">
      <c r="B922" s="38"/>
      <c r="C922" s="102"/>
      <c r="D922" s="39"/>
      <c r="E922" s="39"/>
      <c r="F922" s="39"/>
      <c r="G922" s="39"/>
      <c r="H922" s="39"/>
      <c r="I922" s="40"/>
    </row>
    <row r="923" spans="2:9">
      <c r="B923" s="38"/>
      <c r="C923" s="102"/>
      <c r="D923" s="39"/>
      <c r="E923" s="39"/>
      <c r="F923" s="39"/>
      <c r="G923" s="39"/>
      <c r="H923" s="39"/>
      <c r="I923" s="40"/>
    </row>
    <row r="924" spans="2:9">
      <c r="B924" s="38"/>
      <c r="C924" s="102"/>
      <c r="D924" s="39"/>
      <c r="E924" s="39"/>
      <c r="F924" s="39"/>
      <c r="G924" s="39"/>
      <c r="H924" s="39"/>
      <c r="I924" s="40"/>
    </row>
    <row r="925" spans="2:9">
      <c r="B925" s="38"/>
      <c r="C925" s="102"/>
      <c r="D925" s="39"/>
      <c r="E925" s="39"/>
      <c r="F925" s="39"/>
      <c r="G925" s="39"/>
      <c r="H925" s="39"/>
      <c r="I925" s="40"/>
    </row>
    <row r="926" spans="2:9">
      <c r="B926" s="38"/>
      <c r="C926" s="102"/>
      <c r="D926" s="39"/>
      <c r="E926" s="39"/>
      <c r="F926" s="39"/>
      <c r="G926" s="39"/>
      <c r="H926" s="39"/>
      <c r="I926" s="40"/>
    </row>
    <row r="927" spans="2:9">
      <c r="B927" s="38"/>
      <c r="C927" s="102"/>
      <c r="D927" s="39"/>
      <c r="E927" s="39"/>
      <c r="F927" s="39"/>
      <c r="G927" s="39"/>
      <c r="H927" s="39"/>
      <c r="I927" s="40"/>
    </row>
    <row r="928" spans="2:9">
      <c r="B928" s="38"/>
      <c r="C928" s="102"/>
      <c r="D928" s="39"/>
      <c r="E928" s="39"/>
      <c r="F928" s="39"/>
      <c r="G928" s="39"/>
      <c r="H928" s="39"/>
      <c r="I928" s="40"/>
    </row>
    <row r="929" spans="2:9">
      <c r="B929" s="38"/>
      <c r="C929" s="102"/>
      <c r="D929" s="39"/>
      <c r="E929" s="39"/>
      <c r="F929" s="39"/>
      <c r="G929" s="39"/>
      <c r="H929" s="39"/>
      <c r="I929" s="40"/>
    </row>
    <row r="930" spans="2:9">
      <c r="B930" s="38"/>
      <c r="C930" s="102"/>
      <c r="D930" s="39"/>
      <c r="E930" s="39"/>
      <c r="F930" s="39"/>
      <c r="G930" s="39"/>
      <c r="H930" s="39"/>
      <c r="I930" s="40"/>
    </row>
    <row r="931" spans="2:9">
      <c r="B931" s="38"/>
      <c r="C931" s="102"/>
      <c r="D931" s="39"/>
      <c r="E931" s="39"/>
      <c r="F931" s="39"/>
      <c r="G931" s="39"/>
      <c r="H931" s="39"/>
      <c r="I931" s="40"/>
    </row>
    <row r="932" spans="2:9">
      <c r="B932" s="38"/>
      <c r="C932" s="102"/>
      <c r="D932" s="39"/>
      <c r="E932" s="39"/>
      <c r="F932" s="39"/>
      <c r="G932" s="39"/>
      <c r="H932" s="39"/>
      <c r="I932" s="40"/>
    </row>
    <row r="933" spans="2:9">
      <c r="B933" s="38"/>
      <c r="C933" s="102"/>
      <c r="D933" s="39"/>
      <c r="E933" s="39"/>
      <c r="F933" s="39"/>
      <c r="G933" s="39"/>
      <c r="H933" s="39"/>
      <c r="I933" s="40"/>
    </row>
    <row r="934" spans="2:9">
      <c r="B934" s="38"/>
      <c r="C934" s="102"/>
      <c r="D934" s="39"/>
      <c r="E934" s="39"/>
      <c r="F934" s="39"/>
      <c r="G934" s="39"/>
      <c r="H934" s="39"/>
      <c r="I934" s="40"/>
    </row>
    <row r="935" spans="2:9">
      <c r="B935" s="38"/>
      <c r="C935" s="102"/>
      <c r="D935" s="39"/>
      <c r="E935" s="39"/>
      <c r="F935" s="39"/>
      <c r="G935" s="39"/>
      <c r="H935" s="39"/>
      <c r="I935" s="40"/>
    </row>
    <row r="936" spans="2:9">
      <c r="B936" s="38"/>
      <c r="C936" s="102"/>
      <c r="D936" s="39"/>
      <c r="E936" s="39"/>
      <c r="F936" s="39"/>
      <c r="G936" s="39"/>
      <c r="H936" s="39"/>
      <c r="I936" s="40"/>
    </row>
    <row r="937" spans="2:9">
      <c r="B937" s="38"/>
      <c r="C937" s="102"/>
      <c r="D937" s="39"/>
      <c r="E937" s="39"/>
      <c r="F937" s="39"/>
      <c r="G937" s="39"/>
      <c r="H937" s="39"/>
      <c r="I937" s="40"/>
    </row>
    <row r="938" spans="2:9">
      <c r="B938" s="38"/>
      <c r="C938" s="102"/>
      <c r="D938" s="39"/>
      <c r="E938" s="39"/>
      <c r="F938" s="39"/>
      <c r="G938" s="39"/>
      <c r="H938" s="39"/>
      <c r="I938" s="40"/>
    </row>
    <row r="939" spans="2:9">
      <c r="B939" s="38"/>
      <c r="C939" s="102"/>
      <c r="D939" s="39"/>
      <c r="E939" s="39"/>
      <c r="F939" s="39"/>
      <c r="G939" s="39"/>
      <c r="H939" s="39"/>
      <c r="I939" s="40"/>
    </row>
    <row r="940" spans="2:9">
      <c r="B940" s="38"/>
      <c r="C940" s="102"/>
      <c r="D940" s="39"/>
      <c r="E940" s="39"/>
      <c r="F940" s="39"/>
      <c r="G940" s="39"/>
      <c r="H940" s="39"/>
      <c r="I940" s="40"/>
    </row>
    <row r="941" spans="2:9">
      <c r="B941" s="38"/>
      <c r="C941" s="102"/>
      <c r="D941" s="39"/>
      <c r="E941" s="39"/>
      <c r="F941" s="39"/>
      <c r="G941" s="39"/>
      <c r="H941" s="39"/>
      <c r="I941" s="40"/>
    </row>
    <row r="942" spans="2:9">
      <c r="B942" s="38"/>
      <c r="C942" s="102"/>
      <c r="D942" s="39"/>
      <c r="E942" s="39"/>
      <c r="F942" s="39"/>
      <c r="G942" s="39"/>
      <c r="H942" s="39"/>
      <c r="I942" s="40"/>
    </row>
    <row r="943" spans="2:9">
      <c r="B943" s="38"/>
      <c r="C943" s="102"/>
      <c r="D943" s="39"/>
      <c r="E943" s="39"/>
      <c r="F943" s="39"/>
      <c r="G943" s="39"/>
      <c r="H943" s="39"/>
      <c r="I943" s="40"/>
    </row>
    <row r="944" spans="2:9">
      <c r="B944" s="38"/>
      <c r="C944" s="102"/>
      <c r="D944" s="39"/>
      <c r="E944" s="39"/>
      <c r="F944" s="39"/>
      <c r="G944" s="39"/>
      <c r="H944" s="39"/>
      <c r="I944" s="40"/>
    </row>
    <row r="945" spans="2:9">
      <c r="B945" s="38"/>
      <c r="C945" s="102"/>
      <c r="D945" s="39"/>
      <c r="E945" s="39"/>
      <c r="F945" s="39"/>
      <c r="G945" s="39"/>
      <c r="H945" s="39"/>
      <c r="I945" s="40"/>
    </row>
    <row r="946" spans="2:9">
      <c r="B946" s="38"/>
      <c r="C946" s="102"/>
      <c r="D946" s="39"/>
      <c r="E946" s="39"/>
      <c r="F946" s="39"/>
      <c r="G946" s="39"/>
      <c r="H946" s="39"/>
      <c r="I946" s="40"/>
    </row>
    <row r="947" spans="2:9">
      <c r="B947" s="38"/>
      <c r="C947" s="102"/>
      <c r="D947" s="39"/>
      <c r="E947" s="39"/>
      <c r="F947" s="39"/>
      <c r="G947" s="39"/>
      <c r="H947" s="39"/>
      <c r="I947" s="40"/>
    </row>
    <row r="948" spans="2:9">
      <c r="B948" s="38"/>
      <c r="C948" s="102"/>
      <c r="D948" s="39"/>
      <c r="E948" s="39"/>
      <c r="F948" s="39"/>
      <c r="G948" s="39"/>
      <c r="H948" s="39"/>
      <c r="I948" s="40"/>
    </row>
    <row r="949" spans="2:9">
      <c r="B949" s="38"/>
      <c r="C949" s="102"/>
      <c r="D949" s="39"/>
      <c r="E949" s="39"/>
      <c r="F949" s="39"/>
      <c r="G949" s="39"/>
      <c r="H949" s="39"/>
      <c r="I949" s="40"/>
    </row>
    <row r="950" spans="2:9">
      <c r="B950" s="38"/>
      <c r="C950" s="102"/>
      <c r="D950" s="39"/>
      <c r="E950" s="39"/>
      <c r="F950" s="39"/>
      <c r="G950" s="39"/>
      <c r="H950" s="39"/>
      <c r="I950" s="40"/>
    </row>
    <row r="951" spans="2:9">
      <c r="B951" s="38"/>
      <c r="C951" s="102"/>
      <c r="D951" s="39"/>
      <c r="E951" s="39"/>
      <c r="F951" s="39"/>
      <c r="G951" s="39"/>
      <c r="H951" s="39"/>
      <c r="I951" s="40"/>
    </row>
    <row r="952" spans="2:9">
      <c r="B952" s="38"/>
      <c r="C952" s="102"/>
      <c r="D952" s="39"/>
      <c r="E952" s="39"/>
      <c r="F952" s="39"/>
      <c r="G952" s="39"/>
      <c r="H952" s="39"/>
      <c r="I952" s="40"/>
    </row>
    <row r="953" spans="2:9">
      <c r="B953" s="38"/>
      <c r="C953" s="102"/>
      <c r="D953" s="39"/>
      <c r="E953" s="39"/>
      <c r="F953" s="39"/>
      <c r="G953" s="39"/>
      <c r="H953" s="39"/>
      <c r="I953" s="40"/>
    </row>
    <row r="954" spans="2:9">
      <c r="B954" s="38"/>
      <c r="C954" s="102"/>
      <c r="D954" s="39"/>
      <c r="E954" s="39"/>
      <c r="F954" s="39"/>
      <c r="G954" s="39"/>
      <c r="H954" s="39"/>
      <c r="I954" s="40"/>
    </row>
    <row r="955" spans="2:9">
      <c r="B955" s="38"/>
      <c r="C955" s="102"/>
      <c r="D955" s="39"/>
      <c r="E955" s="39"/>
      <c r="F955" s="39"/>
      <c r="G955" s="39"/>
      <c r="H955" s="39"/>
      <c r="I955" s="40"/>
    </row>
    <row r="956" spans="2:9">
      <c r="B956" s="38"/>
      <c r="C956" s="102"/>
      <c r="D956" s="39"/>
      <c r="E956" s="39"/>
      <c r="F956" s="39"/>
      <c r="G956" s="39"/>
      <c r="H956" s="39"/>
      <c r="I956" s="40"/>
    </row>
    <row r="957" spans="2:9">
      <c r="B957" s="38"/>
      <c r="C957" s="102"/>
      <c r="D957" s="39"/>
      <c r="E957" s="39"/>
      <c r="F957" s="39"/>
      <c r="G957" s="39"/>
      <c r="H957" s="39"/>
      <c r="I957" s="40"/>
    </row>
    <row r="958" spans="2:9">
      <c r="B958" s="38"/>
      <c r="C958" s="102"/>
      <c r="D958" s="39"/>
      <c r="E958" s="39"/>
      <c r="F958" s="39"/>
      <c r="G958" s="39"/>
      <c r="H958" s="39"/>
      <c r="I958" s="40"/>
    </row>
    <row r="959" spans="2:9">
      <c r="B959" s="38"/>
      <c r="C959" s="102"/>
      <c r="D959" s="39"/>
      <c r="E959" s="39"/>
      <c r="F959" s="39"/>
      <c r="G959" s="39"/>
      <c r="H959" s="39"/>
      <c r="I959" s="40"/>
    </row>
    <row r="960" spans="2:9">
      <c r="B960" s="38"/>
      <c r="C960" s="102"/>
      <c r="D960" s="39"/>
      <c r="E960" s="39"/>
      <c r="F960" s="39"/>
      <c r="G960" s="39"/>
      <c r="H960" s="39"/>
      <c r="I960" s="40"/>
    </row>
    <row r="961" spans="2:9">
      <c r="B961" s="38"/>
      <c r="C961" s="102"/>
      <c r="D961" s="39"/>
      <c r="E961" s="39"/>
      <c r="F961" s="39"/>
      <c r="G961" s="39"/>
      <c r="H961" s="39"/>
      <c r="I961" s="40"/>
    </row>
    <row r="962" spans="2:9">
      <c r="B962" s="38"/>
      <c r="C962" s="102"/>
      <c r="D962" s="39"/>
      <c r="E962" s="39"/>
      <c r="F962" s="39"/>
      <c r="G962" s="39"/>
      <c r="H962" s="39"/>
      <c r="I962" s="40"/>
    </row>
    <row r="963" spans="2:9">
      <c r="B963" s="38"/>
      <c r="C963" s="102"/>
      <c r="D963" s="39"/>
      <c r="E963" s="39"/>
      <c r="F963" s="39"/>
      <c r="G963" s="39"/>
      <c r="H963" s="39"/>
      <c r="I963" s="40"/>
    </row>
    <row r="964" spans="2:9">
      <c r="B964" s="38"/>
      <c r="C964" s="102"/>
      <c r="D964" s="39"/>
      <c r="E964" s="39"/>
      <c r="F964" s="39"/>
      <c r="G964" s="39"/>
      <c r="H964" s="39"/>
      <c r="I964" s="40"/>
    </row>
    <row r="965" spans="2:9">
      <c r="B965" s="38"/>
      <c r="C965" s="102"/>
      <c r="D965" s="39"/>
      <c r="E965" s="39"/>
      <c r="F965" s="39"/>
      <c r="G965" s="39"/>
      <c r="H965" s="39"/>
      <c r="I965" s="40"/>
    </row>
    <row r="966" spans="2:9">
      <c r="B966" s="38"/>
      <c r="C966" s="102"/>
      <c r="D966" s="39"/>
      <c r="E966" s="39"/>
      <c r="F966" s="39"/>
      <c r="G966" s="39"/>
      <c r="H966" s="39"/>
      <c r="I966" s="40"/>
    </row>
    <row r="967" spans="2:9">
      <c r="B967" s="38"/>
      <c r="C967" s="102"/>
      <c r="D967" s="39"/>
      <c r="E967" s="39"/>
      <c r="F967" s="39"/>
      <c r="G967" s="39"/>
      <c r="H967" s="39"/>
      <c r="I967" s="40"/>
    </row>
    <row r="968" spans="2:9">
      <c r="B968" s="38"/>
      <c r="C968" s="102"/>
      <c r="D968" s="39"/>
      <c r="E968" s="39"/>
      <c r="F968" s="39"/>
      <c r="G968" s="39"/>
      <c r="H968" s="39"/>
      <c r="I968" s="40"/>
    </row>
    <row r="969" spans="2:9">
      <c r="B969" s="38"/>
      <c r="C969" s="102"/>
      <c r="D969" s="39"/>
      <c r="E969" s="39"/>
      <c r="F969" s="39"/>
      <c r="G969" s="39"/>
      <c r="H969" s="39"/>
      <c r="I969" s="40"/>
    </row>
    <row r="970" spans="2:9">
      <c r="B970" s="38"/>
      <c r="C970" s="102"/>
      <c r="D970" s="39"/>
      <c r="E970" s="39"/>
      <c r="F970" s="39"/>
      <c r="G970" s="39"/>
      <c r="H970" s="39"/>
      <c r="I970" s="40"/>
    </row>
    <row r="971" spans="2:9">
      <c r="B971" s="38"/>
      <c r="C971" s="102"/>
      <c r="D971" s="39"/>
      <c r="E971" s="39"/>
      <c r="F971" s="39"/>
      <c r="G971" s="39"/>
      <c r="H971" s="39"/>
      <c r="I971" s="40"/>
    </row>
    <row r="972" spans="2:9">
      <c r="B972" s="38"/>
      <c r="C972" s="102"/>
      <c r="D972" s="39"/>
      <c r="E972" s="39"/>
      <c r="F972" s="39"/>
      <c r="G972" s="39"/>
      <c r="H972" s="39"/>
      <c r="I972" s="40"/>
    </row>
    <row r="973" spans="2:9">
      <c r="B973" s="38"/>
      <c r="C973" s="102"/>
      <c r="D973" s="39"/>
      <c r="E973" s="39"/>
      <c r="F973" s="39"/>
      <c r="G973" s="39"/>
      <c r="H973" s="39"/>
      <c r="I973" s="40"/>
    </row>
    <row r="974" spans="2:9">
      <c r="B974" s="38"/>
      <c r="C974" s="102"/>
      <c r="D974" s="39"/>
      <c r="E974" s="39"/>
      <c r="F974" s="39"/>
      <c r="G974" s="39"/>
      <c r="H974" s="39"/>
      <c r="I974" s="40"/>
    </row>
    <row r="975" spans="2:9">
      <c r="B975" s="38"/>
      <c r="C975" s="102"/>
      <c r="D975" s="39"/>
      <c r="E975" s="39"/>
      <c r="F975" s="39"/>
      <c r="G975" s="39"/>
      <c r="H975" s="39"/>
      <c r="I975" s="40"/>
    </row>
    <row r="976" spans="2:9">
      <c r="B976" s="38"/>
      <c r="C976" s="102"/>
      <c r="D976" s="39"/>
      <c r="E976" s="39"/>
      <c r="F976" s="39"/>
      <c r="G976" s="39"/>
      <c r="H976" s="39"/>
      <c r="I976" s="40"/>
    </row>
    <row r="977" spans="2:9">
      <c r="B977" s="38"/>
      <c r="C977" s="102"/>
      <c r="D977" s="39"/>
      <c r="E977" s="39"/>
      <c r="F977" s="39"/>
      <c r="G977" s="39"/>
      <c r="H977" s="39"/>
      <c r="I977" s="40"/>
    </row>
    <row r="978" spans="2:9">
      <c r="B978" s="38"/>
      <c r="C978" s="102"/>
      <c r="D978" s="39"/>
      <c r="E978" s="39"/>
      <c r="F978" s="39"/>
      <c r="G978" s="39"/>
      <c r="H978" s="39"/>
      <c r="I978" s="40"/>
    </row>
    <row r="979" spans="2:9">
      <c r="B979" s="38"/>
      <c r="C979" s="102"/>
      <c r="D979" s="39"/>
      <c r="E979" s="39"/>
      <c r="F979" s="39"/>
      <c r="G979" s="39"/>
      <c r="H979" s="39"/>
      <c r="I979" s="40"/>
    </row>
    <row r="980" spans="2:9">
      <c r="B980" s="38"/>
      <c r="C980" s="102"/>
      <c r="D980" s="39"/>
      <c r="E980" s="39"/>
      <c r="F980" s="39"/>
      <c r="G980" s="39"/>
      <c r="H980" s="39"/>
      <c r="I980" s="40"/>
    </row>
    <row r="981" spans="2:9">
      <c r="B981" s="38"/>
      <c r="C981" s="102"/>
      <c r="D981" s="39"/>
      <c r="E981" s="39"/>
      <c r="F981" s="39"/>
      <c r="G981" s="39"/>
      <c r="H981" s="39"/>
      <c r="I981" s="40"/>
    </row>
    <row r="982" spans="2:9">
      <c r="B982" s="38"/>
      <c r="C982" s="102"/>
      <c r="D982" s="39"/>
      <c r="E982" s="39"/>
      <c r="F982" s="39"/>
      <c r="G982" s="39"/>
      <c r="H982" s="39"/>
      <c r="I982" s="40"/>
    </row>
    <row r="983" spans="2:9">
      <c r="B983" s="38"/>
      <c r="C983" s="102"/>
      <c r="D983" s="39"/>
      <c r="E983" s="39"/>
      <c r="F983" s="39"/>
      <c r="G983" s="39"/>
      <c r="H983" s="39"/>
      <c r="I983" s="40"/>
    </row>
    <row r="984" spans="2:9">
      <c r="B984" s="38"/>
      <c r="C984" s="102"/>
      <c r="D984" s="39"/>
      <c r="E984" s="39"/>
      <c r="F984" s="39"/>
      <c r="G984" s="39"/>
      <c r="H984" s="39"/>
      <c r="I984" s="40"/>
    </row>
    <row r="985" spans="2:9">
      <c r="B985" s="38"/>
      <c r="C985" s="102"/>
      <c r="D985" s="39"/>
      <c r="E985" s="39"/>
      <c r="F985" s="39"/>
      <c r="G985" s="39"/>
      <c r="H985" s="39"/>
      <c r="I985" s="40"/>
    </row>
    <row r="986" spans="2:9">
      <c r="B986" s="38"/>
      <c r="C986" s="102"/>
      <c r="D986" s="39"/>
      <c r="E986" s="39"/>
      <c r="F986" s="39"/>
      <c r="G986" s="39"/>
      <c r="H986" s="39"/>
      <c r="I986" s="40"/>
    </row>
    <row r="987" spans="2:9">
      <c r="B987" s="38"/>
      <c r="C987" s="102"/>
      <c r="D987" s="39"/>
      <c r="E987" s="39"/>
      <c r="F987" s="39"/>
      <c r="G987" s="39"/>
      <c r="H987" s="39"/>
      <c r="I987" s="40"/>
    </row>
    <row r="988" spans="2:9">
      <c r="B988" s="38"/>
      <c r="C988" s="102"/>
      <c r="D988" s="39"/>
      <c r="E988" s="39"/>
      <c r="F988" s="39"/>
      <c r="G988" s="39"/>
      <c r="H988" s="39"/>
      <c r="I988" s="40"/>
    </row>
    <row r="989" spans="2:9">
      <c r="B989" s="38"/>
      <c r="C989" s="102"/>
      <c r="D989" s="39"/>
      <c r="E989" s="39"/>
      <c r="F989" s="39"/>
      <c r="G989" s="39"/>
      <c r="H989" s="39"/>
      <c r="I989" s="40"/>
    </row>
    <row r="990" spans="2:9">
      <c r="B990" s="38"/>
      <c r="C990" s="102"/>
      <c r="D990" s="39"/>
      <c r="E990" s="39"/>
      <c r="F990" s="39"/>
      <c r="G990" s="39"/>
      <c r="H990" s="39"/>
      <c r="I990" s="40"/>
    </row>
    <row r="991" spans="2:9">
      <c r="B991" s="38"/>
      <c r="C991" s="102"/>
      <c r="D991" s="39"/>
      <c r="E991" s="39"/>
      <c r="F991" s="39"/>
      <c r="G991" s="39"/>
      <c r="H991" s="39"/>
      <c r="I991" s="40"/>
    </row>
    <row r="992" spans="2:9">
      <c r="B992" s="38"/>
      <c r="C992" s="102"/>
      <c r="D992" s="39"/>
      <c r="E992" s="39"/>
      <c r="F992" s="39"/>
      <c r="G992" s="39"/>
      <c r="H992" s="39"/>
      <c r="I992" s="40"/>
    </row>
    <row r="993" spans="2:9">
      <c r="B993" s="38"/>
      <c r="C993" s="102"/>
      <c r="D993" s="39"/>
      <c r="E993" s="39"/>
      <c r="F993" s="39"/>
      <c r="G993" s="39"/>
      <c r="H993" s="39"/>
      <c r="I993" s="40"/>
    </row>
    <row r="994" spans="2:9">
      <c r="B994" s="38"/>
      <c r="C994" s="102"/>
      <c r="D994" s="39"/>
      <c r="E994" s="39"/>
      <c r="F994" s="39"/>
      <c r="G994" s="39"/>
      <c r="H994" s="39"/>
      <c r="I994" s="40"/>
    </row>
    <row r="995" spans="2:9">
      <c r="B995" s="38"/>
      <c r="C995" s="102"/>
      <c r="D995" s="39"/>
      <c r="E995" s="39"/>
      <c r="F995" s="39"/>
      <c r="G995" s="39"/>
      <c r="H995" s="39"/>
      <c r="I995" s="40"/>
    </row>
    <row r="996" spans="2:9">
      <c r="B996" s="38"/>
      <c r="C996" s="102"/>
      <c r="D996" s="39"/>
      <c r="E996" s="39"/>
      <c r="F996" s="39"/>
      <c r="G996" s="39"/>
      <c r="H996" s="39"/>
      <c r="I996" s="40"/>
    </row>
    <row r="997" spans="2:9">
      <c r="B997" s="38"/>
      <c r="C997" s="102"/>
      <c r="D997" s="39"/>
      <c r="E997" s="39"/>
      <c r="F997" s="39"/>
      <c r="G997" s="39"/>
      <c r="H997" s="39"/>
      <c r="I997" s="40"/>
    </row>
    <row r="998" spans="2:9">
      <c r="B998" s="38"/>
      <c r="C998" s="102"/>
      <c r="D998" s="39"/>
      <c r="E998" s="39"/>
      <c r="F998" s="39"/>
      <c r="G998" s="39"/>
      <c r="H998" s="39"/>
      <c r="I998" s="40"/>
    </row>
    <row r="999" spans="2:9">
      <c r="B999" s="38"/>
      <c r="C999" s="102"/>
      <c r="D999" s="39"/>
      <c r="E999" s="39"/>
      <c r="F999" s="39"/>
      <c r="G999" s="39"/>
      <c r="H999" s="39"/>
      <c r="I999" s="40"/>
    </row>
    <row r="1000" spans="2:9">
      <c r="B1000" s="38"/>
      <c r="C1000" s="102"/>
      <c r="D1000" s="39"/>
      <c r="E1000" s="39"/>
      <c r="F1000" s="39"/>
      <c r="G1000" s="39"/>
      <c r="H1000" s="39"/>
      <c r="I1000" s="40"/>
    </row>
    <row r="1001" spans="2:9">
      <c r="B1001" s="38"/>
      <c r="C1001" s="102"/>
      <c r="D1001" s="39"/>
      <c r="E1001" s="39"/>
      <c r="F1001" s="39"/>
      <c r="G1001" s="39"/>
      <c r="H1001" s="39"/>
      <c r="I1001" s="40"/>
    </row>
    <row r="1002" spans="2:9">
      <c r="B1002" s="38"/>
      <c r="C1002" s="102"/>
      <c r="D1002" s="39"/>
      <c r="E1002" s="39"/>
      <c r="F1002" s="39"/>
      <c r="G1002" s="39"/>
      <c r="H1002" s="39"/>
      <c r="I1002" s="40"/>
    </row>
    <row r="1003" spans="2:9">
      <c r="B1003" s="38"/>
      <c r="C1003" s="102"/>
      <c r="D1003" s="39"/>
      <c r="E1003" s="39"/>
      <c r="F1003" s="39"/>
      <c r="G1003" s="39"/>
      <c r="H1003" s="39"/>
      <c r="I1003" s="40"/>
    </row>
    <row r="1004" spans="2:9">
      <c r="B1004" s="38"/>
      <c r="C1004" s="102"/>
      <c r="D1004" s="39"/>
      <c r="E1004" s="39"/>
      <c r="F1004" s="39"/>
      <c r="G1004" s="39"/>
      <c r="H1004" s="39"/>
      <c r="I1004" s="40"/>
    </row>
    <row r="1005" spans="2:9">
      <c r="B1005" s="38"/>
      <c r="C1005" s="102"/>
      <c r="D1005" s="39"/>
      <c r="E1005" s="39"/>
      <c r="F1005" s="39"/>
      <c r="G1005" s="39"/>
      <c r="H1005" s="39"/>
      <c r="I1005" s="40"/>
    </row>
    <row r="1006" spans="2:9">
      <c r="B1006" s="38"/>
      <c r="C1006" s="102"/>
      <c r="D1006" s="39"/>
      <c r="E1006" s="39"/>
      <c r="F1006" s="39"/>
      <c r="G1006" s="39"/>
      <c r="H1006" s="39"/>
      <c r="I1006" s="40"/>
    </row>
    <row r="1007" spans="2:9">
      <c r="B1007" s="38"/>
      <c r="C1007" s="102"/>
      <c r="D1007" s="39"/>
      <c r="E1007" s="39"/>
      <c r="F1007" s="39"/>
      <c r="G1007" s="39"/>
      <c r="H1007" s="39"/>
      <c r="I1007" s="40"/>
    </row>
    <row r="1008" spans="2:9">
      <c r="B1008" s="38"/>
      <c r="C1008" s="102"/>
      <c r="D1008" s="39"/>
      <c r="E1008" s="39"/>
      <c r="F1008" s="39"/>
      <c r="G1008" s="39"/>
      <c r="H1008" s="39"/>
      <c r="I1008" s="40"/>
    </row>
    <row r="1009" spans="2:9">
      <c r="B1009" s="38"/>
      <c r="C1009" s="102"/>
      <c r="D1009" s="39"/>
      <c r="E1009" s="39"/>
      <c r="F1009" s="39"/>
      <c r="G1009" s="39"/>
      <c r="H1009" s="39"/>
      <c r="I1009" s="40"/>
    </row>
    <row r="1010" spans="2:9">
      <c r="B1010" s="38"/>
      <c r="C1010" s="102"/>
      <c r="D1010" s="39"/>
      <c r="E1010" s="39"/>
      <c r="F1010" s="39"/>
      <c r="G1010" s="39"/>
      <c r="H1010" s="39"/>
      <c r="I1010" s="40"/>
    </row>
    <row r="1011" spans="2:9">
      <c r="B1011" s="38"/>
      <c r="C1011" s="102"/>
      <c r="D1011" s="39"/>
      <c r="E1011" s="39"/>
      <c r="F1011" s="39"/>
      <c r="G1011" s="39"/>
      <c r="H1011" s="39"/>
      <c r="I1011" s="40"/>
    </row>
    <row r="1012" spans="2:9">
      <c r="B1012" s="38"/>
      <c r="C1012" s="102"/>
      <c r="D1012" s="39"/>
      <c r="E1012" s="39"/>
      <c r="F1012" s="39"/>
      <c r="G1012" s="39"/>
      <c r="H1012" s="39"/>
      <c r="I1012" s="40"/>
    </row>
    <row r="1013" spans="2:9">
      <c r="B1013" s="38"/>
      <c r="C1013" s="102"/>
      <c r="D1013" s="39"/>
      <c r="E1013" s="39"/>
      <c r="F1013" s="39"/>
      <c r="G1013" s="39"/>
      <c r="H1013" s="39"/>
      <c r="I1013" s="40"/>
    </row>
    <row r="1014" spans="2:9">
      <c r="B1014" s="38"/>
      <c r="C1014" s="102"/>
      <c r="D1014" s="39"/>
      <c r="E1014" s="39"/>
      <c r="F1014" s="39"/>
      <c r="G1014" s="39"/>
      <c r="H1014" s="39"/>
      <c r="I1014" s="40"/>
    </row>
    <row r="1015" spans="2:9">
      <c r="B1015" s="38"/>
      <c r="C1015" s="102"/>
      <c r="D1015" s="39"/>
      <c r="E1015" s="39"/>
      <c r="F1015" s="39"/>
      <c r="G1015" s="39"/>
      <c r="H1015" s="39"/>
      <c r="I1015" s="40"/>
    </row>
    <row r="1016" spans="2:9">
      <c r="B1016" s="38"/>
      <c r="C1016" s="102"/>
      <c r="D1016" s="39"/>
      <c r="E1016" s="39"/>
      <c r="F1016" s="39"/>
      <c r="G1016" s="39"/>
      <c r="H1016" s="39"/>
      <c r="I1016" s="40"/>
    </row>
    <row r="1017" spans="2:9">
      <c r="B1017" s="38"/>
      <c r="C1017" s="102"/>
      <c r="D1017" s="39"/>
      <c r="E1017" s="39"/>
      <c r="F1017" s="39"/>
      <c r="G1017" s="39"/>
      <c r="H1017" s="39"/>
      <c r="I1017" s="40"/>
    </row>
    <row r="1018" spans="2:9">
      <c r="B1018" s="38"/>
      <c r="C1018" s="102"/>
      <c r="D1018" s="39"/>
      <c r="E1018" s="39"/>
      <c r="F1018" s="39"/>
      <c r="G1018" s="39"/>
      <c r="H1018" s="39"/>
      <c r="I1018" s="40"/>
    </row>
    <row r="1019" spans="2:9">
      <c r="B1019" s="38"/>
      <c r="C1019" s="102"/>
      <c r="D1019" s="39"/>
      <c r="E1019" s="39"/>
      <c r="F1019" s="39"/>
      <c r="G1019" s="39"/>
      <c r="H1019" s="39"/>
      <c r="I1019" s="40"/>
    </row>
    <row r="1020" spans="2:9">
      <c r="B1020" s="38"/>
      <c r="C1020" s="102"/>
      <c r="D1020" s="39"/>
      <c r="E1020" s="39"/>
      <c r="F1020" s="39"/>
      <c r="G1020" s="39"/>
      <c r="H1020" s="39"/>
      <c r="I1020" s="40"/>
    </row>
    <row r="1021" spans="2:9">
      <c r="B1021" s="38"/>
      <c r="C1021" s="102"/>
      <c r="D1021" s="39"/>
      <c r="E1021" s="39"/>
      <c r="F1021" s="39"/>
      <c r="G1021" s="39"/>
      <c r="H1021" s="39"/>
      <c r="I1021" s="40"/>
    </row>
    <row r="1022" spans="2:9">
      <c r="B1022" s="38"/>
      <c r="C1022" s="102"/>
      <c r="D1022" s="39"/>
      <c r="E1022" s="39"/>
      <c r="F1022" s="39"/>
      <c r="G1022" s="39"/>
      <c r="H1022" s="39"/>
      <c r="I1022" s="40"/>
    </row>
    <row r="1023" spans="2:9">
      <c r="B1023" s="38"/>
      <c r="C1023" s="102"/>
      <c r="D1023" s="39"/>
      <c r="E1023" s="39"/>
      <c r="F1023" s="39"/>
      <c r="G1023" s="39"/>
      <c r="H1023" s="39"/>
      <c r="I1023" s="40"/>
    </row>
    <row r="1024" spans="2:9">
      <c r="B1024" s="38"/>
      <c r="C1024" s="102"/>
      <c r="D1024" s="39"/>
      <c r="E1024" s="39"/>
      <c r="F1024" s="39"/>
      <c r="G1024" s="39"/>
      <c r="H1024" s="39"/>
      <c r="I1024" s="40"/>
    </row>
    <row r="1025" spans="2:9">
      <c r="B1025" s="38"/>
      <c r="C1025" s="102"/>
      <c r="D1025" s="39"/>
      <c r="E1025" s="39"/>
      <c r="F1025" s="39"/>
      <c r="G1025" s="39"/>
      <c r="H1025" s="39"/>
      <c r="I1025" s="40"/>
    </row>
    <row r="1026" spans="2:9">
      <c r="B1026" s="38"/>
      <c r="C1026" s="102"/>
      <c r="D1026" s="39"/>
      <c r="E1026" s="39"/>
      <c r="F1026" s="39"/>
      <c r="G1026" s="39"/>
      <c r="H1026" s="39"/>
      <c r="I1026" s="40"/>
    </row>
    <row r="1027" spans="2:9">
      <c r="B1027" s="38"/>
      <c r="C1027" s="102"/>
      <c r="D1027" s="39"/>
      <c r="E1027" s="39"/>
      <c r="F1027" s="39"/>
      <c r="G1027" s="39"/>
      <c r="H1027" s="39"/>
      <c r="I1027" s="40"/>
    </row>
    <row r="1028" spans="2:9">
      <c r="B1028" s="38"/>
      <c r="C1028" s="102"/>
      <c r="D1028" s="39"/>
      <c r="E1028" s="39"/>
      <c r="F1028" s="39"/>
      <c r="G1028" s="39"/>
      <c r="H1028" s="39"/>
      <c r="I1028" s="40"/>
    </row>
    <row r="1029" spans="2:9">
      <c r="B1029" s="38"/>
      <c r="C1029" s="102"/>
      <c r="D1029" s="39"/>
      <c r="E1029" s="39"/>
      <c r="F1029" s="39"/>
      <c r="G1029" s="39"/>
      <c r="H1029" s="39"/>
      <c r="I1029" s="40"/>
    </row>
    <row r="1030" spans="2:9">
      <c r="B1030" s="38"/>
      <c r="C1030" s="102"/>
      <c r="D1030" s="39"/>
      <c r="E1030" s="39"/>
      <c r="F1030" s="39"/>
      <c r="G1030" s="39"/>
      <c r="H1030" s="39"/>
      <c r="I1030" s="40"/>
    </row>
    <row r="1031" spans="2:9">
      <c r="B1031" s="38"/>
      <c r="C1031" s="102"/>
      <c r="D1031" s="39"/>
      <c r="E1031" s="39"/>
      <c r="F1031" s="39"/>
      <c r="G1031" s="39"/>
      <c r="H1031" s="39"/>
      <c r="I1031" s="40"/>
    </row>
    <row r="1032" spans="2:9">
      <c r="B1032" s="38"/>
      <c r="C1032" s="102"/>
      <c r="D1032" s="39"/>
      <c r="E1032" s="39"/>
      <c r="F1032" s="39"/>
      <c r="G1032" s="39"/>
      <c r="H1032" s="39"/>
      <c r="I1032" s="40"/>
    </row>
    <row r="1033" spans="2:9">
      <c r="B1033" s="38"/>
      <c r="C1033" s="102"/>
      <c r="D1033" s="39"/>
      <c r="E1033" s="39"/>
      <c r="F1033" s="39"/>
      <c r="G1033" s="39"/>
      <c r="H1033" s="39"/>
      <c r="I1033" s="40"/>
    </row>
    <row r="1034" spans="2:9">
      <c r="B1034" s="38"/>
      <c r="C1034" s="102"/>
      <c r="D1034" s="39"/>
      <c r="E1034" s="39"/>
      <c r="F1034" s="39"/>
      <c r="G1034" s="39"/>
      <c r="H1034" s="39"/>
      <c r="I1034" s="40"/>
    </row>
    <row r="1035" spans="2:9">
      <c r="B1035" s="38"/>
      <c r="C1035" s="102"/>
      <c r="D1035" s="39"/>
      <c r="E1035" s="39"/>
      <c r="F1035" s="39"/>
      <c r="G1035" s="39"/>
      <c r="H1035" s="39"/>
      <c r="I1035" s="40"/>
    </row>
    <row r="1036" spans="2:9">
      <c r="B1036" s="38"/>
      <c r="C1036" s="102"/>
      <c r="D1036" s="39"/>
      <c r="E1036" s="39"/>
      <c r="F1036" s="39"/>
      <c r="G1036" s="39"/>
      <c r="H1036" s="39"/>
      <c r="I1036" s="40"/>
    </row>
    <row r="1037" spans="2:9">
      <c r="B1037" s="38"/>
      <c r="C1037" s="102"/>
      <c r="D1037" s="39"/>
      <c r="E1037" s="39"/>
      <c r="F1037" s="39"/>
      <c r="G1037" s="39"/>
      <c r="H1037" s="39"/>
      <c r="I1037" s="40"/>
    </row>
    <row r="1038" spans="2:9">
      <c r="B1038" s="38"/>
      <c r="C1038" s="102"/>
      <c r="D1038" s="39"/>
      <c r="E1038" s="39"/>
      <c r="F1038" s="39"/>
      <c r="G1038" s="39"/>
      <c r="H1038" s="39"/>
      <c r="I1038" s="40"/>
    </row>
    <row r="1039" spans="2:9">
      <c r="B1039" s="38"/>
      <c r="C1039" s="102"/>
      <c r="D1039" s="39"/>
      <c r="E1039" s="39"/>
      <c r="F1039" s="39"/>
      <c r="G1039" s="39"/>
      <c r="H1039" s="39"/>
      <c r="I1039" s="40"/>
    </row>
    <row r="1040" spans="2:9">
      <c r="B1040" s="38"/>
      <c r="C1040" s="102"/>
      <c r="D1040" s="39"/>
      <c r="E1040" s="39"/>
      <c r="F1040" s="39"/>
      <c r="G1040" s="39"/>
      <c r="H1040" s="39"/>
      <c r="I1040" s="40"/>
    </row>
    <row r="1041" spans="2:9">
      <c r="B1041" s="38"/>
      <c r="C1041" s="102"/>
      <c r="D1041" s="39"/>
      <c r="E1041" s="39"/>
      <c r="F1041" s="39"/>
      <c r="G1041" s="39"/>
      <c r="H1041" s="39"/>
      <c r="I1041" s="40"/>
    </row>
    <row r="1042" spans="2:9">
      <c r="B1042" s="38"/>
      <c r="C1042" s="102"/>
      <c r="D1042" s="39"/>
      <c r="E1042" s="39"/>
      <c r="F1042" s="39"/>
      <c r="G1042" s="39"/>
      <c r="H1042" s="39"/>
      <c r="I1042" s="40"/>
    </row>
    <row r="1043" spans="2:9">
      <c r="B1043" s="38"/>
      <c r="C1043" s="102"/>
      <c r="D1043" s="39"/>
      <c r="E1043" s="39"/>
      <c r="F1043" s="39"/>
      <c r="G1043" s="39"/>
      <c r="H1043" s="39"/>
      <c r="I1043" s="40"/>
    </row>
    <row r="1044" spans="2:9">
      <c r="B1044" s="38"/>
      <c r="C1044" s="102"/>
      <c r="D1044" s="39"/>
      <c r="E1044" s="39"/>
      <c r="F1044" s="39"/>
      <c r="G1044" s="39"/>
      <c r="H1044" s="39"/>
      <c r="I1044" s="40"/>
    </row>
    <row r="1045" spans="2:9">
      <c r="B1045" s="38"/>
      <c r="C1045" s="102"/>
      <c r="D1045" s="39"/>
      <c r="E1045" s="39"/>
      <c r="F1045" s="39"/>
      <c r="G1045" s="39"/>
      <c r="H1045" s="39"/>
      <c r="I1045" s="40"/>
    </row>
    <row r="1046" spans="2:9">
      <c r="B1046" s="38"/>
      <c r="C1046" s="102"/>
      <c r="D1046" s="39"/>
      <c r="E1046" s="39"/>
      <c r="F1046" s="39"/>
      <c r="G1046" s="39"/>
      <c r="H1046" s="39"/>
      <c r="I1046" s="40"/>
    </row>
    <row r="1047" spans="2:9">
      <c r="B1047" s="38"/>
      <c r="C1047" s="102"/>
      <c r="D1047" s="39"/>
      <c r="E1047" s="39"/>
      <c r="F1047" s="39"/>
      <c r="G1047" s="39"/>
      <c r="H1047" s="39"/>
      <c r="I1047" s="40"/>
    </row>
    <row r="1048" spans="2:9">
      <c r="B1048" s="38"/>
      <c r="C1048" s="102"/>
      <c r="D1048" s="39"/>
      <c r="E1048" s="39"/>
      <c r="F1048" s="39"/>
      <c r="G1048" s="39"/>
      <c r="H1048" s="39"/>
      <c r="I1048" s="40"/>
    </row>
    <row r="1049" spans="2:9">
      <c r="B1049" s="38"/>
      <c r="C1049" s="102"/>
      <c r="D1049" s="39"/>
      <c r="E1049" s="39"/>
      <c r="F1049" s="39"/>
      <c r="G1049" s="39"/>
      <c r="H1049" s="39"/>
      <c r="I1049" s="40"/>
    </row>
    <row r="1050" spans="2:9">
      <c r="B1050" s="38"/>
      <c r="C1050" s="102"/>
      <c r="D1050" s="39"/>
      <c r="E1050" s="39"/>
      <c r="F1050" s="39"/>
      <c r="G1050" s="39"/>
      <c r="H1050" s="39"/>
      <c r="I1050" s="40"/>
    </row>
    <row r="1051" spans="2:9">
      <c r="B1051" s="38"/>
      <c r="C1051" s="102"/>
      <c r="D1051" s="39"/>
      <c r="E1051" s="39"/>
      <c r="F1051" s="39"/>
      <c r="G1051" s="39"/>
      <c r="H1051" s="39"/>
      <c r="I1051" s="40"/>
    </row>
    <row r="1052" spans="2:9">
      <c r="B1052" s="38"/>
      <c r="C1052" s="102"/>
      <c r="D1052" s="39"/>
      <c r="E1052" s="39"/>
      <c r="F1052" s="39"/>
      <c r="G1052" s="39"/>
      <c r="H1052" s="39"/>
      <c r="I1052" s="40"/>
    </row>
    <row r="1053" spans="2:9">
      <c r="B1053" s="38"/>
      <c r="C1053" s="102"/>
      <c r="D1053" s="39"/>
      <c r="E1053" s="39"/>
      <c r="F1053" s="39"/>
      <c r="G1053" s="39"/>
      <c r="H1053" s="39"/>
      <c r="I1053" s="40"/>
    </row>
    <row r="1054" spans="2:9">
      <c r="B1054" s="38"/>
      <c r="C1054" s="102"/>
      <c r="D1054" s="39"/>
      <c r="E1054" s="39"/>
      <c r="F1054" s="39"/>
      <c r="G1054" s="39"/>
      <c r="H1054" s="39"/>
      <c r="I1054" s="40"/>
    </row>
    <row r="1055" spans="2:9">
      <c r="B1055" s="38"/>
      <c r="C1055" s="102"/>
      <c r="D1055" s="39"/>
      <c r="E1055" s="39"/>
      <c r="F1055" s="39"/>
      <c r="G1055" s="39"/>
      <c r="H1055" s="39"/>
      <c r="I1055" s="40"/>
    </row>
    <row r="1056" spans="2:9">
      <c r="B1056" s="38"/>
      <c r="C1056" s="102"/>
      <c r="D1056" s="39"/>
      <c r="E1056" s="39"/>
      <c r="F1056" s="39"/>
      <c r="G1056" s="39"/>
      <c r="H1056" s="39"/>
      <c r="I1056" s="40"/>
    </row>
    <row r="1057" spans="2:9">
      <c r="B1057" s="38"/>
      <c r="C1057" s="102"/>
      <c r="D1057" s="39"/>
      <c r="E1057" s="39"/>
      <c r="F1057" s="39"/>
      <c r="G1057" s="39"/>
      <c r="H1057" s="39"/>
      <c r="I1057" s="40"/>
    </row>
    <row r="1058" spans="2:9">
      <c r="B1058" s="38"/>
      <c r="C1058" s="102"/>
      <c r="D1058" s="39"/>
      <c r="E1058" s="39"/>
      <c r="F1058" s="39"/>
      <c r="G1058" s="39"/>
      <c r="H1058" s="39"/>
      <c r="I1058" s="40"/>
    </row>
    <row r="1059" spans="2:9">
      <c r="B1059" s="38"/>
      <c r="C1059" s="102"/>
      <c r="D1059" s="39"/>
      <c r="E1059" s="39"/>
      <c r="F1059" s="39"/>
      <c r="G1059" s="39"/>
      <c r="H1059" s="39"/>
      <c r="I1059" s="40"/>
    </row>
    <row r="1060" spans="2:9">
      <c r="B1060" s="38"/>
      <c r="C1060" s="102"/>
      <c r="D1060" s="39"/>
      <c r="E1060" s="39"/>
      <c r="F1060" s="39"/>
      <c r="G1060" s="39"/>
      <c r="H1060" s="39"/>
      <c r="I1060" s="40"/>
    </row>
    <row r="1061" spans="2:9">
      <c r="B1061" s="38"/>
      <c r="C1061" s="102"/>
      <c r="D1061" s="39"/>
      <c r="E1061" s="39"/>
      <c r="F1061" s="39"/>
      <c r="G1061" s="39"/>
      <c r="H1061" s="39"/>
      <c r="I1061" s="40"/>
    </row>
    <row r="1062" spans="2:9">
      <c r="B1062" s="38"/>
      <c r="C1062" s="102"/>
      <c r="D1062" s="39"/>
      <c r="E1062" s="39"/>
      <c r="F1062" s="39"/>
      <c r="G1062" s="39"/>
      <c r="H1062" s="39"/>
      <c r="I1062" s="40"/>
    </row>
    <row r="1063" spans="2:9">
      <c r="B1063" s="38"/>
      <c r="C1063" s="102"/>
      <c r="D1063" s="39"/>
      <c r="E1063" s="39"/>
      <c r="F1063" s="39"/>
      <c r="G1063" s="39"/>
      <c r="H1063" s="39"/>
      <c r="I1063" s="40"/>
    </row>
    <row r="1064" spans="2:9">
      <c r="B1064" s="38"/>
      <c r="C1064" s="102"/>
      <c r="D1064" s="39"/>
      <c r="E1064" s="39"/>
      <c r="F1064" s="39"/>
      <c r="G1064" s="39"/>
      <c r="H1064" s="39"/>
      <c r="I1064" s="40"/>
    </row>
    <row r="1065" spans="2:9">
      <c r="B1065" s="38"/>
      <c r="C1065" s="102"/>
      <c r="D1065" s="39"/>
      <c r="E1065" s="39"/>
      <c r="F1065" s="39"/>
      <c r="G1065" s="39"/>
      <c r="H1065" s="39"/>
      <c r="I1065" s="40"/>
    </row>
    <row r="1066" spans="2:9">
      <c r="B1066" s="38"/>
      <c r="C1066" s="102"/>
      <c r="D1066" s="39"/>
      <c r="E1066" s="39"/>
      <c r="F1066" s="39"/>
      <c r="G1066" s="39"/>
      <c r="H1066" s="39"/>
      <c r="I1066" s="40"/>
    </row>
  </sheetData>
  <sheetProtection selectLockedCells="1"/>
  <mergeCells count="17">
    <mergeCell ref="A312:I312"/>
    <mergeCell ref="B6:D6"/>
    <mergeCell ref="B7:D7"/>
    <mergeCell ref="D11:F11"/>
    <mergeCell ref="B12:C12"/>
    <mergeCell ref="K24:L24"/>
    <mergeCell ref="B10:D10"/>
    <mergeCell ref="G11:H11"/>
    <mergeCell ref="B11:C11"/>
    <mergeCell ref="J1:M1"/>
    <mergeCell ref="D1:F1"/>
    <mergeCell ref="B2:D2"/>
    <mergeCell ref="B3:D3"/>
    <mergeCell ref="B8:D8"/>
    <mergeCell ref="B9:D9"/>
    <mergeCell ref="B4:D4"/>
    <mergeCell ref="B5:D5"/>
  </mergeCells>
  <phoneticPr fontId="3" type="noConversion"/>
  <pageMargins left="0.78740157499999996" right="0.78740157499999996" top="0.984251969" bottom="0.984251969" header="0.4921259845" footer="0.4921259845"/>
  <pageSetup paperSize="9" orientation="landscape" horizont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 codeName="List27"/>
  <dimension ref="A1:L71"/>
  <sheetViews>
    <sheetView showGridLines="0" zoomScaleSheetLayoutView="130" workbookViewId="0">
      <selection activeCell="K48" sqref="K48"/>
    </sheetView>
  </sheetViews>
  <sheetFormatPr defaultRowHeight="11.25"/>
  <cols>
    <col min="1" max="2" width="11.42578125" style="158" customWidth="1"/>
    <col min="3" max="3" width="9.140625" style="158"/>
    <col min="4" max="7" width="9.7109375" style="158" customWidth="1"/>
    <col min="8" max="8" width="5.5703125" style="158" customWidth="1"/>
    <col min="9" max="9" width="10.7109375" style="158" customWidth="1"/>
    <col min="10" max="14" width="9.140625" style="158"/>
    <col min="15" max="15" width="5.5703125" style="158" customWidth="1"/>
    <col min="16" max="16384" width="9.140625" style="158"/>
  </cols>
  <sheetData>
    <row r="1" spans="1:12">
      <c r="A1" s="814" t="str">
        <f>'o fy'!$B$29</f>
        <v>LASER CUT SLOVENSKO spol. s r.o.</v>
      </c>
      <c r="I1" s="158">
        <f>'o fy'!$B$24</f>
        <v>0</v>
      </c>
    </row>
    <row r="2" spans="1:12" ht="15" customHeight="1">
      <c r="A2" s="203" t="s">
        <v>1391</v>
      </c>
      <c r="C2" s="203"/>
      <c r="D2" s="203"/>
      <c r="E2" s="203"/>
      <c r="F2" s="203"/>
      <c r="G2" s="203"/>
      <c r="H2" s="203"/>
      <c r="I2" s="203"/>
      <c r="J2" s="203"/>
      <c r="K2" s="203"/>
    </row>
    <row r="3" spans="1:12" ht="10.5" customHeight="1">
      <c r="A3" s="1222"/>
      <c r="B3" s="1223"/>
      <c r="C3" s="2220" t="s">
        <v>218</v>
      </c>
      <c r="D3" s="2221"/>
      <c r="E3" s="2221"/>
      <c r="F3" s="2221"/>
      <c r="G3" s="2221"/>
      <c r="H3" s="2221"/>
      <c r="I3" s="2222"/>
      <c r="J3" s="204"/>
      <c r="K3" s="204"/>
      <c r="L3" s="205"/>
    </row>
    <row r="4" spans="1:12" ht="51" customHeight="1">
      <c r="A4" s="2109" t="s">
        <v>1392</v>
      </c>
      <c r="B4" s="2109"/>
      <c r="C4" s="1224" t="s">
        <v>1393</v>
      </c>
      <c r="D4" s="1224" t="s">
        <v>1394</v>
      </c>
      <c r="E4" s="2109" t="s">
        <v>1395</v>
      </c>
      <c r="F4" s="2109"/>
      <c r="G4" s="2109" t="s">
        <v>1396</v>
      </c>
      <c r="H4" s="2109"/>
      <c r="I4" s="1224" t="s">
        <v>1397</v>
      </c>
    </row>
    <row r="5" spans="1:12" ht="15" customHeight="1">
      <c r="A5" s="2112" t="s">
        <v>219</v>
      </c>
      <c r="B5" s="2112"/>
      <c r="C5" s="1192" t="s">
        <v>220</v>
      </c>
      <c r="D5" s="1192" t="s">
        <v>221</v>
      </c>
      <c r="E5" s="2112" t="s">
        <v>1001</v>
      </c>
      <c r="F5" s="2112"/>
      <c r="G5" s="2112" t="s">
        <v>1002</v>
      </c>
      <c r="H5" s="2112"/>
      <c r="I5" s="1192" t="s">
        <v>1007</v>
      </c>
    </row>
    <row r="6" spans="1:12" ht="24" customHeight="1">
      <c r="A6" s="2214" t="s">
        <v>1398</v>
      </c>
      <c r="B6" s="2215"/>
      <c r="C6" s="1225"/>
      <c r="D6" s="1225"/>
      <c r="E6" s="2216"/>
      <c r="F6" s="2216"/>
      <c r="G6" s="2217"/>
      <c r="H6" s="2217"/>
      <c r="I6" s="1227"/>
    </row>
    <row r="7" spans="1:12" ht="15" customHeight="1">
      <c r="A7" s="2218"/>
      <c r="B7" s="2072"/>
      <c r="C7" s="768"/>
      <c r="D7" s="768"/>
      <c r="E7" s="2219"/>
      <c r="F7" s="2219"/>
      <c r="G7" s="2219"/>
      <c r="H7" s="2219"/>
      <c r="I7" s="769"/>
    </row>
    <row r="8" spans="1:12" ht="15" customHeight="1">
      <c r="A8" s="2212"/>
      <c r="B8" s="2068"/>
      <c r="C8" s="770"/>
      <c r="D8" s="770"/>
      <c r="E8" s="2213"/>
      <c r="F8" s="2213"/>
      <c r="G8" s="2213"/>
      <c r="H8" s="2213"/>
      <c r="I8" s="771"/>
    </row>
    <row r="9" spans="1:12" ht="15" customHeight="1">
      <c r="A9" s="2212"/>
      <c r="B9" s="2068"/>
      <c r="C9" s="770"/>
      <c r="D9" s="770"/>
      <c r="E9" s="2213"/>
      <c r="F9" s="2213"/>
      <c r="G9" s="2213"/>
      <c r="H9" s="2213"/>
      <c r="I9" s="771"/>
    </row>
    <row r="10" spans="1:12" ht="15" customHeight="1">
      <c r="A10" s="2212"/>
      <c r="B10" s="2068"/>
      <c r="C10" s="770"/>
      <c r="D10" s="770"/>
      <c r="E10" s="2213"/>
      <c r="F10" s="2213"/>
      <c r="G10" s="2213"/>
      <c r="H10" s="2213"/>
      <c r="I10" s="771"/>
    </row>
    <row r="11" spans="1:12" ht="24" customHeight="1">
      <c r="A11" s="2214" t="s">
        <v>1399</v>
      </c>
      <c r="B11" s="2215"/>
      <c r="C11" s="2215"/>
      <c r="D11" s="2215"/>
      <c r="E11" s="2215"/>
      <c r="F11" s="2215"/>
      <c r="G11" s="2215"/>
      <c r="H11" s="2215"/>
      <c r="I11" s="2223"/>
    </row>
    <row r="12" spans="1:12" ht="15" customHeight="1">
      <c r="A12" s="2218"/>
      <c r="B12" s="2072"/>
      <c r="C12" s="815"/>
      <c r="D12" s="768"/>
      <c r="E12" s="2219"/>
      <c r="F12" s="2219"/>
      <c r="G12" s="2219"/>
      <c r="H12" s="2219"/>
      <c r="I12" s="769"/>
      <c r="J12" s="204"/>
      <c r="K12" s="204"/>
    </row>
    <row r="13" spans="1:12" ht="15" customHeight="1">
      <c r="A13" s="2212"/>
      <c r="B13" s="2068"/>
      <c r="C13" s="816"/>
      <c r="D13" s="770"/>
      <c r="E13" s="2213"/>
      <c r="F13" s="2213"/>
      <c r="G13" s="2213"/>
      <c r="H13" s="2213"/>
      <c r="I13" s="771"/>
      <c r="J13" s="204"/>
      <c r="K13" s="204"/>
    </row>
    <row r="14" spans="1:12" ht="15" customHeight="1">
      <c r="A14" s="2212"/>
      <c r="B14" s="2068"/>
      <c r="C14" s="816"/>
      <c r="D14" s="770"/>
      <c r="E14" s="2213"/>
      <c r="F14" s="2213"/>
      <c r="G14" s="2213"/>
      <c r="H14" s="2213"/>
      <c r="I14" s="771"/>
      <c r="J14" s="204"/>
      <c r="K14" s="204"/>
    </row>
    <row r="15" spans="1:12" ht="15" customHeight="1">
      <c r="A15" s="2212"/>
      <c r="B15" s="2068"/>
      <c r="C15" s="816"/>
      <c r="D15" s="770"/>
      <c r="E15" s="2213"/>
      <c r="F15" s="2213"/>
      <c r="G15" s="2213"/>
      <c r="H15" s="2213"/>
      <c r="I15" s="771"/>
    </row>
    <row r="16" spans="1:12" ht="24" customHeight="1">
      <c r="A16" s="2214" t="s">
        <v>1400</v>
      </c>
      <c r="B16" s="2215"/>
      <c r="C16" s="2215"/>
      <c r="D16" s="2215"/>
      <c r="E16" s="2215"/>
      <c r="F16" s="2215"/>
      <c r="G16" s="2215"/>
      <c r="H16" s="2215"/>
      <c r="I16" s="2223"/>
      <c r="J16" s="428"/>
      <c r="K16" s="428"/>
    </row>
    <row r="17" spans="1:11" ht="15" customHeight="1">
      <c r="A17" s="2218"/>
      <c r="B17" s="2072"/>
      <c r="C17" s="815"/>
      <c r="D17" s="768"/>
      <c r="E17" s="2219"/>
      <c r="F17" s="2219"/>
      <c r="G17" s="2219"/>
      <c r="H17" s="2219"/>
      <c r="I17" s="769"/>
      <c r="J17" s="428"/>
      <c r="K17" s="428"/>
    </row>
    <row r="18" spans="1:11" ht="15" customHeight="1">
      <c r="A18" s="2212"/>
      <c r="B18" s="2068"/>
      <c r="C18" s="816"/>
      <c r="D18" s="770"/>
      <c r="E18" s="2213"/>
      <c r="F18" s="2213"/>
      <c r="G18" s="2213"/>
      <c r="H18" s="2213"/>
      <c r="I18" s="771"/>
      <c r="J18" s="428"/>
      <c r="K18" s="428"/>
    </row>
    <row r="19" spans="1:11" ht="15" customHeight="1">
      <c r="A19" s="2212"/>
      <c r="B19" s="2068"/>
      <c r="C19" s="816"/>
      <c r="D19" s="770"/>
      <c r="E19" s="2213"/>
      <c r="F19" s="2213"/>
      <c r="G19" s="2213"/>
      <c r="H19" s="2213"/>
      <c r="I19" s="771"/>
      <c r="J19" s="428"/>
      <c r="K19" s="428"/>
    </row>
    <row r="20" spans="1:11" ht="15" customHeight="1">
      <c r="A20" s="2212"/>
      <c r="B20" s="2068"/>
      <c r="C20" s="816"/>
      <c r="D20" s="770"/>
      <c r="E20" s="2213"/>
      <c r="F20" s="2213"/>
      <c r="G20" s="2213"/>
      <c r="H20" s="2213"/>
      <c r="I20" s="771"/>
      <c r="J20" s="428"/>
      <c r="K20" s="428"/>
    </row>
    <row r="21" spans="1:11" ht="24" customHeight="1">
      <c r="A21" s="2214" t="s">
        <v>1401</v>
      </c>
      <c r="B21" s="2215"/>
      <c r="C21" s="2215"/>
      <c r="D21" s="2215"/>
      <c r="E21" s="2215"/>
      <c r="F21" s="2215"/>
      <c r="G21" s="2215"/>
      <c r="H21" s="2215"/>
      <c r="I21" s="2223"/>
      <c r="J21" s="204"/>
      <c r="K21" s="204"/>
    </row>
    <row r="22" spans="1:11" ht="15" customHeight="1">
      <c r="A22" s="2218"/>
      <c r="B22" s="2072"/>
      <c r="C22" s="815"/>
      <c r="D22" s="768"/>
      <c r="E22" s="2219"/>
      <c r="F22" s="2219"/>
      <c r="G22" s="2219"/>
      <c r="H22" s="2219"/>
      <c r="I22" s="769"/>
    </row>
    <row r="23" spans="1:11" ht="15" customHeight="1">
      <c r="A23" s="2212"/>
      <c r="B23" s="2068"/>
      <c r="C23" s="816"/>
      <c r="D23" s="770"/>
      <c r="E23" s="2213"/>
      <c r="F23" s="2213"/>
      <c r="G23" s="2213"/>
      <c r="H23" s="2213"/>
      <c r="I23" s="771"/>
    </row>
    <row r="24" spans="1:11" ht="15" customHeight="1">
      <c r="A24" s="2212"/>
      <c r="B24" s="2068"/>
      <c r="C24" s="816"/>
      <c r="D24" s="770"/>
      <c r="E24" s="2213"/>
      <c r="F24" s="2213"/>
      <c r="G24" s="2213"/>
      <c r="H24" s="2213"/>
      <c r="I24" s="771"/>
    </row>
    <row r="25" spans="1:11" ht="15" customHeight="1">
      <c r="A25" s="2212"/>
      <c r="B25" s="2068"/>
      <c r="C25" s="816"/>
      <c r="D25" s="770"/>
      <c r="E25" s="2213"/>
      <c r="F25" s="2213"/>
      <c r="G25" s="2213"/>
      <c r="H25" s="2213"/>
      <c r="I25" s="771"/>
    </row>
    <row r="26" spans="1:11" ht="23.1" customHeight="1">
      <c r="A26" s="2214" t="s">
        <v>1402</v>
      </c>
      <c r="B26" s="2224"/>
      <c r="C26" s="1228" t="s">
        <v>1403</v>
      </c>
      <c r="D26" s="1228" t="s">
        <v>1403</v>
      </c>
      <c r="E26" s="2225" t="s">
        <v>1403</v>
      </c>
      <c r="F26" s="2226"/>
      <c r="G26" s="2227" t="s">
        <v>1403</v>
      </c>
      <c r="H26" s="2227"/>
      <c r="I26" s="1229"/>
    </row>
    <row r="27" spans="1:11" ht="15" customHeight="1">
      <c r="A27" s="1230" t="s">
        <v>1404</v>
      </c>
      <c r="B27" s="1222"/>
      <c r="C27" s="1230"/>
      <c r="D27" s="1230"/>
      <c r="E27" s="1230"/>
      <c r="F27" s="1230"/>
      <c r="G27" s="1230"/>
      <c r="H27" s="1230"/>
      <c r="I27" s="1230"/>
      <c r="J27" s="203"/>
      <c r="K27" s="203"/>
    </row>
    <row r="28" spans="1:11" ht="60.75" customHeight="1">
      <c r="A28" s="2109" t="s">
        <v>1405</v>
      </c>
      <c r="B28" s="2109"/>
      <c r="C28" s="1224" t="s">
        <v>1406</v>
      </c>
      <c r="D28" s="1224" t="s">
        <v>1407</v>
      </c>
      <c r="E28" s="1224" t="s">
        <v>1408</v>
      </c>
      <c r="F28" s="1224" t="s">
        <v>1409</v>
      </c>
      <c r="G28" s="1224" t="s">
        <v>1410</v>
      </c>
      <c r="H28" s="2109" t="s">
        <v>1411</v>
      </c>
      <c r="I28" s="2109"/>
    </row>
    <row r="29" spans="1:11" ht="15" customHeight="1">
      <c r="A29" s="2112" t="s">
        <v>219</v>
      </c>
      <c r="B29" s="2112"/>
      <c r="C29" s="1192" t="s">
        <v>1412</v>
      </c>
      <c r="D29" s="1192" t="s">
        <v>221</v>
      </c>
      <c r="E29" s="1231" t="s">
        <v>1001</v>
      </c>
      <c r="F29" s="1231" t="s">
        <v>1002</v>
      </c>
      <c r="G29" s="1231" t="s">
        <v>1007</v>
      </c>
      <c r="H29" s="2112" t="s">
        <v>1337</v>
      </c>
      <c r="I29" s="2112"/>
      <c r="J29" s="204"/>
      <c r="K29" s="204"/>
    </row>
    <row r="30" spans="1:11" ht="14.1" customHeight="1">
      <c r="A30" s="2239" t="s">
        <v>1413</v>
      </c>
      <c r="B30" s="2240"/>
      <c r="C30" s="630"/>
      <c r="D30" s="656"/>
      <c r="E30" s="656"/>
      <c r="F30" s="656"/>
      <c r="G30" s="656"/>
      <c r="H30" s="2180"/>
      <c r="I30" s="2181"/>
    </row>
    <row r="31" spans="1:11" ht="24.95" customHeight="1">
      <c r="A31" s="2233" t="s">
        <v>1414</v>
      </c>
      <c r="B31" s="2234"/>
      <c r="C31" s="629"/>
      <c r="D31" s="652"/>
      <c r="E31" s="652"/>
      <c r="F31" s="652"/>
      <c r="G31" s="652"/>
      <c r="H31" s="2183"/>
      <c r="I31" s="2184"/>
      <c r="J31" s="151"/>
    </row>
    <row r="32" spans="1:11" ht="24.95" customHeight="1">
      <c r="A32" s="2233" t="s">
        <v>1415</v>
      </c>
      <c r="B32" s="2234"/>
      <c r="C32" s="629"/>
      <c r="D32" s="652"/>
      <c r="E32" s="652"/>
      <c r="F32" s="652"/>
      <c r="G32" s="652"/>
      <c r="H32" s="2183"/>
      <c r="I32" s="2184"/>
      <c r="J32" s="151"/>
    </row>
    <row r="33" spans="1:10" ht="24.95" customHeight="1">
      <c r="A33" s="2235" t="s">
        <v>1416</v>
      </c>
      <c r="B33" s="2236"/>
      <c r="C33" s="699"/>
      <c r="D33" s="817"/>
      <c r="E33" s="817"/>
      <c r="F33" s="817"/>
      <c r="G33" s="817"/>
      <c r="H33" s="2237"/>
      <c r="I33" s="2238"/>
      <c r="J33" s="151"/>
    </row>
    <row r="34" spans="1:10" ht="24.95" customHeight="1">
      <c r="A34" s="2229" t="s">
        <v>1417</v>
      </c>
      <c r="B34" s="2230"/>
      <c r="C34" s="1232" t="s">
        <v>1403</v>
      </c>
      <c r="D34" s="1233">
        <f>SUM(D30:D33)</f>
        <v>0</v>
      </c>
      <c r="E34" s="1233">
        <f>SUM(E30:E33)</f>
        <v>0</v>
      </c>
      <c r="F34" s="1233">
        <f>SUM(F30:F33)</f>
        <v>0</v>
      </c>
      <c r="G34" s="1233">
        <f>SUM(G30:G33)</f>
        <v>0</v>
      </c>
      <c r="H34" s="2231">
        <f>SUM(H30:H33)</f>
        <v>0</v>
      </c>
      <c r="I34" s="2232"/>
      <c r="J34" s="151"/>
    </row>
    <row r="35" spans="1:10" ht="15" customHeight="1">
      <c r="A35" s="1171" t="s">
        <v>972</v>
      </c>
      <c r="B35" s="1171"/>
      <c r="C35" s="1171"/>
      <c r="D35" s="1171"/>
      <c r="E35" s="1171"/>
      <c r="F35" s="1171"/>
      <c r="G35" s="1234"/>
      <c r="H35" s="1234"/>
      <c r="I35" s="1171"/>
      <c r="J35" s="151"/>
    </row>
    <row r="36" spans="1:10" ht="44.25" customHeight="1">
      <c r="A36" s="2074"/>
      <c r="B36" s="1932"/>
      <c r="C36" s="1932"/>
      <c r="D36" s="1932"/>
      <c r="E36" s="1932"/>
      <c r="F36" s="1932"/>
      <c r="G36" s="1932"/>
      <c r="H36" s="1932"/>
      <c r="I36" s="1932"/>
      <c r="J36" s="151"/>
    </row>
    <row r="37" spans="1:10" ht="15" customHeight="1">
      <c r="A37" s="2228">
        <f>'o fy'!$A$54</f>
        <v>0</v>
      </c>
      <c r="B37" s="2228"/>
      <c r="C37" s="2228"/>
      <c r="D37" s="2228"/>
    </row>
    <row r="38" spans="1:10" ht="15" customHeight="1"/>
    <row r="39" spans="1:10" ht="15" customHeight="1"/>
    <row r="40" spans="1:10" ht="15" customHeight="1"/>
    <row r="41" spans="1:10" ht="15" customHeight="1"/>
    <row r="42" spans="1:10" ht="15" customHeight="1">
      <c r="I42" s="195"/>
      <c r="J42" s="208"/>
    </row>
    <row r="43" spans="1:10" ht="15" customHeight="1"/>
    <row r="44" spans="1:10" ht="15" customHeight="1"/>
    <row r="45" spans="1:10" ht="15" customHeight="1"/>
    <row r="46" spans="1:10" ht="15" customHeight="1"/>
    <row r="47" spans="1:10" ht="15" customHeight="1"/>
    <row r="48" spans="1:10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</sheetData>
  <sheetProtection password="C096" sheet="1" objects="1" scenarios="1" selectLockedCells="1"/>
  <mergeCells count="80">
    <mergeCell ref="A37:D37"/>
    <mergeCell ref="H30:I30"/>
    <mergeCell ref="A34:B34"/>
    <mergeCell ref="H34:I34"/>
    <mergeCell ref="A31:B31"/>
    <mergeCell ref="H31:I31"/>
    <mergeCell ref="A32:B32"/>
    <mergeCell ref="H32:I32"/>
    <mergeCell ref="A33:B33"/>
    <mergeCell ref="H33:I33"/>
    <mergeCell ref="A30:B30"/>
    <mergeCell ref="A36:I36"/>
    <mergeCell ref="A29:B29"/>
    <mergeCell ref="H29:I29"/>
    <mergeCell ref="A24:B24"/>
    <mergeCell ref="E24:F24"/>
    <mergeCell ref="G24:H24"/>
    <mergeCell ref="A25:B25"/>
    <mergeCell ref="E25:F25"/>
    <mergeCell ref="G25:H25"/>
    <mergeCell ref="A26:B26"/>
    <mergeCell ref="E26:F26"/>
    <mergeCell ref="G26:H26"/>
    <mergeCell ref="A28:B28"/>
    <mergeCell ref="H28:I28"/>
    <mergeCell ref="A21:I21"/>
    <mergeCell ref="A22:B22"/>
    <mergeCell ref="E22:F22"/>
    <mergeCell ref="G22:H22"/>
    <mergeCell ref="A23:B23"/>
    <mergeCell ref="E23:F23"/>
    <mergeCell ref="G23:H23"/>
    <mergeCell ref="A19:B19"/>
    <mergeCell ref="E19:F19"/>
    <mergeCell ref="G19:H19"/>
    <mergeCell ref="A20:B20"/>
    <mergeCell ref="E20:F20"/>
    <mergeCell ref="G20:H20"/>
    <mergeCell ref="A16:I16"/>
    <mergeCell ref="A17:B17"/>
    <mergeCell ref="E17:F17"/>
    <mergeCell ref="G17:H17"/>
    <mergeCell ref="A18:B18"/>
    <mergeCell ref="E18:F18"/>
    <mergeCell ref="G18:H18"/>
    <mergeCell ref="A14:B14"/>
    <mergeCell ref="E14:F14"/>
    <mergeCell ref="G14:H14"/>
    <mergeCell ref="A15:B15"/>
    <mergeCell ref="E15:F15"/>
    <mergeCell ref="G15:H15"/>
    <mergeCell ref="A11:I11"/>
    <mergeCell ref="A12:B12"/>
    <mergeCell ref="E12:F12"/>
    <mergeCell ref="G12:H12"/>
    <mergeCell ref="A13:B13"/>
    <mergeCell ref="E13:F13"/>
    <mergeCell ref="G13:H13"/>
    <mergeCell ref="A9:B9"/>
    <mergeCell ref="E9:F9"/>
    <mergeCell ref="G9:H9"/>
    <mergeCell ref="A10:B10"/>
    <mergeCell ref="E10:F10"/>
    <mergeCell ref="G10:H10"/>
    <mergeCell ref="C3:I3"/>
    <mergeCell ref="A4:B4"/>
    <mergeCell ref="E4:F4"/>
    <mergeCell ref="G4:H4"/>
    <mergeCell ref="A5:B5"/>
    <mergeCell ref="E5:F5"/>
    <mergeCell ref="G5:H5"/>
    <mergeCell ref="A8:B8"/>
    <mergeCell ref="E8:F8"/>
    <mergeCell ref="G8:H8"/>
    <mergeCell ref="A6:B6"/>
    <mergeCell ref="E6:F6"/>
    <mergeCell ref="G6:H6"/>
    <mergeCell ref="A7:B7"/>
    <mergeCell ref="E7:F7"/>
    <mergeCell ref="G7:H7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sheetPr codeName="List28"/>
  <dimension ref="A1:L47"/>
  <sheetViews>
    <sheetView showGridLines="0" zoomScaleSheetLayoutView="115" workbookViewId="0">
      <selection activeCell="K48" sqref="K48"/>
    </sheetView>
  </sheetViews>
  <sheetFormatPr defaultRowHeight="11.25"/>
  <cols>
    <col min="1" max="1" width="36" style="161" customWidth="1"/>
    <col min="2" max="2" width="10.42578125" style="161" hidden="1" customWidth="1"/>
    <col min="3" max="3" width="0.140625" style="161" hidden="1" customWidth="1"/>
    <col min="4" max="4" width="9.28515625" style="161" customWidth="1"/>
    <col min="5" max="5" width="10.85546875" style="161" customWidth="1"/>
    <col min="6" max="10" width="9.28515625" style="161" customWidth="1"/>
    <col min="11" max="11" width="9.28515625" style="197" customWidth="1"/>
    <col min="12" max="12" width="9.28515625" style="161" customWidth="1"/>
    <col min="13" max="13" width="8" style="161" customWidth="1"/>
    <col min="14" max="16384" width="9.140625" style="161"/>
  </cols>
  <sheetData>
    <row r="1" spans="1:12">
      <c r="A1" s="200" t="str">
        <f>'o fy'!$B$29</f>
        <v>LASER CUT SLOVENSKO spol. s r.o.</v>
      </c>
      <c r="L1" s="161">
        <f>'o fy'!$B$24</f>
        <v>0</v>
      </c>
    </row>
    <row r="2" spans="1:12" ht="11.25" customHeight="1">
      <c r="A2" s="2241" t="s">
        <v>1418</v>
      </c>
      <c r="B2" s="2241"/>
      <c r="C2" s="2241"/>
      <c r="D2" s="2241"/>
      <c r="E2" s="2241"/>
      <c r="F2" s="2241"/>
      <c r="G2" s="2241"/>
      <c r="H2" s="173"/>
      <c r="I2" s="173"/>
      <c r="J2" s="173"/>
      <c r="K2" s="174"/>
      <c r="L2" s="114"/>
    </row>
    <row r="3" spans="1:12" s="114" customFormat="1" ht="91.5" customHeight="1">
      <c r="A3" s="452" t="s">
        <v>1419</v>
      </c>
      <c r="B3" s="452" t="s">
        <v>1357</v>
      </c>
      <c r="C3" s="452" t="s">
        <v>417</v>
      </c>
      <c r="D3" s="452" t="s">
        <v>1420</v>
      </c>
      <c r="E3" s="452" t="s">
        <v>1421</v>
      </c>
      <c r="F3" s="452" t="s">
        <v>1422</v>
      </c>
      <c r="G3" s="452" t="s">
        <v>1423</v>
      </c>
      <c r="H3" s="452" t="s">
        <v>1424</v>
      </c>
      <c r="I3" s="452" t="s">
        <v>1425</v>
      </c>
      <c r="J3" s="452" t="s">
        <v>1426</v>
      </c>
      <c r="K3" s="452" t="s">
        <v>1427</v>
      </c>
      <c r="L3" s="452" t="s">
        <v>1003</v>
      </c>
    </row>
    <row r="4" spans="1:12" s="114" customFormat="1">
      <c r="A4" s="447" t="s">
        <v>219</v>
      </c>
      <c r="B4" s="451"/>
      <c r="C4" s="450"/>
      <c r="D4" s="451" t="s">
        <v>220</v>
      </c>
      <c r="E4" s="451" t="s">
        <v>221</v>
      </c>
      <c r="F4" s="451" t="s">
        <v>1001</v>
      </c>
      <c r="G4" s="451" t="s">
        <v>1002</v>
      </c>
      <c r="H4" s="451" t="s">
        <v>1007</v>
      </c>
      <c r="I4" s="451" t="s">
        <v>1337</v>
      </c>
      <c r="J4" s="451" t="s">
        <v>1338</v>
      </c>
      <c r="K4" s="451" t="s">
        <v>1339</v>
      </c>
      <c r="L4" s="451" t="s">
        <v>1363</v>
      </c>
    </row>
    <row r="5" spans="1:12" s="114" customFormat="1" ht="22.5">
      <c r="A5" s="196" t="s">
        <v>1340</v>
      </c>
      <c r="B5" s="187"/>
      <c r="C5" s="187"/>
      <c r="D5" s="623">
        <f>'HL KNIHA VYPOC'!$D$42</f>
        <v>0</v>
      </c>
      <c r="E5" s="624">
        <f>'HL KNIHA VYPOC'!$D$43</f>
        <v>0</v>
      </c>
      <c r="F5" s="624">
        <f>'HL KNIHA VYPOC'!$D$44+'HL KNIHA VYPOC'!D45</f>
        <v>0</v>
      </c>
      <c r="G5" s="624">
        <f>SUM(G9-G8+G7-G6)</f>
        <v>0</v>
      </c>
      <c r="H5" s="624">
        <f>SUM(H9-H8+H7-H6)</f>
        <v>0</v>
      </c>
      <c r="I5" s="625">
        <f>SUM(I9-I8+I7-I6)</f>
        <v>0</v>
      </c>
      <c r="J5" s="624">
        <f>'HL KNIHA VYPOC'!$D$33</f>
        <v>0</v>
      </c>
      <c r="K5" s="624">
        <f>'HL KNIHA VYPOC'!$D$39</f>
        <v>0</v>
      </c>
      <c r="L5" s="713">
        <f t="shared" ref="L5:L13" si="0">SUM(D5:K5)</f>
        <v>0</v>
      </c>
    </row>
    <row r="6" spans="1:12" s="164" customFormat="1">
      <c r="A6" s="178" t="s">
        <v>1341</v>
      </c>
      <c r="B6" s="179"/>
      <c r="C6" s="179"/>
      <c r="D6" s="623">
        <f>'HL KNIHA VYPOC'!$E$42</f>
        <v>0</v>
      </c>
      <c r="E6" s="624">
        <f>'HL KNIHA VYPOC'!$E$43</f>
        <v>0</v>
      </c>
      <c r="F6" s="624">
        <f>'HL KNIHA VYPOC'!$E$44+'HL KNIHA VYPOC'!E45</f>
        <v>0</v>
      </c>
      <c r="G6" s="624">
        <f>'HL KNIHA VYPOC'!$E$46</f>
        <v>0</v>
      </c>
      <c r="H6" s="624">
        <f>'HL KNIHA VYPOC'!$E$47+'HL KNIHA VYPOC'!E48</f>
        <v>0</v>
      </c>
      <c r="I6" s="813"/>
      <c r="J6" s="624">
        <f>'HL KNIHA VYPOC'!$E$33</f>
        <v>0</v>
      </c>
      <c r="K6" s="624">
        <f>'HL KNIHA VYPOC'!$E$39</f>
        <v>0</v>
      </c>
      <c r="L6" s="713">
        <f t="shared" si="0"/>
        <v>0</v>
      </c>
    </row>
    <row r="7" spans="1:12" s="164" customFormat="1">
      <c r="A7" s="178" t="s">
        <v>1342</v>
      </c>
      <c r="B7" s="179"/>
      <c r="C7" s="179"/>
      <c r="D7" s="623">
        <f>'HL KNIHA VYPOC'!$F$42</f>
        <v>0</v>
      </c>
      <c r="E7" s="624"/>
      <c r="F7" s="624">
        <f>'HL KNIHA VYPOC'!$F$44+'HL KNIHA VYPOC'!F45</f>
        <v>0</v>
      </c>
      <c r="G7" s="624">
        <f>'HL KNIHA VYPOC'!$F$46</f>
        <v>0</v>
      </c>
      <c r="H7" s="624">
        <f>'HL KNIHA VYPOC'!$F$47+'HL KNIHA VYPOC'!F48</f>
        <v>0</v>
      </c>
      <c r="I7" s="813"/>
      <c r="J7" s="624">
        <f>'HL KNIHA VYPOC'!$F$33</f>
        <v>0</v>
      </c>
      <c r="K7" s="624">
        <f>'HL KNIHA VYPOC'!$F$39</f>
        <v>0</v>
      </c>
      <c r="L7" s="713">
        <f t="shared" si="0"/>
        <v>0</v>
      </c>
    </row>
    <row r="8" spans="1:12" s="164" customFormat="1">
      <c r="A8" s="181" t="s">
        <v>1343</v>
      </c>
      <c r="B8" s="182"/>
      <c r="C8" s="182"/>
      <c r="D8" s="811"/>
      <c r="E8" s="808"/>
      <c r="F8" s="808"/>
      <c r="G8" s="808"/>
      <c r="H8" s="808"/>
      <c r="I8" s="812"/>
      <c r="J8" s="808"/>
      <c r="K8" s="808"/>
      <c r="L8" s="717">
        <f t="shared" si="0"/>
        <v>0</v>
      </c>
    </row>
    <row r="9" spans="1:12" s="114" customFormat="1">
      <c r="A9" s="183" t="s">
        <v>1344</v>
      </c>
      <c r="B9" s="184"/>
      <c r="C9" s="184"/>
      <c r="D9" s="733">
        <f>SUM(D5+D6-D7+D8)</f>
        <v>0</v>
      </c>
      <c r="E9" s="734">
        <f>SUM(E5+E6-E7+E8)</f>
        <v>0</v>
      </c>
      <c r="F9" s="734">
        <f>SUM(F5+F6-F7+F8)</f>
        <v>0</v>
      </c>
      <c r="G9" s="734">
        <f>'ANAL UCTY'!$I$28</f>
        <v>0</v>
      </c>
      <c r="H9" s="734">
        <f>'ANAL UCTY'!$I$31+'HL KNIHA VYPOC'!G48</f>
        <v>0</v>
      </c>
      <c r="I9" s="735">
        <f>'ANAL UCTY'!$I$29+'ANAL UCTY'!I32</f>
        <v>0</v>
      </c>
      <c r="J9" s="734">
        <f>SUM(J5+J6-J7+J8)</f>
        <v>0</v>
      </c>
      <c r="K9" s="734">
        <f>SUM(K5+K6-K7+K8)</f>
        <v>0</v>
      </c>
      <c r="L9" s="736">
        <f t="shared" si="0"/>
        <v>0</v>
      </c>
    </row>
    <row r="10" spans="1:12" s="114" customFormat="1" ht="22.5">
      <c r="A10" s="176" t="s">
        <v>1346</v>
      </c>
      <c r="B10" s="177"/>
      <c r="C10" s="177"/>
      <c r="D10" s="726">
        <f>SUM(D13+D12-D11)</f>
        <v>0</v>
      </c>
      <c r="E10" s="722">
        <f t="shared" ref="E10:K10" si="1">SUM(E13+E12-E11)</f>
        <v>0</v>
      </c>
      <c r="F10" s="722">
        <f t="shared" si="1"/>
        <v>0</v>
      </c>
      <c r="G10" s="722">
        <f t="shared" si="1"/>
        <v>0</v>
      </c>
      <c r="H10" s="722">
        <f t="shared" si="1"/>
        <v>0</v>
      </c>
      <c r="I10" s="727">
        <f t="shared" si="1"/>
        <v>0</v>
      </c>
      <c r="J10" s="722">
        <f t="shared" si="1"/>
        <v>0</v>
      </c>
      <c r="K10" s="722">
        <f t="shared" si="1"/>
        <v>0</v>
      </c>
      <c r="L10" s="723">
        <f t="shared" si="0"/>
        <v>0</v>
      </c>
    </row>
    <row r="11" spans="1:12" s="114" customFormat="1">
      <c r="A11" s="178" t="s">
        <v>1341</v>
      </c>
      <c r="B11" s="185"/>
      <c r="C11" s="185"/>
      <c r="D11" s="810"/>
      <c r="E11" s="809"/>
      <c r="F11" s="809"/>
      <c r="G11" s="809"/>
      <c r="H11" s="809"/>
      <c r="I11" s="813"/>
      <c r="J11" s="809"/>
      <c r="K11" s="809"/>
      <c r="L11" s="713">
        <f t="shared" si="0"/>
        <v>0</v>
      </c>
    </row>
    <row r="12" spans="1:12" s="114" customFormat="1">
      <c r="A12" s="181" t="s">
        <v>1342</v>
      </c>
      <c r="B12" s="186"/>
      <c r="C12" s="186"/>
      <c r="D12" s="811"/>
      <c r="E12" s="808"/>
      <c r="F12" s="808"/>
      <c r="G12" s="808"/>
      <c r="H12" s="808"/>
      <c r="I12" s="812"/>
      <c r="J12" s="808"/>
      <c r="K12" s="808"/>
      <c r="L12" s="717">
        <f t="shared" si="0"/>
        <v>0</v>
      </c>
    </row>
    <row r="13" spans="1:12" s="114" customFormat="1">
      <c r="A13" s="183" t="s">
        <v>1344</v>
      </c>
      <c r="B13" s="184"/>
      <c r="C13" s="280"/>
      <c r="D13" s="733">
        <f>'ANAL UCTY'!I34*-1</f>
        <v>0</v>
      </c>
      <c r="E13" s="734">
        <f>'ANAL UCTY'!I35*-1</f>
        <v>0</v>
      </c>
      <c r="F13" s="734">
        <f>'ANAL UCTY'!I36*-1</f>
        <v>0</v>
      </c>
      <c r="G13" s="734">
        <f>'ANAL UCTY'!I37*-1</f>
        <v>0</v>
      </c>
      <c r="H13" s="734">
        <f>'ANAL UCTY'!I38*-1</f>
        <v>0</v>
      </c>
      <c r="I13" s="735">
        <f>'ANAL UCTY'!I39*-1</f>
        <v>0</v>
      </c>
      <c r="J13" s="734">
        <f>'ANAL UCTY'!I40*-1</f>
        <v>0</v>
      </c>
      <c r="K13" s="734">
        <f>'ANAL UCTY'!$I$26*-1</f>
        <v>0</v>
      </c>
      <c r="L13" s="736">
        <f t="shared" si="0"/>
        <v>0</v>
      </c>
    </row>
    <row r="14" spans="1:12" s="114" customFormat="1">
      <c r="A14" s="209" t="s">
        <v>1347</v>
      </c>
      <c r="B14" s="210"/>
      <c r="C14" s="210"/>
      <c r="D14" s="731"/>
      <c r="E14" s="724"/>
      <c r="F14" s="724"/>
      <c r="G14" s="724"/>
      <c r="H14" s="724"/>
      <c r="I14" s="732"/>
      <c r="J14" s="724"/>
      <c r="K14" s="724"/>
      <c r="L14" s="725"/>
    </row>
    <row r="15" spans="1:12" s="114" customFormat="1">
      <c r="A15" s="211" t="s">
        <v>1348</v>
      </c>
      <c r="B15" s="184"/>
      <c r="C15" s="184"/>
      <c r="D15" s="733">
        <f>SUM(D5-D10)</f>
        <v>0</v>
      </c>
      <c r="E15" s="733">
        <f t="shared" ref="E15:K15" si="2">SUM(E5-E10)</f>
        <v>0</v>
      </c>
      <c r="F15" s="733">
        <f t="shared" si="2"/>
        <v>0</v>
      </c>
      <c r="G15" s="733">
        <f t="shared" si="2"/>
        <v>0</v>
      </c>
      <c r="H15" s="733">
        <f t="shared" si="2"/>
        <v>0</v>
      </c>
      <c r="I15" s="733">
        <f t="shared" si="2"/>
        <v>0</v>
      </c>
      <c r="J15" s="733">
        <f t="shared" si="2"/>
        <v>0</v>
      </c>
      <c r="K15" s="733">
        <f t="shared" si="2"/>
        <v>0</v>
      </c>
      <c r="L15" s="736">
        <f>SUM(D15:K15)</f>
        <v>0</v>
      </c>
    </row>
    <row r="16" spans="1:12" s="114" customFormat="1">
      <c r="A16" s="212" t="s">
        <v>1349</v>
      </c>
      <c r="B16" s="213"/>
      <c r="C16" s="213"/>
      <c r="D16" s="737">
        <f>SUM(D9-D13)</f>
        <v>0</v>
      </c>
      <c r="E16" s="737">
        <f t="shared" ref="E16:K16" si="3">SUM(E9-E13)</f>
        <v>0</v>
      </c>
      <c r="F16" s="737">
        <f t="shared" si="3"/>
        <v>0</v>
      </c>
      <c r="G16" s="737">
        <f t="shared" si="3"/>
        <v>0</v>
      </c>
      <c r="H16" s="737">
        <f t="shared" si="3"/>
        <v>0</v>
      </c>
      <c r="I16" s="737">
        <f t="shared" si="3"/>
        <v>0</v>
      </c>
      <c r="J16" s="737">
        <f t="shared" si="3"/>
        <v>0</v>
      </c>
      <c r="K16" s="737">
        <f t="shared" si="3"/>
        <v>0</v>
      </c>
      <c r="L16" s="738">
        <f>SUM(D16:K16)</f>
        <v>0</v>
      </c>
    </row>
    <row r="17" spans="1:12" s="114" customFormat="1">
      <c r="A17" s="114" t="s">
        <v>972</v>
      </c>
      <c r="K17" s="174"/>
    </row>
    <row r="18" spans="1:12" s="114" customFormat="1" ht="24" customHeight="1">
      <c r="A18" s="2137"/>
      <c r="B18" s="2137"/>
      <c r="C18" s="2137"/>
      <c r="D18" s="2137"/>
      <c r="E18" s="2137"/>
      <c r="F18" s="2137"/>
      <c r="G18" s="2137"/>
      <c r="H18" s="2137"/>
      <c r="I18" s="2137"/>
      <c r="J18" s="2137"/>
      <c r="K18" s="2137"/>
      <c r="L18" s="2137"/>
    </row>
    <row r="19" spans="1:12">
      <c r="A19" s="2132"/>
      <c r="B19" s="2132"/>
      <c r="C19" s="2132"/>
      <c r="D19" s="20"/>
      <c r="E19" s="2242"/>
      <c r="F19" s="2242"/>
      <c r="G19" s="2242"/>
      <c r="H19" s="2242"/>
      <c r="I19" s="2242"/>
      <c r="J19" s="2242"/>
    </row>
    <row r="20" spans="1:12">
      <c r="A20" s="214"/>
      <c r="B20" s="214"/>
      <c r="C20" s="214"/>
      <c r="D20" s="20"/>
      <c r="E20" s="2242"/>
      <c r="F20" s="2242"/>
      <c r="G20" s="2242"/>
      <c r="H20" s="2242"/>
      <c r="I20" s="2242"/>
      <c r="J20" s="2242"/>
    </row>
    <row r="21" spans="1:12">
      <c r="D21" s="20"/>
      <c r="E21" s="2242"/>
      <c r="F21" s="2242"/>
      <c r="G21" s="2242"/>
      <c r="H21" s="2242"/>
      <c r="I21" s="2242"/>
      <c r="J21" s="2242"/>
      <c r="K21" s="198"/>
    </row>
    <row r="22" spans="1:12">
      <c r="A22" s="20"/>
      <c r="D22" s="20"/>
      <c r="E22" s="2242"/>
      <c r="F22" s="2242"/>
      <c r="G22" s="2242"/>
      <c r="H22" s="2242"/>
      <c r="I22" s="2242"/>
      <c r="J22" s="2242"/>
    </row>
    <row r="23" spans="1:12">
      <c r="A23" s="2132"/>
      <c r="B23" s="2132"/>
      <c r="C23" s="2132"/>
      <c r="D23" s="20"/>
      <c r="E23" s="2242"/>
      <c r="F23" s="2242"/>
      <c r="G23" s="2242"/>
      <c r="H23" s="2242"/>
      <c r="I23" s="2242"/>
      <c r="J23" s="2242"/>
    </row>
    <row r="24" spans="1:12">
      <c r="A24" s="2132"/>
      <c r="B24" s="2132"/>
      <c r="C24" s="2132"/>
      <c r="D24" s="20"/>
      <c r="E24" s="2242"/>
      <c r="F24" s="2242"/>
      <c r="G24" s="2242"/>
      <c r="H24" s="2242"/>
      <c r="I24" s="2242"/>
      <c r="J24" s="2242"/>
    </row>
    <row r="25" spans="1:12">
      <c r="A25" s="214"/>
      <c r="B25" s="214"/>
      <c r="C25" s="214"/>
      <c r="D25" s="20"/>
      <c r="E25" s="2242"/>
      <c r="F25" s="2242"/>
      <c r="G25" s="2242"/>
      <c r="H25" s="2242"/>
      <c r="I25" s="2242"/>
      <c r="J25" s="2242"/>
    </row>
    <row r="26" spans="1:12">
      <c r="D26" s="20"/>
      <c r="E26" s="2242"/>
      <c r="F26" s="2242"/>
      <c r="G26" s="2242"/>
      <c r="H26" s="2242"/>
      <c r="I26" s="2242"/>
      <c r="J26" s="2242"/>
      <c r="K26" s="198"/>
    </row>
    <row r="27" spans="1:12">
      <c r="A27" s="20"/>
      <c r="D27" s="20"/>
      <c r="E27" s="2242"/>
      <c r="F27" s="2242"/>
      <c r="G27" s="2242"/>
      <c r="H27" s="2242"/>
      <c r="I27" s="2242"/>
      <c r="J27" s="2242"/>
    </row>
    <row r="28" spans="1:12">
      <c r="A28" s="2132"/>
      <c r="B28" s="2132"/>
      <c r="C28" s="2132"/>
      <c r="D28" s="20"/>
      <c r="E28" s="2242"/>
      <c r="F28" s="2242"/>
      <c r="G28" s="2242"/>
      <c r="H28" s="2242"/>
      <c r="I28" s="2242"/>
      <c r="J28" s="2242"/>
    </row>
    <row r="29" spans="1:12">
      <c r="A29" s="2132"/>
      <c r="B29" s="2132"/>
      <c r="C29" s="2132"/>
      <c r="D29" s="20"/>
      <c r="E29" s="2242"/>
      <c r="F29" s="2242"/>
      <c r="G29" s="2242"/>
      <c r="H29" s="2242"/>
      <c r="I29" s="2242"/>
      <c r="J29" s="2242"/>
    </row>
    <row r="30" spans="1:12">
      <c r="A30" s="214"/>
      <c r="B30" s="214"/>
      <c r="C30" s="214"/>
      <c r="D30" s="20"/>
      <c r="E30" s="2242"/>
      <c r="F30" s="2242"/>
      <c r="G30" s="2242"/>
      <c r="H30" s="2242"/>
      <c r="I30" s="2242"/>
      <c r="J30" s="2242"/>
    </row>
    <row r="31" spans="1:12">
      <c r="D31" s="20"/>
      <c r="E31" s="2242"/>
      <c r="F31" s="2242"/>
      <c r="G31" s="2242"/>
      <c r="H31" s="2242"/>
      <c r="I31" s="2242"/>
      <c r="J31" s="2242"/>
      <c r="K31" s="198"/>
    </row>
    <row r="32" spans="1:12">
      <c r="A32" s="20"/>
      <c r="D32" s="20"/>
      <c r="E32" s="2242"/>
      <c r="F32" s="2242"/>
      <c r="G32" s="2242"/>
      <c r="H32" s="2242"/>
      <c r="I32" s="2242"/>
      <c r="J32" s="2242"/>
    </row>
    <row r="33" spans="1:11">
      <c r="A33" s="200">
        <f>'o fy'!$A$54</f>
        <v>0</v>
      </c>
    </row>
    <row r="34" spans="1:11">
      <c r="A34" s="2243"/>
      <c r="B34" s="2243"/>
      <c r="C34" s="2243"/>
      <c r="D34" s="2243"/>
      <c r="E34" s="2243"/>
      <c r="F34" s="2243"/>
      <c r="G34" s="2243"/>
      <c r="H34" s="2243"/>
      <c r="I34" s="2243"/>
      <c r="J34" s="2243"/>
    </row>
    <row r="35" spans="1:11" s="191" customFormat="1">
      <c r="A35" s="2052"/>
      <c r="B35" s="2052"/>
      <c r="C35" s="2052"/>
      <c r="D35" s="2052"/>
      <c r="E35" s="2052"/>
      <c r="F35" s="2052"/>
      <c r="G35" s="2052"/>
      <c r="H35" s="2052"/>
      <c r="I35" s="2052"/>
      <c r="J35" s="2052"/>
    </row>
    <row r="36" spans="1:11">
      <c r="A36" s="2061"/>
      <c r="B36" s="2061"/>
      <c r="C36" s="2061"/>
      <c r="D36" s="2061"/>
      <c r="E36" s="2244"/>
      <c r="F36" s="2244"/>
      <c r="G36" s="2244"/>
      <c r="H36" s="2244"/>
      <c r="I36" s="2244"/>
      <c r="J36" s="2244"/>
      <c r="K36" s="161"/>
    </row>
    <row r="37" spans="1:11">
      <c r="A37" s="2061"/>
      <c r="B37" s="2061"/>
      <c r="C37" s="2061"/>
      <c r="D37" s="2061"/>
      <c r="E37" s="2244"/>
      <c r="F37" s="2244"/>
      <c r="G37" s="2244"/>
      <c r="H37" s="2244"/>
      <c r="I37" s="2244"/>
      <c r="J37" s="2244"/>
      <c r="K37" s="161"/>
    </row>
    <row r="38" spans="1:11">
      <c r="A38" s="2049"/>
      <c r="B38" s="2049"/>
      <c r="C38" s="2049"/>
      <c r="D38" s="2049"/>
      <c r="E38" s="2061"/>
      <c r="F38" s="2061"/>
      <c r="G38" s="2245"/>
      <c r="H38" s="2245"/>
      <c r="I38" s="2245"/>
      <c r="J38" s="2245"/>
      <c r="K38" s="161"/>
    </row>
    <row r="39" spans="1:11">
      <c r="A39" s="2049"/>
      <c r="B39" s="2049"/>
      <c r="C39" s="2049"/>
      <c r="D39" s="2049"/>
      <c r="E39" s="2061"/>
      <c r="F39" s="2061"/>
      <c r="G39" s="2245"/>
      <c r="H39" s="2245"/>
      <c r="I39" s="2245"/>
      <c r="J39" s="2245"/>
      <c r="K39" s="161"/>
    </row>
    <row r="40" spans="1:11">
      <c r="A40" s="2049"/>
      <c r="B40" s="2049"/>
      <c r="C40" s="2049"/>
      <c r="D40" s="2049"/>
      <c r="E40" s="2061"/>
      <c r="F40" s="2061"/>
      <c r="G40" s="2245"/>
      <c r="H40" s="2245"/>
      <c r="I40" s="2245"/>
      <c r="J40" s="2245"/>
      <c r="K40" s="161"/>
    </row>
    <row r="41" spans="1:11">
      <c r="A41" s="2049"/>
      <c r="B41" s="2049"/>
      <c r="C41" s="2049"/>
      <c r="D41" s="2049"/>
      <c r="E41" s="2061"/>
      <c r="F41" s="2061"/>
      <c r="G41" s="2245"/>
      <c r="H41" s="2245"/>
      <c r="I41" s="2245"/>
      <c r="J41" s="2245"/>
      <c r="K41" s="161"/>
    </row>
    <row r="42" spans="1:11">
      <c r="A42" s="2049"/>
      <c r="B42" s="2049"/>
      <c r="C42" s="2049"/>
      <c r="D42" s="2049"/>
      <c r="E42" s="2061"/>
      <c r="F42" s="2061"/>
      <c r="G42" s="2245"/>
      <c r="H42" s="2245"/>
      <c r="I42" s="2245"/>
      <c r="J42" s="2245"/>
    </row>
    <row r="43" spans="1:11">
      <c r="A43" s="2049"/>
      <c r="B43" s="2049"/>
      <c r="C43" s="2049"/>
      <c r="D43" s="2049"/>
      <c r="E43" s="2061"/>
      <c r="F43" s="2061"/>
      <c r="G43" s="2245"/>
      <c r="H43" s="2245"/>
      <c r="I43" s="2245"/>
      <c r="J43" s="2245"/>
    </row>
    <row r="44" spans="1:11">
      <c r="A44" s="2049"/>
      <c r="B44" s="2049"/>
      <c r="C44" s="2049"/>
      <c r="D44" s="2049"/>
      <c r="E44" s="2061"/>
      <c r="F44" s="2061"/>
      <c r="G44" s="2245"/>
      <c r="H44" s="2245"/>
      <c r="I44" s="2245"/>
      <c r="J44" s="2245"/>
    </row>
    <row r="45" spans="1:11">
      <c r="A45" s="2049"/>
      <c r="B45" s="2049"/>
      <c r="C45" s="2049"/>
      <c r="D45" s="2049"/>
      <c r="E45" s="2061"/>
      <c r="F45" s="2061"/>
      <c r="G45" s="2245"/>
      <c r="H45" s="2245"/>
      <c r="I45" s="2245"/>
      <c r="J45" s="2245"/>
    </row>
    <row r="47" spans="1:11">
      <c r="A47" s="2061"/>
      <c r="B47" s="2061"/>
      <c r="C47" s="2061"/>
      <c r="D47" s="2061"/>
      <c r="E47" s="2061"/>
      <c r="F47" s="2061"/>
      <c r="G47" s="2061"/>
      <c r="H47" s="2061"/>
      <c r="I47" s="2061"/>
      <c r="J47" s="2061"/>
    </row>
  </sheetData>
  <sheetProtection formatCells="0" formatColumns="0" formatRows="0" selectLockedCells="1"/>
  <mergeCells count="79">
    <mergeCell ref="A43:D43"/>
    <mergeCell ref="E43:F43"/>
    <mergeCell ref="G43:J43"/>
    <mergeCell ref="A47:J47"/>
    <mergeCell ref="A44:D44"/>
    <mergeCell ref="E44:F44"/>
    <mergeCell ref="G44:J44"/>
    <mergeCell ref="A45:D45"/>
    <mergeCell ref="E45:F45"/>
    <mergeCell ref="G45:J45"/>
    <mergeCell ref="A41:D41"/>
    <mergeCell ref="E41:F41"/>
    <mergeCell ref="G41:J41"/>
    <mergeCell ref="A42:D42"/>
    <mergeCell ref="E42:F42"/>
    <mergeCell ref="G42:J42"/>
    <mergeCell ref="A39:D39"/>
    <mergeCell ref="E39:F39"/>
    <mergeCell ref="G39:J39"/>
    <mergeCell ref="A40:D40"/>
    <mergeCell ref="E40:F40"/>
    <mergeCell ref="G40:J40"/>
    <mergeCell ref="A36:D37"/>
    <mergeCell ref="E36:F37"/>
    <mergeCell ref="G36:J37"/>
    <mergeCell ref="A38:D38"/>
    <mergeCell ref="E38:F38"/>
    <mergeCell ref="G38:J38"/>
    <mergeCell ref="E32:F32"/>
    <mergeCell ref="G32:H32"/>
    <mergeCell ref="I32:J32"/>
    <mergeCell ref="A34:J34"/>
    <mergeCell ref="A35:J35"/>
    <mergeCell ref="E30:F30"/>
    <mergeCell ref="G30:H30"/>
    <mergeCell ref="I30:J30"/>
    <mergeCell ref="E31:F31"/>
    <mergeCell ref="G31:H31"/>
    <mergeCell ref="I31:J31"/>
    <mergeCell ref="A28:C28"/>
    <mergeCell ref="E28:F28"/>
    <mergeCell ref="G28:H28"/>
    <mergeCell ref="I28:J28"/>
    <mergeCell ref="A29:C29"/>
    <mergeCell ref="E29:F29"/>
    <mergeCell ref="G29:H29"/>
    <mergeCell ref="I29:J29"/>
    <mergeCell ref="E26:F26"/>
    <mergeCell ref="G26:H26"/>
    <mergeCell ref="I26:J26"/>
    <mergeCell ref="E27:F27"/>
    <mergeCell ref="G27:H27"/>
    <mergeCell ref="I27:J27"/>
    <mergeCell ref="A24:C24"/>
    <mergeCell ref="E24:F24"/>
    <mergeCell ref="G24:H24"/>
    <mergeCell ref="I24:J24"/>
    <mergeCell ref="E25:F25"/>
    <mergeCell ref="G25:H25"/>
    <mergeCell ref="I25:J25"/>
    <mergeCell ref="E22:F22"/>
    <mergeCell ref="G22:H22"/>
    <mergeCell ref="I22:J22"/>
    <mergeCell ref="A23:C23"/>
    <mergeCell ref="E23:F23"/>
    <mergeCell ref="G23:H23"/>
    <mergeCell ref="I23:J23"/>
    <mergeCell ref="E20:F20"/>
    <mergeCell ref="G20:H20"/>
    <mergeCell ref="I20:J20"/>
    <mergeCell ref="E21:F21"/>
    <mergeCell ref="G21:H21"/>
    <mergeCell ref="I21:J21"/>
    <mergeCell ref="A2:G2"/>
    <mergeCell ref="A18:L18"/>
    <mergeCell ref="A19:C19"/>
    <mergeCell ref="E19:F19"/>
    <mergeCell ref="G19:H19"/>
    <mergeCell ref="I19:J19"/>
  </mergeCells>
  <pageMargins left="0.75" right="0.75" top="0.71" bottom="1" header="0.4921259845" footer="0.4921259845"/>
  <pageSetup paperSize="9" scale="97" orientation="landscape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sheetPr codeName="List29"/>
  <dimension ref="A1:IU57"/>
  <sheetViews>
    <sheetView showGridLines="0" zoomScaleSheetLayoutView="115" workbookViewId="0">
      <selection activeCell="K48" sqref="K48"/>
    </sheetView>
  </sheetViews>
  <sheetFormatPr defaultRowHeight="11.25"/>
  <cols>
    <col min="1" max="1" width="36" style="161" customWidth="1"/>
    <col min="2" max="2" width="10.42578125" style="161" hidden="1" customWidth="1"/>
    <col min="3" max="3" width="0.140625" style="161" hidden="1" customWidth="1"/>
    <col min="4" max="4" width="9.28515625" style="161" customWidth="1"/>
    <col min="5" max="5" width="10.85546875" style="161" customWidth="1"/>
    <col min="6" max="10" width="9.28515625" style="161" customWidth="1"/>
    <col min="11" max="11" width="9.28515625" style="197" customWidth="1"/>
    <col min="12" max="12" width="9.28515625" style="161" customWidth="1"/>
    <col min="13" max="13" width="5.5703125" style="161" customWidth="1"/>
    <col min="14" max="16384" width="9.140625" style="161"/>
  </cols>
  <sheetData>
    <row r="1" spans="1:12">
      <c r="A1" s="200" t="str">
        <f>'o fy'!$B$29</f>
        <v>LASER CUT SLOVENSKO spol. s r.o.</v>
      </c>
      <c r="L1" s="161">
        <f>'o fy'!$B$24</f>
        <v>0</v>
      </c>
    </row>
    <row r="2" spans="1:12" ht="11.25" customHeight="1">
      <c r="A2" s="2241" t="s">
        <v>1428</v>
      </c>
      <c r="B2" s="2241"/>
      <c r="C2" s="2241"/>
      <c r="D2" s="2241"/>
      <c r="E2" s="2241"/>
      <c r="F2" s="2241"/>
      <c r="G2" s="2241"/>
      <c r="H2" s="173"/>
      <c r="I2" s="173"/>
      <c r="J2" s="173"/>
      <c r="K2" s="174"/>
      <c r="L2" s="114"/>
    </row>
    <row r="3" spans="1:12" s="114" customFormat="1" ht="84" customHeight="1">
      <c r="A3" s="1177"/>
      <c r="B3" s="1177" t="s">
        <v>1357</v>
      </c>
      <c r="C3" s="1177" t="s">
        <v>417</v>
      </c>
      <c r="D3" s="1177" t="s">
        <v>1420</v>
      </c>
      <c r="E3" s="1177" t="s">
        <v>1421</v>
      </c>
      <c r="F3" s="1177" t="s">
        <v>1422</v>
      </c>
      <c r="G3" s="1177" t="s">
        <v>1423</v>
      </c>
      <c r="H3" s="1177" t="s">
        <v>1424</v>
      </c>
      <c r="I3" s="1177" t="s">
        <v>1425</v>
      </c>
      <c r="J3" s="1177" t="s">
        <v>1426</v>
      </c>
      <c r="K3" s="1177" t="s">
        <v>1427</v>
      </c>
      <c r="L3" s="1177" t="s">
        <v>1003</v>
      </c>
    </row>
    <row r="4" spans="1:12" s="114" customFormat="1">
      <c r="A4" s="1177" t="s">
        <v>219</v>
      </c>
      <c r="B4" s="1202"/>
      <c r="C4" s="1203"/>
      <c r="D4" s="1202" t="s">
        <v>220</v>
      </c>
      <c r="E4" s="1202" t="s">
        <v>221</v>
      </c>
      <c r="F4" s="1202" t="s">
        <v>1001</v>
      </c>
      <c r="G4" s="1202" t="s">
        <v>1002</v>
      </c>
      <c r="H4" s="1202" t="s">
        <v>1007</v>
      </c>
      <c r="I4" s="1202" t="s">
        <v>1337</v>
      </c>
      <c r="J4" s="1202" t="s">
        <v>1338</v>
      </c>
      <c r="K4" s="1202" t="s">
        <v>1339</v>
      </c>
      <c r="L4" s="1202" t="s">
        <v>1363</v>
      </c>
    </row>
    <row r="5" spans="1:12" s="114" customFormat="1" ht="22.5">
      <c r="A5" s="1179" t="s">
        <v>1340</v>
      </c>
      <c r="B5" s="1204"/>
      <c r="C5" s="1204"/>
      <c r="D5" s="623">
        <f>'HL KNIHA VYPOC'!$H$42</f>
        <v>0</v>
      </c>
      <c r="E5" s="624">
        <f>'HL KNIHA VYPOC'!$H$43</f>
        <v>0</v>
      </c>
      <c r="F5" s="624">
        <f>'HL KNIHA VYPOC'!$H$44+'HL KNIHA VYPOC'!H45</f>
        <v>0</v>
      </c>
      <c r="G5" s="624">
        <f>SUM(G9-G8+G7-G6)</f>
        <v>0</v>
      </c>
      <c r="H5" s="624">
        <f>'HL KNIHA VYPOC'!$H$47+'HL KNIHA VYPOC'!H48</f>
        <v>0</v>
      </c>
      <c r="I5" s="625">
        <f>SUM(I9-I8+I7-I6)</f>
        <v>0</v>
      </c>
      <c r="J5" s="624">
        <f>'HL KNIHA VYPOC'!$H$33</f>
        <v>0</v>
      </c>
      <c r="K5" s="624">
        <f>'HL KNIHA VYPOC'!$H$39</f>
        <v>0</v>
      </c>
      <c r="L5" s="713">
        <f t="shared" ref="L5:L13" si="0">SUM(D5:K5)</f>
        <v>0</v>
      </c>
    </row>
    <row r="6" spans="1:12" s="164" customFormat="1">
      <c r="A6" s="1181" t="s">
        <v>1341</v>
      </c>
      <c r="B6" s="1205"/>
      <c r="C6" s="1205"/>
      <c r="D6" s="623">
        <f>'HL KNIHA VYPOC'!$I$42</f>
        <v>0</v>
      </c>
      <c r="E6" s="624">
        <f>'HL KNIHA VYPOC'!$I$43</f>
        <v>0</v>
      </c>
      <c r="F6" s="624">
        <f>'HL KNIHA VYPOC'!$I$44+'HL KNIHA VYPOC'!I45</f>
        <v>0</v>
      </c>
      <c r="G6" s="624">
        <f>'HL KNIHA VYPOC'!$I$46</f>
        <v>0</v>
      </c>
      <c r="H6" s="624">
        <f>'HL KNIHA VYPOC'!$I$47+'HL KNIHA VYPOC'!I48</f>
        <v>0</v>
      </c>
      <c r="I6" s="813"/>
      <c r="J6" s="624">
        <f>'HL KNIHA VYPOC'!$I$33</f>
        <v>0</v>
      </c>
      <c r="K6" s="624">
        <f>'HL KNIHA VYPOC'!$I$39</f>
        <v>0</v>
      </c>
      <c r="L6" s="713">
        <f t="shared" si="0"/>
        <v>0</v>
      </c>
    </row>
    <row r="7" spans="1:12" s="164" customFormat="1">
      <c r="A7" s="1181" t="s">
        <v>1342</v>
      </c>
      <c r="B7" s="1205"/>
      <c r="C7" s="1205"/>
      <c r="D7" s="623">
        <f>'HL KNIHA VYPOC'!$J$42</f>
        <v>0</v>
      </c>
      <c r="E7" s="624">
        <f>'HL KNIHA VYPOC'!$J$43</f>
        <v>0</v>
      </c>
      <c r="F7" s="624">
        <f>'HL KNIHA VYPOC'!$J$44+'HL KNIHA VYPOC'!J45</f>
        <v>0</v>
      </c>
      <c r="G7" s="624">
        <f>'HL KNIHA VYPOC'!$J$46</f>
        <v>0</v>
      </c>
      <c r="H7" s="624">
        <f>'HL KNIHA VYPOC'!$J$47+'HL KNIHA VYPOC'!I48</f>
        <v>0</v>
      </c>
      <c r="I7" s="813"/>
      <c r="J7" s="624">
        <f>'HL KNIHA VYPOC'!$J$33</f>
        <v>0</v>
      </c>
      <c r="K7" s="624">
        <f>'HL KNIHA VYPOC'!$J$39</f>
        <v>0</v>
      </c>
      <c r="L7" s="713">
        <f t="shared" si="0"/>
        <v>0</v>
      </c>
    </row>
    <row r="8" spans="1:12" s="164" customFormat="1">
      <c r="A8" s="1184" t="s">
        <v>1343</v>
      </c>
      <c r="B8" s="1206"/>
      <c r="C8" s="1206"/>
      <c r="D8" s="811"/>
      <c r="E8" s="808"/>
      <c r="F8" s="808"/>
      <c r="G8" s="808"/>
      <c r="H8" s="808"/>
      <c r="I8" s="812"/>
      <c r="J8" s="808"/>
      <c r="K8" s="808"/>
      <c r="L8" s="713">
        <f t="shared" si="0"/>
        <v>0</v>
      </c>
    </row>
    <row r="9" spans="1:12" s="114" customFormat="1">
      <c r="A9" s="1207" t="s">
        <v>1344</v>
      </c>
      <c r="B9" s="1208"/>
      <c r="C9" s="1208"/>
      <c r="D9" s="734">
        <f>SUM(D5+D6-D7+D8)</f>
        <v>0</v>
      </c>
      <c r="E9" s="734">
        <f>SUM(E5+E6-E7+E8)</f>
        <v>0</v>
      </c>
      <c r="F9" s="734">
        <f>SUM(F5+F6-F7+F8)</f>
        <v>0</v>
      </c>
      <c r="G9" s="734">
        <f>'ANAL UCTY'!$J$28</f>
        <v>0</v>
      </c>
      <c r="H9" s="734">
        <f>SUM(H5+H6-H7+H8)</f>
        <v>0</v>
      </c>
      <c r="I9" s="735">
        <f>'ANAL UCTY'!$J$29+'ANAL UCTY'!J32</f>
        <v>0</v>
      </c>
      <c r="J9" s="734">
        <f>SUM(J5+J6-J7+J8)</f>
        <v>0</v>
      </c>
      <c r="K9" s="734">
        <f>SUM(K5+K6-K7+K8)</f>
        <v>0</v>
      </c>
      <c r="L9" s="736">
        <f t="shared" si="0"/>
        <v>0</v>
      </c>
    </row>
    <row r="10" spans="1:12" s="114" customFormat="1" ht="22.5">
      <c r="A10" s="1186" t="s">
        <v>1346</v>
      </c>
      <c r="B10" s="1209"/>
      <c r="C10" s="1209"/>
      <c r="D10" s="726">
        <f>SUM(D13+D12-D11)</f>
        <v>0</v>
      </c>
      <c r="E10" s="722">
        <f t="shared" ref="E10:K10" si="1">SUM(E13+E12-E11)</f>
        <v>0</v>
      </c>
      <c r="F10" s="722">
        <f t="shared" si="1"/>
        <v>0</v>
      </c>
      <c r="G10" s="722">
        <f t="shared" si="1"/>
        <v>0</v>
      </c>
      <c r="H10" s="722">
        <f t="shared" si="1"/>
        <v>0</v>
      </c>
      <c r="I10" s="727">
        <f t="shared" si="1"/>
        <v>0</v>
      </c>
      <c r="J10" s="722">
        <f t="shared" si="1"/>
        <v>0</v>
      </c>
      <c r="K10" s="722">
        <f t="shared" si="1"/>
        <v>0</v>
      </c>
      <c r="L10" s="723">
        <f t="shared" si="0"/>
        <v>0</v>
      </c>
    </row>
    <row r="11" spans="1:12" s="114" customFormat="1">
      <c r="A11" s="1181" t="s">
        <v>1341</v>
      </c>
      <c r="B11" s="1210"/>
      <c r="C11" s="1210"/>
      <c r="D11" s="810"/>
      <c r="E11" s="809"/>
      <c r="F11" s="809"/>
      <c r="G11" s="809"/>
      <c r="H11" s="809"/>
      <c r="I11" s="813"/>
      <c r="J11" s="809"/>
      <c r="K11" s="809"/>
      <c r="L11" s="713">
        <f t="shared" si="0"/>
        <v>0</v>
      </c>
    </row>
    <row r="12" spans="1:12" s="114" customFormat="1">
      <c r="A12" s="1184" t="s">
        <v>1342</v>
      </c>
      <c r="B12" s="1211"/>
      <c r="C12" s="1211"/>
      <c r="D12" s="811"/>
      <c r="E12" s="808"/>
      <c r="F12" s="808"/>
      <c r="G12" s="808"/>
      <c r="H12" s="808"/>
      <c r="I12" s="812"/>
      <c r="J12" s="808"/>
      <c r="K12" s="808"/>
      <c r="L12" s="713">
        <f t="shared" si="0"/>
        <v>0</v>
      </c>
    </row>
    <row r="13" spans="1:12" s="114" customFormat="1">
      <c r="A13" s="1207" t="s">
        <v>1344</v>
      </c>
      <c r="B13" s="1208"/>
      <c r="C13" s="1221"/>
      <c r="D13" s="733">
        <f>'ANAL UCTY'!J34*-1</f>
        <v>0</v>
      </c>
      <c r="E13" s="734">
        <f>'ANAL UCTY'!J35*-1</f>
        <v>0</v>
      </c>
      <c r="F13" s="734">
        <f>'ANAL UCTY'!J36*-1</f>
        <v>0</v>
      </c>
      <c r="G13" s="734">
        <f>'ANAL UCTY'!J37*-1</f>
        <v>0</v>
      </c>
      <c r="H13" s="734">
        <f>'ANAL UCTY'!J38*-1</f>
        <v>0</v>
      </c>
      <c r="I13" s="735">
        <f>'ANAL UCTY'!J39*-1</f>
        <v>0</v>
      </c>
      <c r="J13" s="734">
        <f>'ANAL UCTY'!J40*-1</f>
        <v>0</v>
      </c>
      <c r="K13" s="734">
        <f>'ANAL UCTY'!$J$26*-1</f>
        <v>0</v>
      </c>
      <c r="L13" s="736">
        <f t="shared" si="0"/>
        <v>0</v>
      </c>
    </row>
    <row r="14" spans="1:12" s="114" customFormat="1" ht="18" customHeight="1">
      <c r="A14" s="1235" t="s">
        <v>1347</v>
      </c>
      <c r="B14" s="1236"/>
      <c r="C14" s="1236"/>
      <c r="D14" s="728"/>
      <c r="E14" s="729"/>
      <c r="F14" s="729"/>
      <c r="G14" s="729"/>
      <c r="H14" s="729"/>
      <c r="I14" s="729"/>
      <c r="J14" s="729"/>
      <c r="K14" s="729"/>
      <c r="L14" s="730"/>
    </row>
    <row r="15" spans="1:12" s="114" customFormat="1">
      <c r="A15" s="1199" t="s">
        <v>1348</v>
      </c>
      <c r="B15" s="1204"/>
      <c r="C15" s="1204"/>
      <c r="D15" s="714">
        <f>SUM(D5-D10)</f>
        <v>0</v>
      </c>
      <c r="E15" s="714">
        <f t="shared" ref="E15:L15" si="2">SUM(E5-E10)</f>
        <v>0</v>
      </c>
      <c r="F15" s="714">
        <f t="shared" si="2"/>
        <v>0</v>
      </c>
      <c r="G15" s="714">
        <f t="shared" si="2"/>
        <v>0</v>
      </c>
      <c r="H15" s="714">
        <f t="shared" si="2"/>
        <v>0</v>
      </c>
      <c r="I15" s="714">
        <f t="shared" si="2"/>
        <v>0</v>
      </c>
      <c r="J15" s="714">
        <f t="shared" si="2"/>
        <v>0</v>
      </c>
      <c r="K15" s="714">
        <f t="shared" si="2"/>
        <v>0</v>
      </c>
      <c r="L15" s="714">
        <f t="shared" si="2"/>
        <v>0</v>
      </c>
    </row>
    <row r="16" spans="1:12" s="114" customFormat="1">
      <c r="A16" s="1200" t="s">
        <v>1349</v>
      </c>
      <c r="B16" s="1215"/>
      <c r="C16" s="1215"/>
      <c r="D16" s="714">
        <f>SUM(D9-D13)</f>
        <v>0</v>
      </c>
      <c r="E16" s="714">
        <f t="shared" ref="E16:L16" si="3">SUM(E9-E13)</f>
        <v>0</v>
      </c>
      <c r="F16" s="714">
        <f t="shared" si="3"/>
        <v>0</v>
      </c>
      <c r="G16" s="714">
        <f t="shared" si="3"/>
        <v>0</v>
      </c>
      <c r="H16" s="714">
        <f t="shared" si="3"/>
        <v>0</v>
      </c>
      <c r="I16" s="714">
        <f t="shared" si="3"/>
        <v>0</v>
      </c>
      <c r="J16" s="714">
        <f t="shared" si="3"/>
        <v>0</v>
      </c>
      <c r="K16" s="714">
        <f t="shared" si="3"/>
        <v>0</v>
      </c>
      <c r="L16" s="714">
        <f t="shared" si="3"/>
        <v>0</v>
      </c>
    </row>
    <row r="17" spans="1:255" s="114" customFormat="1">
      <c r="A17" s="1196" t="s">
        <v>972</v>
      </c>
      <c r="B17" s="1196"/>
      <c r="C17" s="1196"/>
      <c r="D17" s="1196"/>
      <c r="E17" s="1196"/>
      <c r="F17" s="1196"/>
      <c r="G17" s="1196"/>
      <c r="H17" s="1196"/>
      <c r="I17" s="1196"/>
      <c r="J17" s="1196"/>
      <c r="K17" s="1197"/>
      <c r="L17" s="1196"/>
    </row>
    <row r="18" spans="1:255" s="114" customFormat="1" ht="33.75" customHeight="1">
      <c r="A18" s="2246"/>
      <c r="B18" s="2246"/>
      <c r="C18" s="2246"/>
      <c r="D18" s="2246"/>
      <c r="E18" s="2246"/>
      <c r="F18" s="2246"/>
      <c r="G18" s="2246"/>
      <c r="H18" s="2246"/>
      <c r="I18" s="2246"/>
      <c r="J18" s="2246"/>
      <c r="K18" s="2246"/>
      <c r="L18" s="2246"/>
    </row>
    <row r="19" spans="1:255" s="216" customFormat="1" ht="29.25" customHeight="1">
      <c r="A19" s="2247" t="s">
        <v>1429</v>
      </c>
      <c r="B19" s="2247"/>
      <c r="C19" s="2247"/>
      <c r="D19" s="2247"/>
      <c r="E19" s="2247"/>
      <c r="F19" s="2247"/>
      <c r="G19" s="2247"/>
      <c r="H19" s="2247"/>
      <c r="I19" s="2247"/>
      <c r="J19" s="2247"/>
      <c r="K19" s="2247"/>
      <c r="L19" s="2247"/>
      <c r="M19" s="215"/>
      <c r="N19" s="2241"/>
      <c r="O19" s="2241"/>
      <c r="P19" s="2241"/>
      <c r="Q19" s="2241"/>
      <c r="R19" s="2241"/>
      <c r="S19" s="2241"/>
      <c r="T19" s="2241"/>
      <c r="U19" s="2241"/>
      <c r="V19" s="2241"/>
      <c r="W19" s="2241"/>
      <c r="X19" s="2241"/>
      <c r="Y19" s="2241"/>
      <c r="Z19" s="2241"/>
      <c r="AA19" s="2241"/>
      <c r="AB19" s="2241"/>
      <c r="AC19" s="2241"/>
      <c r="AD19" s="2241"/>
      <c r="AE19" s="2241"/>
      <c r="AF19" s="2241"/>
      <c r="AG19" s="2241"/>
      <c r="AH19" s="2241"/>
      <c r="AI19" s="2241"/>
      <c r="AJ19" s="2241"/>
      <c r="AK19" s="2241"/>
      <c r="AL19" s="2241"/>
      <c r="AM19" s="2241"/>
      <c r="AN19" s="2241"/>
      <c r="AO19" s="2241"/>
      <c r="AP19" s="2241"/>
      <c r="AQ19" s="2241"/>
      <c r="AR19" s="2241"/>
      <c r="AS19" s="2241"/>
      <c r="AT19" s="2241"/>
      <c r="AU19" s="2241"/>
      <c r="AV19" s="2241"/>
      <c r="AW19" s="2241"/>
      <c r="AX19" s="2241"/>
      <c r="AY19" s="2241"/>
      <c r="AZ19" s="2241"/>
      <c r="BA19" s="2241"/>
      <c r="BB19" s="2241"/>
      <c r="BC19" s="2241"/>
      <c r="BD19" s="2241"/>
      <c r="BE19" s="2241"/>
      <c r="BF19" s="2241"/>
      <c r="BG19" s="2241"/>
      <c r="BH19" s="2241"/>
      <c r="BI19" s="2241"/>
      <c r="BJ19" s="2241"/>
      <c r="BK19" s="2241"/>
      <c r="BL19" s="2241"/>
      <c r="BM19" s="2241"/>
      <c r="BN19" s="2241"/>
      <c r="BO19" s="2241"/>
      <c r="BP19" s="2241"/>
      <c r="BQ19" s="2241"/>
      <c r="BR19" s="2241"/>
      <c r="BS19" s="2241"/>
      <c r="BT19" s="2241"/>
      <c r="BU19" s="2241"/>
      <c r="BV19" s="2241"/>
      <c r="BW19" s="2241"/>
      <c r="BX19" s="2241"/>
      <c r="BY19" s="2241"/>
      <c r="BZ19" s="2241"/>
      <c r="CA19" s="2241"/>
      <c r="CB19" s="2241"/>
      <c r="CC19" s="2241"/>
      <c r="CD19" s="2241"/>
      <c r="CE19" s="2241"/>
      <c r="CF19" s="2241"/>
      <c r="CG19" s="2241"/>
      <c r="CH19" s="2241"/>
      <c r="CI19" s="2241"/>
      <c r="CJ19" s="2241"/>
      <c r="CK19" s="2241"/>
      <c r="CL19" s="2241"/>
      <c r="CM19" s="2241"/>
      <c r="CN19" s="2241"/>
      <c r="CO19" s="2241"/>
      <c r="CP19" s="2241"/>
      <c r="CQ19" s="2241"/>
      <c r="CR19" s="2241"/>
      <c r="CS19" s="2241"/>
      <c r="CT19" s="2241"/>
      <c r="CU19" s="2241"/>
      <c r="CV19" s="2241"/>
      <c r="CW19" s="2241"/>
      <c r="CX19" s="2241"/>
      <c r="CY19" s="2241"/>
      <c r="CZ19" s="2241"/>
      <c r="DA19" s="2241"/>
      <c r="DB19" s="2241"/>
      <c r="DC19" s="2241"/>
      <c r="DD19" s="2241"/>
      <c r="DE19" s="2241"/>
      <c r="DF19" s="2241"/>
      <c r="DG19" s="2241"/>
      <c r="DH19" s="2241"/>
      <c r="DI19" s="2241"/>
      <c r="DJ19" s="2241"/>
      <c r="DK19" s="2241"/>
      <c r="DL19" s="2241"/>
      <c r="DM19" s="2241"/>
      <c r="DN19" s="2241"/>
      <c r="DO19" s="2241"/>
      <c r="DP19" s="2241"/>
      <c r="DQ19" s="2241"/>
      <c r="DR19" s="2241"/>
      <c r="DS19" s="2241"/>
      <c r="DT19" s="2241"/>
      <c r="DU19" s="2241"/>
      <c r="DV19" s="2241"/>
      <c r="DW19" s="2241"/>
      <c r="DX19" s="2241"/>
      <c r="DY19" s="2241"/>
      <c r="DZ19" s="2241"/>
      <c r="EA19" s="2241"/>
      <c r="EB19" s="2241"/>
      <c r="EC19" s="2241"/>
      <c r="ED19" s="2241"/>
      <c r="EE19" s="2241"/>
      <c r="EF19" s="2241"/>
      <c r="EG19" s="2241"/>
      <c r="EH19" s="2241"/>
      <c r="EI19" s="2241"/>
      <c r="EJ19" s="2241"/>
      <c r="EK19" s="2241"/>
      <c r="EL19" s="2241"/>
      <c r="EM19" s="2241"/>
      <c r="EN19" s="2241"/>
      <c r="EO19" s="2241"/>
      <c r="EP19" s="2241"/>
      <c r="EQ19" s="2241"/>
      <c r="ER19" s="2241"/>
      <c r="ES19" s="2241"/>
      <c r="ET19" s="2241"/>
      <c r="EU19" s="2241"/>
      <c r="EV19" s="2241"/>
      <c r="EW19" s="2241"/>
      <c r="EX19" s="2241"/>
      <c r="EY19" s="2241"/>
      <c r="EZ19" s="2241"/>
      <c r="FA19" s="2241"/>
      <c r="FB19" s="2241"/>
      <c r="FC19" s="2241"/>
      <c r="FD19" s="2241"/>
      <c r="FE19" s="2241"/>
      <c r="FF19" s="2241"/>
      <c r="FG19" s="2241"/>
      <c r="FH19" s="2241"/>
      <c r="FI19" s="2241"/>
      <c r="FJ19" s="2241"/>
      <c r="FK19" s="2241"/>
      <c r="FL19" s="2241"/>
      <c r="FM19" s="2241"/>
      <c r="FN19" s="2241"/>
      <c r="FO19" s="2241"/>
      <c r="FP19" s="2241"/>
      <c r="FQ19" s="2241"/>
      <c r="FR19" s="2241"/>
      <c r="FS19" s="2241"/>
      <c r="FT19" s="2241"/>
      <c r="FU19" s="2241"/>
      <c r="FV19" s="2241"/>
      <c r="FW19" s="2241"/>
      <c r="FX19" s="2241"/>
      <c r="FY19" s="2241"/>
      <c r="FZ19" s="2241"/>
      <c r="GA19" s="2241"/>
      <c r="GB19" s="2241"/>
      <c r="GC19" s="2241"/>
      <c r="GD19" s="2241"/>
      <c r="GE19" s="2241"/>
      <c r="GF19" s="2241"/>
      <c r="GG19" s="2241"/>
      <c r="GH19" s="2241"/>
      <c r="GI19" s="2241"/>
      <c r="GJ19" s="2241"/>
      <c r="GK19" s="2241"/>
      <c r="GL19" s="2241"/>
      <c r="GM19" s="2241"/>
      <c r="GN19" s="2241"/>
      <c r="GO19" s="2241"/>
      <c r="GP19" s="2241"/>
      <c r="GQ19" s="2241"/>
      <c r="GR19" s="2241"/>
      <c r="GS19" s="2241"/>
      <c r="GT19" s="2241"/>
      <c r="GU19" s="2241"/>
      <c r="GV19" s="2241"/>
      <c r="GW19" s="2241"/>
      <c r="GX19" s="2241"/>
      <c r="GY19" s="2241"/>
      <c r="GZ19" s="2241"/>
      <c r="HA19" s="2241"/>
      <c r="HB19" s="2241"/>
      <c r="HC19" s="2241"/>
      <c r="HD19" s="2241"/>
      <c r="HE19" s="2241"/>
      <c r="HF19" s="2241"/>
      <c r="HG19" s="2241"/>
      <c r="HH19" s="2241"/>
      <c r="HI19" s="2241"/>
      <c r="HJ19" s="2241"/>
      <c r="HK19" s="2241"/>
      <c r="HL19" s="2241"/>
      <c r="HM19" s="2241"/>
      <c r="HN19" s="2241"/>
      <c r="HO19" s="2241"/>
      <c r="HP19" s="2241"/>
      <c r="HQ19" s="2241"/>
      <c r="HR19" s="2241"/>
      <c r="HS19" s="2241"/>
      <c r="HT19" s="2241"/>
      <c r="HU19" s="2241"/>
      <c r="HV19" s="2241"/>
      <c r="HW19" s="2241"/>
      <c r="HX19" s="2241"/>
      <c r="HY19" s="2241"/>
      <c r="HZ19" s="2241"/>
      <c r="IA19" s="2241"/>
      <c r="IB19" s="2241"/>
      <c r="IC19" s="2241"/>
      <c r="ID19" s="2241"/>
      <c r="IE19" s="2241"/>
      <c r="IF19" s="2241"/>
      <c r="IG19" s="2241"/>
      <c r="IH19" s="2241"/>
      <c r="II19" s="2241"/>
      <c r="IJ19" s="2241"/>
      <c r="IK19" s="2241"/>
      <c r="IL19" s="2241"/>
      <c r="IM19" s="2241"/>
      <c r="IN19" s="2241"/>
      <c r="IO19" s="2241"/>
      <c r="IP19" s="2241"/>
      <c r="IQ19" s="2241"/>
      <c r="IR19" s="2241"/>
      <c r="IS19" s="2241"/>
      <c r="IT19" s="2241"/>
      <c r="IU19" s="2241"/>
    </row>
    <row r="20" spans="1:255" s="114" customFormat="1" ht="9.9499999999999993" customHeight="1">
      <c r="A20" s="2112" t="s">
        <v>1430</v>
      </c>
      <c r="B20" s="2112"/>
      <c r="C20" s="2112"/>
      <c r="D20" s="2112"/>
      <c r="E20" s="2112"/>
      <c r="F20" s="2112"/>
      <c r="G20" s="2109" t="s">
        <v>1352</v>
      </c>
      <c r="H20" s="2109"/>
      <c r="I20" s="2109"/>
      <c r="J20" s="2109"/>
      <c r="K20" s="2109"/>
      <c r="L20" s="2109" t="s">
        <v>1353</v>
      </c>
    </row>
    <row r="21" spans="1:255" s="114" customFormat="1" ht="16.5" customHeight="1">
      <c r="A21" s="2112"/>
      <c r="B21" s="2112"/>
      <c r="C21" s="2112"/>
      <c r="D21" s="2112"/>
      <c r="E21" s="2112"/>
      <c r="F21" s="2112"/>
      <c r="G21" s="2109"/>
      <c r="H21" s="2109"/>
      <c r="I21" s="2109"/>
      <c r="J21" s="2109"/>
      <c r="K21" s="2109"/>
      <c r="L21" s="2109"/>
    </row>
    <row r="22" spans="1:255" s="193" customFormat="1" ht="9.9499999999999993" customHeight="1">
      <c r="A22" s="2101"/>
      <c r="B22" s="2088"/>
      <c r="C22" s="2088"/>
      <c r="D22" s="2088"/>
      <c r="E22" s="2088"/>
      <c r="F22" s="2088"/>
      <c r="G22" s="2088"/>
      <c r="H22" s="2088"/>
      <c r="I22" s="2088"/>
      <c r="J22" s="2088"/>
      <c r="K22" s="2088"/>
      <c r="L22" s="557"/>
    </row>
    <row r="23" spans="1:255" s="193" customFormat="1" ht="9.9499999999999993" customHeight="1">
      <c r="A23" s="2096"/>
      <c r="B23" s="2092"/>
      <c r="C23" s="2092"/>
      <c r="D23" s="2092"/>
      <c r="E23" s="2092"/>
      <c r="F23" s="2092"/>
      <c r="G23" s="2092"/>
      <c r="H23" s="2092"/>
      <c r="I23" s="2092"/>
      <c r="J23" s="2092"/>
      <c r="K23" s="2092"/>
      <c r="L23" s="558"/>
      <c r="M23" s="2061"/>
      <c r="N23" s="2061"/>
      <c r="O23" s="2061"/>
      <c r="P23" s="2061"/>
      <c r="Q23" s="2061"/>
      <c r="R23" s="2061"/>
      <c r="S23" s="2061"/>
      <c r="T23" s="2061"/>
      <c r="U23" s="2061"/>
      <c r="V23" s="2061"/>
      <c r="W23" s="2061"/>
      <c r="X23" s="2245"/>
      <c r="Y23" s="2245"/>
      <c r="Z23" s="2061"/>
      <c r="AA23" s="2061"/>
      <c r="AB23" s="2061"/>
      <c r="AC23" s="2061"/>
      <c r="AD23" s="2061"/>
      <c r="AE23" s="2061"/>
      <c r="AF23" s="2061"/>
      <c r="AG23" s="2061"/>
      <c r="AH23" s="2061"/>
      <c r="AI23" s="2061"/>
      <c r="AJ23" s="2061"/>
      <c r="AK23" s="2245"/>
      <c r="AL23" s="2245"/>
      <c r="AM23" s="2061"/>
      <c r="AN23" s="2061"/>
      <c r="AO23" s="2061"/>
      <c r="AP23" s="2061"/>
      <c r="AQ23" s="2061"/>
      <c r="AR23" s="2061"/>
      <c r="AS23" s="2061"/>
      <c r="AT23" s="2061"/>
      <c r="AU23" s="2061"/>
      <c r="AV23" s="2061"/>
      <c r="AW23" s="2061"/>
      <c r="AX23" s="2245"/>
      <c r="AY23" s="2245"/>
      <c r="AZ23" s="2061"/>
      <c r="BA23" s="2061"/>
      <c r="BB23" s="2061"/>
      <c r="BC23" s="2061"/>
      <c r="BD23" s="2061"/>
      <c r="BE23" s="2061"/>
      <c r="BF23" s="2061"/>
      <c r="BG23" s="2061"/>
      <c r="BH23" s="2061"/>
      <c r="BI23" s="2061"/>
      <c r="BJ23" s="2061"/>
      <c r="BK23" s="2245"/>
      <c r="BL23" s="2245"/>
      <c r="BM23" s="2061"/>
      <c r="BN23" s="2061"/>
      <c r="BO23" s="2061"/>
      <c r="BP23" s="2061"/>
      <c r="BQ23" s="2061"/>
      <c r="BR23" s="2061"/>
      <c r="BS23" s="2061"/>
      <c r="BT23" s="2061"/>
      <c r="BU23" s="2061"/>
      <c r="BV23" s="2061"/>
      <c r="BW23" s="2061"/>
      <c r="BX23" s="2245"/>
      <c r="BY23" s="2245"/>
      <c r="BZ23" s="2061"/>
      <c r="CA23" s="2061"/>
      <c r="CB23" s="2061"/>
      <c r="CC23" s="2061"/>
      <c r="CD23" s="2061"/>
      <c r="CE23" s="2061"/>
      <c r="CF23" s="2061"/>
      <c r="CG23" s="2061"/>
      <c r="CH23" s="2061"/>
      <c r="CI23" s="2061"/>
      <c r="CJ23" s="2061"/>
      <c r="CK23" s="2245"/>
      <c r="CL23" s="2245"/>
      <c r="CM23" s="2061"/>
      <c r="CN23" s="2061"/>
      <c r="CO23" s="2061"/>
      <c r="CP23" s="2061"/>
      <c r="CQ23" s="2061"/>
      <c r="CR23" s="2061"/>
      <c r="CS23" s="2061"/>
      <c r="CT23" s="2061"/>
      <c r="CU23" s="2061"/>
      <c r="CV23" s="2061"/>
      <c r="CW23" s="2061"/>
      <c r="CX23" s="2245"/>
      <c r="CY23" s="2245"/>
      <c r="CZ23" s="2061"/>
      <c r="DA23" s="2061"/>
      <c r="DB23" s="2061"/>
      <c r="DC23" s="2061"/>
      <c r="DD23" s="2061"/>
      <c r="DE23" s="2061"/>
      <c r="DF23" s="2061"/>
      <c r="DG23" s="2061"/>
      <c r="DH23" s="2061"/>
      <c r="DI23" s="2061"/>
      <c r="DJ23" s="2061"/>
      <c r="DK23" s="2245"/>
      <c r="DL23" s="2245"/>
      <c r="DM23" s="2061"/>
      <c r="DN23" s="2061"/>
      <c r="DO23" s="2061"/>
      <c r="DP23" s="2061"/>
      <c r="DQ23" s="2061"/>
      <c r="DR23" s="2061"/>
      <c r="DS23" s="2061"/>
      <c r="DT23" s="2061"/>
      <c r="DU23" s="2061"/>
      <c r="DV23" s="2061"/>
      <c r="DW23" s="2061"/>
      <c r="DX23" s="2245"/>
      <c r="DY23" s="2245"/>
      <c r="DZ23" s="2061"/>
      <c r="EA23" s="2061"/>
      <c r="EB23" s="2061"/>
      <c r="EC23" s="2061"/>
      <c r="ED23" s="2061"/>
      <c r="EE23" s="2061"/>
      <c r="EF23" s="2061"/>
      <c r="EG23" s="2061"/>
      <c r="EH23" s="2061"/>
      <c r="EI23" s="2061"/>
      <c r="EJ23" s="2061"/>
      <c r="EK23" s="2245"/>
      <c r="EL23" s="2245"/>
      <c r="EM23" s="2061"/>
      <c r="EN23" s="2061"/>
      <c r="EO23" s="2061"/>
      <c r="EP23" s="2061"/>
      <c r="EQ23" s="2061"/>
      <c r="ER23" s="2061"/>
      <c r="ES23" s="2061"/>
      <c r="ET23" s="2061"/>
      <c r="EU23" s="2061"/>
      <c r="EV23" s="2061"/>
      <c r="EW23" s="2061"/>
      <c r="EX23" s="2245"/>
      <c r="EY23" s="2245"/>
      <c r="EZ23" s="2061"/>
      <c r="FA23" s="2061"/>
      <c r="FB23" s="2061"/>
      <c r="FC23" s="2061"/>
      <c r="FD23" s="2061"/>
      <c r="FE23" s="2061"/>
      <c r="FF23" s="2061"/>
      <c r="FG23" s="2061"/>
      <c r="FH23" s="2061"/>
      <c r="FI23" s="2061"/>
      <c r="FJ23" s="2061"/>
      <c r="FK23" s="2245"/>
      <c r="FL23" s="2245"/>
      <c r="FM23" s="2061"/>
      <c r="FN23" s="2061"/>
      <c r="FO23" s="2061"/>
      <c r="FP23" s="2061"/>
      <c r="FQ23" s="2061"/>
      <c r="FR23" s="2061"/>
      <c r="FS23" s="2061"/>
      <c r="FT23" s="2061"/>
      <c r="FU23" s="2061"/>
      <c r="FV23" s="2061"/>
      <c r="FW23" s="2061"/>
      <c r="FX23" s="2245"/>
      <c r="FY23" s="2245"/>
      <c r="FZ23" s="2061"/>
      <c r="GA23" s="2061"/>
      <c r="GB23" s="2061"/>
      <c r="GC23" s="2061"/>
      <c r="GD23" s="2061"/>
      <c r="GE23" s="2061"/>
      <c r="GF23" s="2061"/>
      <c r="GG23" s="2061"/>
      <c r="GH23" s="2061"/>
      <c r="GI23" s="2061"/>
      <c r="GJ23" s="2061"/>
      <c r="GK23" s="2245"/>
      <c r="GL23" s="2245"/>
      <c r="GM23" s="2061"/>
      <c r="GN23" s="2061"/>
      <c r="GO23" s="2061"/>
      <c r="GP23" s="2061"/>
      <c r="GQ23" s="2061"/>
      <c r="GR23" s="2061"/>
      <c r="GS23" s="2061"/>
      <c r="GT23" s="2061"/>
      <c r="GU23" s="2061"/>
      <c r="GV23" s="2061"/>
      <c r="GW23" s="2061"/>
      <c r="GX23" s="2245"/>
      <c r="GY23" s="2245"/>
      <c r="GZ23" s="2061"/>
      <c r="HA23" s="2061"/>
      <c r="HB23" s="2061"/>
      <c r="HC23" s="2061"/>
      <c r="HD23" s="2061"/>
      <c r="HE23" s="2061"/>
      <c r="HF23" s="2061"/>
      <c r="HG23" s="2061"/>
      <c r="HH23" s="2061"/>
      <c r="HI23" s="2061"/>
      <c r="HJ23" s="2061"/>
      <c r="HK23" s="2245"/>
      <c r="HL23" s="2245"/>
      <c r="HM23" s="2061"/>
      <c r="HN23" s="2061"/>
      <c r="HO23" s="2061"/>
      <c r="HP23" s="2061"/>
      <c r="HQ23" s="2061"/>
      <c r="HR23" s="2061"/>
      <c r="HS23" s="2061"/>
      <c r="HT23" s="2061"/>
      <c r="HU23" s="2061"/>
      <c r="HV23" s="2061"/>
      <c r="HW23" s="2061"/>
      <c r="HX23" s="2245"/>
      <c r="HY23" s="2245"/>
      <c r="HZ23" s="2061"/>
      <c r="IA23" s="2061"/>
      <c r="IB23" s="2061"/>
      <c r="IC23" s="2061"/>
      <c r="ID23" s="2061"/>
      <c r="IE23" s="2061"/>
      <c r="IF23" s="2061"/>
      <c r="IG23" s="2061"/>
      <c r="IH23" s="2061"/>
      <c r="II23" s="2061"/>
      <c r="IJ23" s="2061"/>
      <c r="IK23" s="2245"/>
      <c r="IL23" s="2245"/>
      <c r="IM23" s="2061"/>
      <c r="IN23" s="2061"/>
      <c r="IO23" s="2061"/>
      <c r="IP23" s="2061"/>
      <c r="IQ23" s="2061"/>
      <c r="IR23" s="2061"/>
      <c r="IS23" s="2061"/>
      <c r="IT23" s="2061"/>
      <c r="IU23" s="2061"/>
    </row>
    <row r="24" spans="1:255" s="193" customFormat="1" ht="9.9499999999999993" customHeight="1">
      <c r="A24" s="2096"/>
      <c r="B24" s="2092"/>
      <c r="C24" s="2092"/>
      <c r="D24" s="2092"/>
      <c r="E24" s="2092"/>
      <c r="F24" s="2092"/>
      <c r="G24" s="2092"/>
      <c r="H24" s="2092"/>
      <c r="I24" s="2092"/>
      <c r="J24" s="2092"/>
      <c r="K24" s="2092"/>
      <c r="L24" s="558"/>
      <c r="M24" s="2061"/>
      <c r="N24" s="2061"/>
      <c r="O24" s="2061"/>
      <c r="P24" s="2061"/>
      <c r="Q24" s="2061"/>
      <c r="R24" s="2061"/>
      <c r="S24" s="2061"/>
      <c r="T24" s="2061"/>
      <c r="U24" s="2061"/>
      <c r="V24" s="2061"/>
      <c r="W24" s="2061"/>
      <c r="X24" s="2245"/>
      <c r="Y24" s="2245"/>
      <c r="Z24" s="2061"/>
      <c r="AA24" s="2061"/>
      <c r="AB24" s="2061"/>
      <c r="AC24" s="2061"/>
      <c r="AD24" s="2061"/>
      <c r="AE24" s="2061"/>
      <c r="AF24" s="2061"/>
      <c r="AG24" s="2061"/>
      <c r="AH24" s="2061"/>
      <c r="AI24" s="2061"/>
      <c r="AJ24" s="2061"/>
      <c r="AK24" s="2245"/>
      <c r="AL24" s="2245"/>
      <c r="AM24" s="2061"/>
      <c r="AN24" s="2061"/>
      <c r="AO24" s="2061"/>
      <c r="AP24" s="2061"/>
      <c r="AQ24" s="2061"/>
      <c r="AR24" s="2061"/>
      <c r="AS24" s="2061"/>
      <c r="AT24" s="2061"/>
      <c r="AU24" s="2061"/>
      <c r="AV24" s="2061"/>
      <c r="AW24" s="2061"/>
      <c r="AX24" s="2245"/>
      <c r="AY24" s="2245"/>
      <c r="AZ24" s="2061"/>
      <c r="BA24" s="2061"/>
      <c r="BB24" s="2061"/>
      <c r="BC24" s="2061"/>
      <c r="BD24" s="2061"/>
      <c r="BE24" s="2061"/>
      <c r="BF24" s="2061"/>
      <c r="BG24" s="2061"/>
      <c r="BH24" s="2061"/>
      <c r="BI24" s="2061"/>
      <c r="BJ24" s="2061"/>
      <c r="BK24" s="2245"/>
      <c r="BL24" s="2245"/>
      <c r="BM24" s="2061"/>
      <c r="BN24" s="2061"/>
      <c r="BO24" s="2061"/>
      <c r="BP24" s="2061"/>
      <c r="BQ24" s="2061"/>
      <c r="BR24" s="2061"/>
      <c r="BS24" s="2061"/>
      <c r="BT24" s="2061"/>
      <c r="BU24" s="2061"/>
      <c r="BV24" s="2061"/>
      <c r="BW24" s="2061"/>
      <c r="BX24" s="2245"/>
      <c r="BY24" s="2245"/>
      <c r="BZ24" s="2061"/>
      <c r="CA24" s="2061"/>
      <c r="CB24" s="2061"/>
      <c r="CC24" s="2061"/>
      <c r="CD24" s="2061"/>
      <c r="CE24" s="2061"/>
      <c r="CF24" s="2061"/>
      <c r="CG24" s="2061"/>
      <c r="CH24" s="2061"/>
      <c r="CI24" s="2061"/>
      <c r="CJ24" s="2061"/>
      <c r="CK24" s="2245"/>
      <c r="CL24" s="2245"/>
      <c r="CM24" s="2061"/>
      <c r="CN24" s="2061"/>
      <c r="CO24" s="2061"/>
      <c r="CP24" s="2061"/>
      <c r="CQ24" s="2061"/>
      <c r="CR24" s="2061"/>
      <c r="CS24" s="2061"/>
      <c r="CT24" s="2061"/>
      <c r="CU24" s="2061"/>
      <c r="CV24" s="2061"/>
      <c r="CW24" s="2061"/>
      <c r="CX24" s="2245"/>
      <c r="CY24" s="2245"/>
      <c r="CZ24" s="2061"/>
      <c r="DA24" s="2061"/>
      <c r="DB24" s="2061"/>
      <c r="DC24" s="2061"/>
      <c r="DD24" s="2061"/>
      <c r="DE24" s="2061"/>
      <c r="DF24" s="2061"/>
      <c r="DG24" s="2061"/>
      <c r="DH24" s="2061"/>
      <c r="DI24" s="2061"/>
      <c r="DJ24" s="2061"/>
      <c r="DK24" s="2245"/>
      <c r="DL24" s="2245"/>
      <c r="DM24" s="2061"/>
      <c r="DN24" s="2061"/>
      <c r="DO24" s="2061"/>
      <c r="DP24" s="2061"/>
      <c r="DQ24" s="2061"/>
      <c r="DR24" s="2061"/>
      <c r="DS24" s="2061"/>
      <c r="DT24" s="2061"/>
      <c r="DU24" s="2061"/>
      <c r="DV24" s="2061"/>
      <c r="DW24" s="2061"/>
      <c r="DX24" s="2245"/>
      <c r="DY24" s="2245"/>
      <c r="DZ24" s="2061"/>
      <c r="EA24" s="2061"/>
      <c r="EB24" s="2061"/>
      <c r="EC24" s="2061"/>
      <c r="ED24" s="2061"/>
      <c r="EE24" s="2061"/>
      <c r="EF24" s="2061"/>
      <c r="EG24" s="2061"/>
      <c r="EH24" s="2061"/>
      <c r="EI24" s="2061"/>
      <c r="EJ24" s="2061"/>
      <c r="EK24" s="2245"/>
      <c r="EL24" s="2245"/>
      <c r="EM24" s="2061"/>
      <c r="EN24" s="2061"/>
      <c r="EO24" s="2061"/>
      <c r="EP24" s="2061"/>
      <c r="EQ24" s="2061"/>
      <c r="ER24" s="2061"/>
      <c r="ES24" s="2061"/>
      <c r="ET24" s="2061"/>
      <c r="EU24" s="2061"/>
      <c r="EV24" s="2061"/>
      <c r="EW24" s="2061"/>
      <c r="EX24" s="2245"/>
      <c r="EY24" s="2245"/>
      <c r="EZ24" s="2061"/>
      <c r="FA24" s="2061"/>
      <c r="FB24" s="2061"/>
      <c r="FC24" s="2061"/>
      <c r="FD24" s="2061"/>
      <c r="FE24" s="2061"/>
      <c r="FF24" s="2061"/>
      <c r="FG24" s="2061"/>
      <c r="FH24" s="2061"/>
      <c r="FI24" s="2061"/>
      <c r="FJ24" s="2061"/>
      <c r="FK24" s="2245"/>
      <c r="FL24" s="2245"/>
      <c r="FM24" s="2061"/>
      <c r="FN24" s="2061"/>
      <c r="FO24" s="2061"/>
      <c r="FP24" s="2061"/>
      <c r="FQ24" s="2061"/>
      <c r="FR24" s="2061"/>
      <c r="FS24" s="2061"/>
      <c r="FT24" s="2061"/>
      <c r="FU24" s="2061"/>
      <c r="FV24" s="2061"/>
      <c r="FW24" s="2061"/>
      <c r="FX24" s="2245"/>
      <c r="FY24" s="2245"/>
      <c r="FZ24" s="2061"/>
      <c r="GA24" s="2061"/>
      <c r="GB24" s="2061"/>
      <c r="GC24" s="2061"/>
      <c r="GD24" s="2061"/>
      <c r="GE24" s="2061"/>
      <c r="GF24" s="2061"/>
      <c r="GG24" s="2061"/>
      <c r="GH24" s="2061"/>
      <c r="GI24" s="2061"/>
      <c r="GJ24" s="2061"/>
      <c r="GK24" s="2245"/>
      <c r="GL24" s="2245"/>
      <c r="GM24" s="2061"/>
      <c r="GN24" s="2061"/>
      <c r="GO24" s="2061"/>
      <c r="GP24" s="2061"/>
      <c r="GQ24" s="2061"/>
      <c r="GR24" s="2061"/>
      <c r="GS24" s="2061"/>
      <c r="GT24" s="2061"/>
      <c r="GU24" s="2061"/>
      <c r="GV24" s="2061"/>
      <c r="GW24" s="2061"/>
      <c r="GX24" s="2245"/>
      <c r="GY24" s="2245"/>
      <c r="GZ24" s="2061"/>
      <c r="HA24" s="2061"/>
      <c r="HB24" s="2061"/>
      <c r="HC24" s="2061"/>
      <c r="HD24" s="2061"/>
      <c r="HE24" s="2061"/>
      <c r="HF24" s="2061"/>
      <c r="HG24" s="2061"/>
      <c r="HH24" s="2061"/>
      <c r="HI24" s="2061"/>
      <c r="HJ24" s="2061"/>
      <c r="HK24" s="2245"/>
      <c r="HL24" s="2245"/>
      <c r="HM24" s="2061"/>
      <c r="HN24" s="2061"/>
      <c r="HO24" s="2061"/>
      <c r="HP24" s="2061"/>
      <c r="HQ24" s="2061"/>
      <c r="HR24" s="2061"/>
      <c r="HS24" s="2061"/>
      <c r="HT24" s="2061"/>
      <c r="HU24" s="2061"/>
      <c r="HV24" s="2061"/>
      <c r="HW24" s="2061"/>
      <c r="HX24" s="2245"/>
      <c r="HY24" s="2245"/>
      <c r="HZ24" s="2061"/>
      <c r="IA24" s="2061"/>
      <c r="IB24" s="2061"/>
      <c r="IC24" s="2061"/>
      <c r="ID24" s="2061"/>
      <c r="IE24" s="2061"/>
      <c r="IF24" s="2061"/>
      <c r="IG24" s="2061"/>
      <c r="IH24" s="2061"/>
      <c r="II24" s="2061"/>
      <c r="IJ24" s="2061"/>
      <c r="IK24" s="2245"/>
      <c r="IL24" s="2245"/>
      <c r="IM24" s="2061"/>
      <c r="IN24" s="2061"/>
      <c r="IO24" s="2061"/>
      <c r="IP24" s="2061"/>
      <c r="IQ24" s="2061"/>
      <c r="IR24" s="2061"/>
      <c r="IS24" s="2061"/>
      <c r="IT24" s="2061"/>
      <c r="IU24" s="2061"/>
    </row>
    <row r="25" spans="1:255" s="193" customFormat="1" ht="9.9499999999999993" customHeight="1">
      <c r="A25" s="2096" t="s">
        <v>1354</v>
      </c>
      <c r="B25" s="2092"/>
      <c r="C25" s="2092"/>
      <c r="D25" s="2092"/>
      <c r="E25" s="2092"/>
      <c r="F25" s="2092"/>
      <c r="G25" s="2092"/>
      <c r="H25" s="2092"/>
      <c r="I25" s="2092"/>
      <c r="J25" s="2092"/>
      <c r="K25" s="2092"/>
      <c r="L25" s="558"/>
      <c r="M25" s="2061"/>
      <c r="N25" s="2061"/>
      <c r="O25" s="2061"/>
      <c r="P25" s="2061"/>
      <c r="Q25" s="2061"/>
      <c r="R25" s="2061"/>
      <c r="S25" s="2061"/>
      <c r="T25" s="2061"/>
      <c r="U25" s="2061"/>
      <c r="V25" s="2061"/>
      <c r="W25" s="2061"/>
      <c r="X25" s="2245"/>
      <c r="Y25" s="2245"/>
      <c r="Z25" s="2061"/>
      <c r="AA25" s="2061"/>
      <c r="AB25" s="2061"/>
      <c r="AC25" s="2061"/>
      <c r="AD25" s="2061"/>
      <c r="AE25" s="2061"/>
      <c r="AF25" s="2061"/>
      <c r="AG25" s="2061"/>
      <c r="AH25" s="2061"/>
      <c r="AI25" s="2061"/>
      <c r="AJ25" s="2061"/>
      <c r="AK25" s="2245"/>
      <c r="AL25" s="2245"/>
      <c r="AM25" s="2061"/>
      <c r="AN25" s="2061"/>
      <c r="AO25" s="2061"/>
      <c r="AP25" s="2061"/>
      <c r="AQ25" s="2061"/>
      <c r="AR25" s="2061"/>
      <c r="AS25" s="2061"/>
      <c r="AT25" s="2061"/>
      <c r="AU25" s="2061"/>
      <c r="AV25" s="2061"/>
      <c r="AW25" s="2061"/>
      <c r="AX25" s="2245"/>
      <c r="AY25" s="2245"/>
      <c r="AZ25" s="2061"/>
      <c r="BA25" s="2061"/>
      <c r="BB25" s="2061"/>
      <c r="BC25" s="2061"/>
      <c r="BD25" s="2061"/>
      <c r="BE25" s="2061"/>
      <c r="BF25" s="2061"/>
      <c r="BG25" s="2061"/>
      <c r="BH25" s="2061"/>
      <c r="BI25" s="2061"/>
      <c r="BJ25" s="2061"/>
      <c r="BK25" s="2245"/>
      <c r="BL25" s="2245"/>
      <c r="BM25" s="2061"/>
      <c r="BN25" s="2061"/>
      <c r="BO25" s="2061"/>
      <c r="BP25" s="2061"/>
      <c r="BQ25" s="2061"/>
      <c r="BR25" s="2061"/>
      <c r="BS25" s="2061"/>
      <c r="BT25" s="2061"/>
      <c r="BU25" s="2061"/>
      <c r="BV25" s="2061"/>
      <c r="BW25" s="2061"/>
      <c r="BX25" s="2245"/>
      <c r="BY25" s="2245"/>
      <c r="BZ25" s="2061"/>
      <c r="CA25" s="2061"/>
      <c r="CB25" s="2061"/>
      <c r="CC25" s="2061"/>
      <c r="CD25" s="2061"/>
      <c r="CE25" s="2061"/>
      <c r="CF25" s="2061"/>
      <c r="CG25" s="2061"/>
      <c r="CH25" s="2061"/>
      <c r="CI25" s="2061"/>
      <c r="CJ25" s="2061"/>
      <c r="CK25" s="2245"/>
      <c r="CL25" s="2245"/>
      <c r="CM25" s="2061"/>
      <c r="CN25" s="2061"/>
      <c r="CO25" s="2061"/>
      <c r="CP25" s="2061"/>
      <c r="CQ25" s="2061"/>
      <c r="CR25" s="2061"/>
      <c r="CS25" s="2061"/>
      <c r="CT25" s="2061"/>
      <c r="CU25" s="2061"/>
      <c r="CV25" s="2061"/>
      <c r="CW25" s="2061"/>
      <c r="CX25" s="2245"/>
      <c r="CY25" s="2245"/>
      <c r="CZ25" s="2061"/>
      <c r="DA25" s="2061"/>
      <c r="DB25" s="2061"/>
      <c r="DC25" s="2061"/>
      <c r="DD25" s="2061"/>
      <c r="DE25" s="2061"/>
      <c r="DF25" s="2061"/>
      <c r="DG25" s="2061"/>
      <c r="DH25" s="2061"/>
      <c r="DI25" s="2061"/>
      <c r="DJ25" s="2061"/>
      <c r="DK25" s="2245"/>
      <c r="DL25" s="2245"/>
      <c r="DM25" s="2061"/>
      <c r="DN25" s="2061"/>
      <c r="DO25" s="2061"/>
      <c r="DP25" s="2061"/>
      <c r="DQ25" s="2061"/>
      <c r="DR25" s="2061"/>
      <c r="DS25" s="2061"/>
      <c r="DT25" s="2061"/>
      <c r="DU25" s="2061"/>
      <c r="DV25" s="2061"/>
      <c r="DW25" s="2061"/>
      <c r="DX25" s="2245"/>
      <c r="DY25" s="2245"/>
      <c r="DZ25" s="2061"/>
      <c r="EA25" s="2061"/>
      <c r="EB25" s="2061"/>
      <c r="EC25" s="2061"/>
      <c r="ED25" s="2061"/>
      <c r="EE25" s="2061"/>
      <c r="EF25" s="2061"/>
      <c r="EG25" s="2061"/>
      <c r="EH25" s="2061"/>
      <c r="EI25" s="2061"/>
      <c r="EJ25" s="2061"/>
      <c r="EK25" s="2245"/>
      <c r="EL25" s="2245"/>
      <c r="EM25" s="2061"/>
      <c r="EN25" s="2061"/>
      <c r="EO25" s="2061"/>
      <c r="EP25" s="2061"/>
      <c r="EQ25" s="2061"/>
      <c r="ER25" s="2061"/>
      <c r="ES25" s="2061"/>
      <c r="ET25" s="2061"/>
      <c r="EU25" s="2061"/>
      <c r="EV25" s="2061"/>
      <c r="EW25" s="2061"/>
      <c r="EX25" s="2245"/>
      <c r="EY25" s="2245"/>
      <c r="EZ25" s="2061"/>
      <c r="FA25" s="2061"/>
      <c r="FB25" s="2061"/>
      <c r="FC25" s="2061"/>
      <c r="FD25" s="2061"/>
      <c r="FE25" s="2061"/>
      <c r="FF25" s="2061"/>
      <c r="FG25" s="2061"/>
      <c r="FH25" s="2061"/>
      <c r="FI25" s="2061"/>
      <c r="FJ25" s="2061"/>
      <c r="FK25" s="2245"/>
      <c r="FL25" s="2245"/>
      <c r="FM25" s="2061"/>
      <c r="FN25" s="2061"/>
      <c r="FO25" s="2061"/>
      <c r="FP25" s="2061"/>
      <c r="FQ25" s="2061"/>
      <c r="FR25" s="2061"/>
      <c r="FS25" s="2061"/>
      <c r="FT25" s="2061"/>
      <c r="FU25" s="2061"/>
      <c r="FV25" s="2061"/>
      <c r="FW25" s="2061"/>
      <c r="FX25" s="2245"/>
      <c r="FY25" s="2245"/>
      <c r="FZ25" s="2061"/>
      <c r="GA25" s="2061"/>
      <c r="GB25" s="2061"/>
      <c r="GC25" s="2061"/>
      <c r="GD25" s="2061"/>
      <c r="GE25" s="2061"/>
      <c r="GF25" s="2061"/>
      <c r="GG25" s="2061"/>
      <c r="GH25" s="2061"/>
      <c r="GI25" s="2061"/>
      <c r="GJ25" s="2061"/>
      <c r="GK25" s="2245"/>
      <c r="GL25" s="2245"/>
      <c r="GM25" s="2061"/>
      <c r="GN25" s="2061"/>
      <c r="GO25" s="2061"/>
      <c r="GP25" s="2061"/>
      <c r="GQ25" s="2061"/>
      <c r="GR25" s="2061"/>
      <c r="GS25" s="2061"/>
      <c r="GT25" s="2061"/>
      <c r="GU25" s="2061"/>
      <c r="GV25" s="2061"/>
      <c r="GW25" s="2061"/>
      <c r="GX25" s="2245"/>
      <c r="GY25" s="2245"/>
      <c r="GZ25" s="2061"/>
      <c r="HA25" s="2061"/>
      <c r="HB25" s="2061"/>
      <c r="HC25" s="2061"/>
      <c r="HD25" s="2061"/>
      <c r="HE25" s="2061"/>
      <c r="HF25" s="2061"/>
      <c r="HG25" s="2061"/>
      <c r="HH25" s="2061"/>
      <c r="HI25" s="2061"/>
      <c r="HJ25" s="2061"/>
      <c r="HK25" s="2245"/>
      <c r="HL25" s="2245"/>
      <c r="HM25" s="2061"/>
      <c r="HN25" s="2061"/>
      <c r="HO25" s="2061"/>
      <c r="HP25" s="2061"/>
      <c r="HQ25" s="2061"/>
      <c r="HR25" s="2061"/>
      <c r="HS25" s="2061"/>
      <c r="HT25" s="2061"/>
      <c r="HU25" s="2061"/>
      <c r="HV25" s="2061"/>
      <c r="HW25" s="2061"/>
      <c r="HX25" s="2245"/>
      <c r="HY25" s="2245"/>
      <c r="HZ25" s="2061"/>
      <c r="IA25" s="2061"/>
      <c r="IB25" s="2061"/>
      <c r="IC25" s="2061"/>
      <c r="ID25" s="2061"/>
      <c r="IE25" s="2061"/>
      <c r="IF25" s="2061"/>
      <c r="IG25" s="2061"/>
      <c r="IH25" s="2061"/>
      <c r="II25" s="2061"/>
      <c r="IJ25" s="2061"/>
      <c r="IK25" s="2245"/>
      <c r="IL25" s="2245"/>
      <c r="IM25" s="2061"/>
      <c r="IN25" s="2061"/>
      <c r="IO25" s="2061"/>
      <c r="IP25" s="2061"/>
      <c r="IQ25" s="2061"/>
      <c r="IR25" s="2061"/>
      <c r="IS25" s="2061"/>
      <c r="IT25" s="2061"/>
      <c r="IU25" s="2061"/>
    </row>
    <row r="26" spans="1:255" s="193" customFormat="1" ht="11.85" customHeight="1">
      <c r="A26" s="2102"/>
      <c r="B26" s="2099"/>
      <c r="C26" s="2099"/>
      <c r="D26" s="2099"/>
      <c r="E26" s="2099"/>
      <c r="F26" s="2099"/>
      <c r="G26" s="2099"/>
      <c r="H26" s="2099"/>
      <c r="I26" s="2099"/>
      <c r="J26" s="2099"/>
      <c r="K26" s="2099"/>
      <c r="L26" s="559"/>
      <c r="M26" s="2061"/>
      <c r="N26" s="2061"/>
      <c r="O26" s="2061"/>
      <c r="P26" s="2061"/>
      <c r="Q26" s="2061"/>
      <c r="R26" s="2061"/>
      <c r="S26" s="2061"/>
      <c r="T26" s="2061"/>
      <c r="U26" s="2061"/>
      <c r="V26" s="2061"/>
      <c r="W26" s="2061"/>
      <c r="X26" s="2245"/>
      <c r="Y26" s="2245"/>
      <c r="Z26" s="2061"/>
      <c r="AA26" s="2061"/>
      <c r="AB26" s="2061"/>
      <c r="AC26" s="2061"/>
      <c r="AD26" s="2061"/>
      <c r="AE26" s="2061"/>
      <c r="AF26" s="2061"/>
      <c r="AG26" s="2061"/>
      <c r="AH26" s="2061"/>
      <c r="AI26" s="2061"/>
      <c r="AJ26" s="2061"/>
      <c r="AK26" s="2245"/>
      <c r="AL26" s="2245"/>
      <c r="AM26" s="2061"/>
      <c r="AN26" s="2061"/>
      <c r="AO26" s="2061"/>
      <c r="AP26" s="2061"/>
      <c r="AQ26" s="2061"/>
      <c r="AR26" s="2061"/>
      <c r="AS26" s="2061"/>
      <c r="AT26" s="2061"/>
      <c r="AU26" s="2061"/>
      <c r="AV26" s="2061"/>
      <c r="AW26" s="2061"/>
      <c r="AX26" s="2245"/>
      <c r="AY26" s="2245"/>
      <c r="AZ26" s="2061"/>
      <c r="BA26" s="2061"/>
      <c r="BB26" s="2061"/>
      <c r="BC26" s="2061"/>
      <c r="BD26" s="2061"/>
      <c r="BE26" s="2061"/>
      <c r="BF26" s="2061"/>
      <c r="BG26" s="2061"/>
      <c r="BH26" s="2061"/>
      <c r="BI26" s="2061"/>
      <c r="BJ26" s="2061"/>
      <c r="BK26" s="2245"/>
      <c r="BL26" s="2245"/>
      <c r="BM26" s="2061"/>
      <c r="BN26" s="2061"/>
      <c r="BO26" s="2061"/>
      <c r="BP26" s="2061"/>
      <c r="BQ26" s="2061"/>
      <c r="BR26" s="2061"/>
      <c r="BS26" s="2061"/>
      <c r="BT26" s="2061"/>
      <c r="BU26" s="2061"/>
      <c r="BV26" s="2061"/>
      <c r="BW26" s="2061"/>
      <c r="BX26" s="2245"/>
      <c r="BY26" s="2245"/>
      <c r="BZ26" s="2061"/>
      <c r="CA26" s="2061"/>
      <c r="CB26" s="2061"/>
      <c r="CC26" s="2061"/>
      <c r="CD26" s="2061"/>
      <c r="CE26" s="2061"/>
      <c r="CF26" s="2061"/>
      <c r="CG26" s="2061"/>
      <c r="CH26" s="2061"/>
      <c r="CI26" s="2061"/>
      <c r="CJ26" s="2061"/>
      <c r="CK26" s="2245"/>
      <c r="CL26" s="2245"/>
      <c r="CM26" s="2061"/>
      <c r="CN26" s="2061"/>
      <c r="CO26" s="2061"/>
      <c r="CP26" s="2061"/>
      <c r="CQ26" s="2061"/>
      <c r="CR26" s="2061"/>
      <c r="CS26" s="2061"/>
      <c r="CT26" s="2061"/>
      <c r="CU26" s="2061"/>
      <c r="CV26" s="2061"/>
      <c r="CW26" s="2061"/>
      <c r="CX26" s="2245"/>
      <c r="CY26" s="2245"/>
      <c r="CZ26" s="2061"/>
      <c r="DA26" s="2061"/>
      <c r="DB26" s="2061"/>
      <c r="DC26" s="2061"/>
      <c r="DD26" s="2061"/>
      <c r="DE26" s="2061"/>
      <c r="DF26" s="2061"/>
      <c r="DG26" s="2061"/>
      <c r="DH26" s="2061"/>
      <c r="DI26" s="2061"/>
      <c r="DJ26" s="2061"/>
      <c r="DK26" s="2245"/>
      <c r="DL26" s="2245"/>
      <c r="DM26" s="2061"/>
      <c r="DN26" s="2061"/>
      <c r="DO26" s="2061"/>
      <c r="DP26" s="2061"/>
      <c r="DQ26" s="2061"/>
      <c r="DR26" s="2061"/>
      <c r="DS26" s="2061"/>
      <c r="DT26" s="2061"/>
      <c r="DU26" s="2061"/>
      <c r="DV26" s="2061"/>
      <c r="DW26" s="2061"/>
      <c r="DX26" s="2245"/>
      <c r="DY26" s="2245"/>
      <c r="DZ26" s="2061"/>
      <c r="EA26" s="2061"/>
      <c r="EB26" s="2061"/>
      <c r="EC26" s="2061"/>
      <c r="ED26" s="2061"/>
      <c r="EE26" s="2061"/>
      <c r="EF26" s="2061"/>
      <c r="EG26" s="2061"/>
      <c r="EH26" s="2061"/>
      <c r="EI26" s="2061"/>
      <c r="EJ26" s="2061"/>
      <c r="EK26" s="2245"/>
      <c r="EL26" s="2245"/>
      <c r="EM26" s="2061"/>
      <c r="EN26" s="2061"/>
      <c r="EO26" s="2061"/>
      <c r="EP26" s="2061"/>
      <c r="EQ26" s="2061"/>
      <c r="ER26" s="2061"/>
      <c r="ES26" s="2061"/>
      <c r="ET26" s="2061"/>
      <c r="EU26" s="2061"/>
      <c r="EV26" s="2061"/>
      <c r="EW26" s="2061"/>
      <c r="EX26" s="2245"/>
      <c r="EY26" s="2245"/>
      <c r="EZ26" s="2061"/>
      <c r="FA26" s="2061"/>
      <c r="FB26" s="2061"/>
      <c r="FC26" s="2061"/>
      <c r="FD26" s="2061"/>
      <c r="FE26" s="2061"/>
      <c r="FF26" s="2061"/>
      <c r="FG26" s="2061"/>
      <c r="FH26" s="2061"/>
      <c r="FI26" s="2061"/>
      <c r="FJ26" s="2061"/>
      <c r="FK26" s="2245"/>
      <c r="FL26" s="2245"/>
      <c r="FM26" s="2061"/>
      <c r="FN26" s="2061"/>
      <c r="FO26" s="2061"/>
      <c r="FP26" s="2061"/>
      <c r="FQ26" s="2061"/>
      <c r="FR26" s="2061"/>
      <c r="FS26" s="2061"/>
      <c r="FT26" s="2061"/>
      <c r="FU26" s="2061"/>
      <c r="FV26" s="2061"/>
      <c r="FW26" s="2061"/>
      <c r="FX26" s="2245"/>
      <c r="FY26" s="2245"/>
      <c r="FZ26" s="2061"/>
      <c r="GA26" s="2061"/>
      <c r="GB26" s="2061"/>
      <c r="GC26" s="2061"/>
      <c r="GD26" s="2061"/>
      <c r="GE26" s="2061"/>
      <c r="GF26" s="2061"/>
      <c r="GG26" s="2061"/>
      <c r="GH26" s="2061"/>
      <c r="GI26" s="2061"/>
      <c r="GJ26" s="2061"/>
      <c r="GK26" s="2245"/>
      <c r="GL26" s="2245"/>
      <c r="GM26" s="2061"/>
      <c r="GN26" s="2061"/>
      <c r="GO26" s="2061"/>
      <c r="GP26" s="2061"/>
      <c r="GQ26" s="2061"/>
      <c r="GR26" s="2061"/>
      <c r="GS26" s="2061"/>
      <c r="GT26" s="2061"/>
      <c r="GU26" s="2061"/>
      <c r="GV26" s="2061"/>
      <c r="GW26" s="2061"/>
      <c r="GX26" s="2245"/>
      <c r="GY26" s="2245"/>
      <c r="GZ26" s="2061"/>
      <c r="HA26" s="2061"/>
      <c r="HB26" s="2061"/>
      <c r="HC26" s="2061"/>
      <c r="HD26" s="2061"/>
      <c r="HE26" s="2061"/>
      <c r="HF26" s="2061"/>
      <c r="HG26" s="2061"/>
      <c r="HH26" s="2061"/>
      <c r="HI26" s="2061"/>
      <c r="HJ26" s="2061"/>
      <c r="HK26" s="2245"/>
      <c r="HL26" s="2245"/>
      <c r="HM26" s="2061"/>
      <c r="HN26" s="2061"/>
      <c r="HO26" s="2061"/>
      <c r="HP26" s="2061"/>
      <c r="HQ26" s="2061"/>
      <c r="HR26" s="2061"/>
      <c r="HS26" s="2061"/>
      <c r="HT26" s="2061"/>
      <c r="HU26" s="2061"/>
      <c r="HV26" s="2061"/>
      <c r="HW26" s="2061"/>
      <c r="HX26" s="2245"/>
      <c r="HY26" s="2245"/>
      <c r="HZ26" s="2061"/>
      <c r="IA26" s="2061"/>
      <c r="IB26" s="2061"/>
      <c r="IC26" s="2061"/>
      <c r="ID26" s="2061"/>
      <c r="IE26" s="2061"/>
      <c r="IF26" s="2061"/>
      <c r="IG26" s="2061"/>
      <c r="IH26" s="2061"/>
      <c r="II26" s="2061"/>
      <c r="IJ26" s="2061"/>
      <c r="IK26" s="2245"/>
      <c r="IL26" s="2245"/>
      <c r="IM26" s="2061"/>
      <c r="IN26" s="2061"/>
      <c r="IO26" s="2061"/>
      <c r="IP26" s="2061"/>
      <c r="IQ26" s="2061"/>
      <c r="IR26" s="2061"/>
      <c r="IS26" s="2061"/>
      <c r="IT26" s="2061"/>
      <c r="IU26" s="2061"/>
    </row>
    <row r="27" spans="1:255" s="193" customFormat="1" ht="11.85" customHeight="1">
      <c r="A27" s="1180" t="s">
        <v>972</v>
      </c>
      <c r="B27" s="1180"/>
      <c r="C27" s="1180"/>
      <c r="D27" s="1180"/>
      <c r="E27" s="1180"/>
      <c r="F27" s="1180"/>
      <c r="G27" s="1180"/>
      <c r="H27" s="1180"/>
      <c r="I27" s="1180"/>
      <c r="J27" s="1180"/>
      <c r="K27" s="1180"/>
      <c r="L27" s="1180"/>
    </row>
    <row r="28" spans="1:255" s="174" customFormat="1" ht="30" customHeight="1">
      <c r="A28" s="2137"/>
      <c r="B28" s="2137"/>
      <c r="C28" s="2137"/>
      <c r="D28" s="2137"/>
      <c r="E28" s="2137"/>
      <c r="F28" s="2137"/>
      <c r="G28" s="2137"/>
      <c r="H28" s="2137"/>
      <c r="I28" s="2137"/>
      <c r="J28" s="2137"/>
      <c r="K28" s="2137"/>
      <c r="L28" s="2137"/>
    </row>
    <row r="29" spans="1:255">
      <c r="A29" s="2132"/>
      <c r="B29" s="2132"/>
      <c r="C29" s="2132"/>
      <c r="D29" s="20"/>
      <c r="E29" s="2242"/>
      <c r="F29" s="2242"/>
      <c r="G29" s="2242"/>
      <c r="H29" s="2242"/>
      <c r="I29" s="2242"/>
      <c r="J29" s="2242"/>
    </row>
    <row r="30" spans="1:255">
      <c r="A30" s="200">
        <f>'o fy'!$A$54</f>
        <v>0</v>
      </c>
      <c r="B30" s="214"/>
      <c r="C30" s="214"/>
      <c r="D30" s="20"/>
      <c r="E30" s="2242"/>
      <c r="F30" s="2242"/>
      <c r="G30" s="2242"/>
      <c r="H30" s="2242"/>
      <c r="I30" s="2242"/>
      <c r="J30" s="2242"/>
    </row>
    <row r="31" spans="1:255">
      <c r="D31" s="20"/>
      <c r="E31" s="2242"/>
      <c r="F31" s="2242"/>
      <c r="G31" s="2242"/>
      <c r="H31" s="2242"/>
      <c r="I31" s="2242"/>
      <c r="J31" s="2242"/>
      <c r="K31" s="198"/>
    </row>
    <row r="32" spans="1:255">
      <c r="A32" s="20"/>
      <c r="D32" s="20"/>
      <c r="E32" s="2242"/>
      <c r="F32" s="2242"/>
      <c r="G32" s="2242"/>
      <c r="H32" s="2242"/>
      <c r="I32" s="2242"/>
      <c r="J32" s="2242"/>
    </row>
    <row r="33" spans="1:11">
      <c r="A33" s="2132"/>
      <c r="B33" s="2132"/>
      <c r="C33" s="2132"/>
      <c r="D33" s="20"/>
      <c r="E33" s="2242"/>
      <c r="F33" s="2242"/>
      <c r="G33" s="2242"/>
      <c r="H33" s="2242"/>
      <c r="I33" s="2242"/>
      <c r="J33" s="2242"/>
    </row>
    <row r="34" spans="1:11">
      <c r="A34" s="2132"/>
      <c r="B34" s="2132"/>
      <c r="C34" s="2132"/>
      <c r="D34" s="20"/>
      <c r="E34" s="2242"/>
      <c r="F34" s="2242"/>
      <c r="G34" s="2242"/>
      <c r="H34" s="2242"/>
      <c r="I34" s="2242"/>
      <c r="J34" s="2242"/>
    </row>
    <row r="35" spans="1:11">
      <c r="A35" s="214"/>
      <c r="B35" s="214"/>
      <c r="C35" s="214"/>
      <c r="D35" s="20"/>
      <c r="E35" s="2242"/>
      <c r="F35" s="2242"/>
      <c r="G35" s="2242"/>
      <c r="H35" s="2242"/>
      <c r="I35" s="2242"/>
      <c r="J35" s="2242"/>
    </row>
    <row r="36" spans="1:11">
      <c r="D36" s="20"/>
      <c r="E36" s="2242"/>
      <c r="F36" s="2242"/>
      <c r="G36" s="2242"/>
      <c r="H36" s="2242"/>
      <c r="I36" s="2242"/>
      <c r="J36" s="2242"/>
      <c r="K36" s="198"/>
    </row>
    <row r="37" spans="1:11">
      <c r="A37" s="20"/>
      <c r="D37" s="20"/>
      <c r="E37" s="2242"/>
      <c r="F37" s="2242"/>
      <c r="G37" s="2242"/>
      <c r="H37" s="2242"/>
      <c r="I37" s="2242"/>
      <c r="J37" s="2242"/>
    </row>
    <row r="38" spans="1:11">
      <c r="A38" s="2132"/>
      <c r="B38" s="2132"/>
      <c r="C38" s="2132"/>
      <c r="D38" s="20"/>
      <c r="E38" s="2242"/>
      <c r="F38" s="2242"/>
      <c r="G38" s="2242"/>
      <c r="H38" s="2242"/>
      <c r="I38" s="2242"/>
      <c r="J38" s="2242"/>
    </row>
    <row r="39" spans="1:11">
      <c r="A39" s="2132"/>
      <c r="B39" s="2132"/>
      <c r="C39" s="2132"/>
      <c r="D39" s="20"/>
      <c r="E39" s="2242"/>
      <c r="F39" s="2242"/>
      <c r="G39" s="2242"/>
      <c r="H39" s="2242"/>
      <c r="I39" s="2242"/>
      <c r="J39" s="2242"/>
    </row>
    <row r="40" spans="1:11">
      <c r="A40" s="214"/>
      <c r="B40" s="214"/>
      <c r="C40" s="214"/>
      <c r="D40" s="20"/>
      <c r="E40" s="2242"/>
      <c r="F40" s="2242"/>
      <c r="G40" s="2242"/>
      <c r="H40" s="2242"/>
      <c r="I40" s="2242"/>
      <c r="J40" s="2242"/>
    </row>
    <row r="41" spans="1:11">
      <c r="D41" s="20"/>
      <c r="E41" s="2242"/>
      <c r="F41" s="2242"/>
      <c r="G41" s="2242"/>
      <c r="H41" s="2242"/>
      <c r="I41" s="2242"/>
      <c r="J41" s="2242"/>
      <c r="K41" s="198"/>
    </row>
    <row r="42" spans="1:11">
      <c r="A42" s="20"/>
      <c r="D42" s="20"/>
      <c r="E42" s="2242"/>
      <c r="F42" s="2242"/>
      <c r="G42" s="2242"/>
      <c r="H42" s="2242"/>
      <c r="I42" s="2242"/>
      <c r="J42" s="2242"/>
    </row>
    <row r="44" spans="1:11">
      <c r="A44" s="2243"/>
      <c r="B44" s="2243"/>
      <c r="C44" s="2243"/>
      <c r="D44" s="2243"/>
      <c r="E44" s="2243"/>
      <c r="F44" s="2243"/>
      <c r="G44" s="2243"/>
      <c r="H44" s="2243"/>
      <c r="I44" s="2243"/>
      <c r="J44" s="2243"/>
    </row>
    <row r="45" spans="1:11" s="191" customFormat="1">
      <c r="A45" s="2052"/>
      <c r="B45" s="2052"/>
      <c r="C45" s="2052"/>
      <c r="D45" s="2052"/>
      <c r="E45" s="2052"/>
      <c r="F45" s="2052"/>
      <c r="G45" s="2052"/>
      <c r="H45" s="2052"/>
      <c r="I45" s="2052"/>
      <c r="J45" s="2052"/>
    </row>
    <row r="46" spans="1:11">
      <c r="A46" s="2061"/>
      <c r="B46" s="2061"/>
      <c r="C46" s="2061"/>
      <c r="D46" s="2061"/>
      <c r="E46" s="2244"/>
      <c r="F46" s="2244"/>
      <c r="G46" s="2244"/>
      <c r="H46" s="2244"/>
      <c r="I46" s="2244"/>
      <c r="J46" s="2244"/>
      <c r="K46" s="161"/>
    </row>
    <row r="47" spans="1:11">
      <c r="A47" s="2061"/>
      <c r="B47" s="2061"/>
      <c r="C47" s="2061"/>
      <c r="D47" s="2061"/>
      <c r="E47" s="2244"/>
      <c r="F47" s="2244"/>
      <c r="G47" s="2244"/>
      <c r="H47" s="2244"/>
      <c r="I47" s="2244"/>
      <c r="J47" s="2244"/>
      <c r="K47" s="161"/>
    </row>
    <row r="48" spans="1:11">
      <c r="A48" s="2049"/>
      <c r="B48" s="2049"/>
      <c r="C48" s="2049"/>
      <c r="D48" s="2049"/>
      <c r="E48" s="2061"/>
      <c r="F48" s="2061"/>
      <c r="G48" s="2245"/>
      <c r="H48" s="2245"/>
      <c r="I48" s="2245"/>
      <c r="J48" s="2245"/>
      <c r="K48" s="161"/>
    </row>
    <row r="49" spans="1:11">
      <c r="A49" s="2049"/>
      <c r="B49" s="2049"/>
      <c r="C49" s="2049"/>
      <c r="D49" s="2049"/>
      <c r="E49" s="2061"/>
      <c r="F49" s="2061"/>
      <c r="G49" s="2245"/>
      <c r="H49" s="2245"/>
      <c r="I49" s="2245"/>
      <c r="J49" s="2245"/>
      <c r="K49" s="161"/>
    </row>
    <row r="50" spans="1:11">
      <c r="A50" s="2049"/>
      <c r="B50" s="2049"/>
      <c r="C50" s="2049"/>
      <c r="D50" s="2049"/>
      <c r="E50" s="2061"/>
      <c r="F50" s="2061"/>
      <c r="G50" s="2245"/>
      <c r="H50" s="2245"/>
      <c r="I50" s="2245"/>
      <c r="J50" s="2245"/>
      <c r="K50" s="161"/>
    </row>
    <row r="51" spans="1:11">
      <c r="A51" s="2049"/>
      <c r="B51" s="2049"/>
      <c r="C51" s="2049"/>
      <c r="D51" s="2049"/>
      <c r="E51" s="2061"/>
      <c r="F51" s="2061"/>
      <c r="G51" s="2245"/>
      <c r="H51" s="2245"/>
      <c r="I51" s="2245"/>
      <c r="J51" s="2245"/>
      <c r="K51" s="161"/>
    </row>
    <row r="52" spans="1:11">
      <c r="A52" s="2049"/>
      <c r="B52" s="2049"/>
      <c r="C52" s="2049"/>
      <c r="D52" s="2049"/>
      <c r="E52" s="2061"/>
      <c r="F52" s="2061"/>
      <c r="G52" s="2245"/>
      <c r="H52" s="2245"/>
      <c r="I52" s="2245"/>
      <c r="J52" s="2245"/>
    </row>
    <row r="53" spans="1:11">
      <c r="A53" s="2049"/>
      <c r="B53" s="2049"/>
      <c r="C53" s="2049"/>
      <c r="D53" s="2049"/>
      <c r="E53" s="2061"/>
      <c r="F53" s="2061"/>
      <c r="G53" s="2245"/>
      <c r="H53" s="2245"/>
      <c r="I53" s="2245"/>
      <c r="J53" s="2245"/>
    </row>
    <row r="54" spans="1:11">
      <c r="A54" s="2049"/>
      <c r="B54" s="2049"/>
      <c r="C54" s="2049"/>
      <c r="D54" s="2049"/>
      <c r="E54" s="2061"/>
      <c r="F54" s="2061"/>
      <c r="G54" s="2245"/>
      <c r="H54" s="2245"/>
      <c r="I54" s="2245"/>
      <c r="J54" s="2245"/>
    </row>
    <row r="55" spans="1:11">
      <c r="A55" s="2049"/>
      <c r="B55" s="2049"/>
      <c r="C55" s="2049"/>
      <c r="D55" s="2049"/>
      <c r="E55" s="2061"/>
      <c r="F55" s="2061"/>
      <c r="G55" s="2245"/>
      <c r="H55" s="2245"/>
      <c r="I55" s="2245"/>
      <c r="J55" s="2245"/>
    </row>
    <row r="57" spans="1:11">
      <c r="A57" s="2061"/>
      <c r="B57" s="2061"/>
      <c r="C57" s="2061"/>
      <c r="D57" s="2061"/>
      <c r="E57" s="2061"/>
      <c r="F57" s="2061"/>
      <c r="G57" s="2061"/>
      <c r="H57" s="2061"/>
      <c r="I57" s="2061"/>
      <c r="J57" s="2061"/>
    </row>
  </sheetData>
  <sheetProtection password="C096" sheet="1" objects="1" scenarios="1" selectLockedCells="1"/>
  <mergeCells count="353">
    <mergeCell ref="A52:D52"/>
    <mergeCell ref="E52:F52"/>
    <mergeCell ref="G52:J52"/>
    <mergeCell ref="A53:D53"/>
    <mergeCell ref="E53:F53"/>
    <mergeCell ref="G53:J53"/>
    <mergeCell ref="A57:J57"/>
    <mergeCell ref="A54:D54"/>
    <mergeCell ref="E54:F54"/>
    <mergeCell ref="G54:J54"/>
    <mergeCell ref="A55:D55"/>
    <mergeCell ref="E55:F55"/>
    <mergeCell ref="G55:J55"/>
    <mergeCell ref="A49:D49"/>
    <mergeCell ref="E49:F49"/>
    <mergeCell ref="G49:J49"/>
    <mergeCell ref="A50:D50"/>
    <mergeCell ref="E50:F50"/>
    <mergeCell ref="G50:J50"/>
    <mergeCell ref="A51:D51"/>
    <mergeCell ref="E51:F51"/>
    <mergeCell ref="G51:J51"/>
    <mergeCell ref="E42:F42"/>
    <mergeCell ref="G42:H42"/>
    <mergeCell ref="I42:J42"/>
    <mergeCell ref="A44:J44"/>
    <mergeCell ref="A45:J45"/>
    <mergeCell ref="A46:D47"/>
    <mergeCell ref="E46:F47"/>
    <mergeCell ref="G46:J47"/>
    <mergeCell ref="A48:D48"/>
    <mergeCell ref="E48:F48"/>
    <mergeCell ref="G48:J48"/>
    <mergeCell ref="A39:C39"/>
    <mergeCell ref="E39:F39"/>
    <mergeCell ref="G39:H39"/>
    <mergeCell ref="I39:J39"/>
    <mergeCell ref="E40:F40"/>
    <mergeCell ref="G40:H40"/>
    <mergeCell ref="I40:J40"/>
    <mergeCell ref="E41:F41"/>
    <mergeCell ref="G41:H41"/>
    <mergeCell ref="I41:J41"/>
    <mergeCell ref="E36:F36"/>
    <mergeCell ref="G36:H36"/>
    <mergeCell ref="I36:J36"/>
    <mergeCell ref="E37:F37"/>
    <mergeCell ref="G37:H37"/>
    <mergeCell ref="I37:J37"/>
    <mergeCell ref="A38:C38"/>
    <mergeCell ref="E38:F38"/>
    <mergeCell ref="G38:H38"/>
    <mergeCell ref="I38:J38"/>
    <mergeCell ref="A33:C33"/>
    <mergeCell ref="E33:F33"/>
    <mergeCell ref="G33:H33"/>
    <mergeCell ref="I33:J33"/>
    <mergeCell ref="A34:C34"/>
    <mergeCell ref="E34:F34"/>
    <mergeCell ref="G34:H34"/>
    <mergeCell ref="I34:J34"/>
    <mergeCell ref="E35:F35"/>
    <mergeCell ref="G35:H35"/>
    <mergeCell ref="I35:J35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IK26:IL26"/>
    <mergeCell ref="IM26:IR26"/>
    <mergeCell ref="GF26:GJ26"/>
    <mergeCell ref="GK26:GL26"/>
    <mergeCell ref="GM26:GR26"/>
    <mergeCell ref="GS26:GW26"/>
    <mergeCell ref="IS26:IU26"/>
    <mergeCell ref="A28:L28"/>
    <mergeCell ref="A29:C29"/>
    <mergeCell ref="E29:F29"/>
    <mergeCell ref="G29:H29"/>
    <mergeCell ref="I29:J29"/>
    <mergeCell ref="HF26:HJ26"/>
    <mergeCell ref="HS26:HW26"/>
    <mergeCell ref="HX26:HY26"/>
    <mergeCell ref="HZ26:IE26"/>
    <mergeCell ref="GX26:GY26"/>
    <mergeCell ref="IF26:IJ26"/>
    <mergeCell ref="GZ26:HE26"/>
    <mergeCell ref="FF26:FJ26"/>
    <mergeCell ref="FK26:FL26"/>
    <mergeCell ref="FM26:FR26"/>
    <mergeCell ref="FS26:FW26"/>
    <mergeCell ref="FX26:FY26"/>
    <mergeCell ref="FZ26:GE26"/>
    <mergeCell ref="HK26:HL26"/>
    <mergeCell ref="HM26:HR26"/>
    <mergeCell ref="DS26:DW26"/>
    <mergeCell ref="DX26:DY26"/>
    <mergeCell ref="DZ26:EE26"/>
    <mergeCell ref="EF26:EJ26"/>
    <mergeCell ref="EK26:EL26"/>
    <mergeCell ref="EM26:ER26"/>
    <mergeCell ref="ES26:EW26"/>
    <mergeCell ref="EX26:EY26"/>
    <mergeCell ref="EZ26:FE26"/>
    <mergeCell ref="CF26:CJ26"/>
    <mergeCell ref="CK26:CL26"/>
    <mergeCell ref="CM26:CR26"/>
    <mergeCell ref="CS26:CW26"/>
    <mergeCell ref="CX26:CY26"/>
    <mergeCell ref="CZ26:DE26"/>
    <mergeCell ref="DF26:DJ26"/>
    <mergeCell ref="DK26:DL26"/>
    <mergeCell ref="DM26:DR26"/>
    <mergeCell ref="AS26:AW26"/>
    <mergeCell ref="AX26:AY26"/>
    <mergeCell ref="AZ26:BE26"/>
    <mergeCell ref="BF26:BJ26"/>
    <mergeCell ref="BK26:BL26"/>
    <mergeCell ref="BM26:BR26"/>
    <mergeCell ref="BS26:BW26"/>
    <mergeCell ref="BX26:BY26"/>
    <mergeCell ref="BZ26:CE26"/>
    <mergeCell ref="A26:F26"/>
    <mergeCell ref="G26:K26"/>
    <mergeCell ref="M26:R26"/>
    <mergeCell ref="S26:W26"/>
    <mergeCell ref="X26:Y26"/>
    <mergeCell ref="Z26:AE26"/>
    <mergeCell ref="AF26:AJ26"/>
    <mergeCell ref="AK26:AL26"/>
    <mergeCell ref="AM26:AR26"/>
    <mergeCell ref="IS25:IU25"/>
    <mergeCell ref="FX25:FY25"/>
    <mergeCell ref="FZ25:GE25"/>
    <mergeCell ref="GF25:GJ25"/>
    <mergeCell ref="GK25:GL25"/>
    <mergeCell ref="GM25:GR25"/>
    <mergeCell ref="GS25:GW25"/>
    <mergeCell ref="HK25:HL25"/>
    <mergeCell ref="HM25:HR25"/>
    <mergeCell ref="HS25:HW25"/>
    <mergeCell ref="HX25:HY25"/>
    <mergeCell ref="HZ25:IE25"/>
    <mergeCell ref="GX25:GY25"/>
    <mergeCell ref="GZ25:HE25"/>
    <mergeCell ref="HF25:HJ25"/>
    <mergeCell ref="DK25:DL25"/>
    <mergeCell ref="DM25:DR25"/>
    <mergeCell ref="DS25:DW25"/>
    <mergeCell ref="DX25:DY25"/>
    <mergeCell ref="DZ25:EE25"/>
    <mergeCell ref="EF25:EJ25"/>
    <mergeCell ref="IF25:IJ25"/>
    <mergeCell ref="IK25:IL25"/>
    <mergeCell ref="IM25:IR25"/>
    <mergeCell ref="EK25:EL25"/>
    <mergeCell ref="EM25:ER25"/>
    <mergeCell ref="ES25:EW25"/>
    <mergeCell ref="EX25:EY25"/>
    <mergeCell ref="EZ25:FE25"/>
    <mergeCell ref="FF25:FJ25"/>
    <mergeCell ref="FK25:FL25"/>
    <mergeCell ref="FM25:FR25"/>
    <mergeCell ref="FS25:FW25"/>
    <mergeCell ref="BX25:BY25"/>
    <mergeCell ref="BZ25:CE25"/>
    <mergeCell ref="CF25:CJ25"/>
    <mergeCell ref="CK25:CL25"/>
    <mergeCell ref="CM25:CR25"/>
    <mergeCell ref="CS25:CW25"/>
    <mergeCell ref="CX25:CY25"/>
    <mergeCell ref="CZ25:DE25"/>
    <mergeCell ref="DF25:DJ25"/>
    <mergeCell ref="FM24:FR24"/>
    <mergeCell ref="FS24:FW24"/>
    <mergeCell ref="FX24:FY24"/>
    <mergeCell ref="FZ24:GE24"/>
    <mergeCell ref="HM24:HR24"/>
    <mergeCell ref="HS24:HW24"/>
    <mergeCell ref="IM24:IR24"/>
    <mergeCell ref="IS24:IU24"/>
    <mergeCell ref="A25:F25"/>
    <mergeCell ref="G25:K25"/>
    <mergeCell ref="M25:R25"/>
    <mergeCell ref="S25:W25"/>
    <mergeCell ref="X25:Y25"/>
    <mergeCell ref="Z25:AE25"/>
    <mergeCell ref="AF25:AJ25"/>
    <mergeCell ref="AK25:AL25"/>
    <mergeCell ref="AM25:AR25"/>
    <mergeCell ref="AS25:AW25"/>
    <mergeCell ref="AX25:AY25"/>
    <mergeCell ref="AZ25:BE25"/>
    <mergeCell ref="BF25:BJ25"/>
    <mergeCell ref="BK25:BL25"/>
    <mergeCell ref="BM25:BR25"/>
    <mergeCell ref="BS25:BW25"/>
    <mergeCell ref="HX24:HY24"/>
    <mergeCell ref="HZ24:IE24"/>
    <mergeCell ref="IF24:IJ24"/>
    <mergeCell ref="IK24:IL24"/>
    <mergeCell ref="GF24:GJ24"/>
    <mergeCell ref="GK24:GL24"/>
    <mergeCell ref="GM24:GR24"/>
    <mergeCell ref="GS24:GW24"/>
    <mergeCell ref="GX24:GY24"/>
    <mergeCell ref="GZ24:HE24"/>
    <mergeCell ref="HF24:HJ24"/>
    <mergeCell ref="HK24:HL24"/>
    <mergeCell ref="DZ24:EE24"/>
    <mergeCell ref="EF24:EJ24"/>
    <mergeCell ref="EK24:EL24"/>
    <mergeCell ref="EM24:ER24"/>
    <mergeCell ref="ES24:EW24"/>
    <mergeCell ref="EX24:EY24"/>
    <mergeCell ref="EZ24:FE24"/>
    <mergeCell ref="FF24:FJ24"/>
    <mergeCell ref="FK24:FL24"/>
    <mergeCell ref="CM24:CR24"/>
    <mergeCell ref="CS24:CW24"/>
    <mergeCell ref="CX24:CY24"/>
    <mergeCell ref="CZ24:DE24"/>
    <mergeCell ref="DF24:DJ24"/>
    <mergeCell ref="DK24:DL24"/>
    <mergeCell ref="DM24:DR24"/>
    <mergeCell ref="DS24:DW24"/>
    <mergeCell ref="DX24:DY24"/>
    <mergeCell ref="IF23:IJ23"/>
    <mergeCell ref="IK23:IL23"/>
    <mergeCell ref="IM23:IR23"/>
    <mergeCell ref="GX23:GY23"/>
    <mergeCell ref="GZ23:HE23"/>
    <mergeCell ref="HF23:HJ23"/>
    <mergeCell ref="HK23:HL23"/>
    <mergeCell ref="IS23:IU23"/>
    <mergeCell ref="A24:F24"/>
    <mergeCell ref="G24:K24"/>
    <mergeCell ref="M24:R24"/>
    <mergeCell ref="S24:W24"/>
    <mergeCell ref="X24:Y24"/>
    <mergeCell ref="Z24:AE24"/>
    <mergeCell ref="AF24:AJ24"/>
    <mergeCell ref="AK24:AL24"/>
    <mergeCell ref="AM24:AR24"/>
    <mergeCell ref="AS24:AW24"/>
    <mergeCell ref="AX24:AY24"/>
    <mergeCell ref="AZ24:BE24"/>
    <mergeCell ref="BF24:BJ24"/>
    <mergeCell ref="BK24:BL24"/>
    <mergeCell ref="BM24:BR24"/>
    <mergeCell ref="BS24:BW24"/>
    <mergeCell ref="BX24:BY24"/>
    <mergeCell ref="BZ24:CE24"/>
    <mergeCell ref="CF24:CJ24"/>
    <mergeCell ref="CK24:CL24"/>
    <mergeCell ref="GS23:GW23"/>
    <mergeCell ref="GF23:GJ23"/>
    <mergeCell ref="GK23:GL23"/>
    <mergeCell ref="GM23:GR23"/>
    <mergeCell ref="DS23:DW23"/>
    <mergeCell ref="DX23:DY23"/>
    <mergeCell ref="DZ23:EE23"/>
    <mergeCell ref="EF23:EJ23"/>
    <mergeCell ref="EK23:EL23"/>
    <mergeCell ref="EM23:ER23"/>
    <mergeCell ref="ES23:EW23"/>
    <mergeCell ref="EX23:EY23"/>
    <mergeCell ref="EZ23:FE23"/>
    <mergeCell ref="CF23:CJ23"/>
    <mergeCell ref="CK23:CL23"/>
    <mergeCell ref="CM23:CR23"/>
    <mergeCell ref="CS23:CW23"/>
    <mergeCell ref="CX23:CY23"/>
    <mergeCell ref="CZ23:DE23"/>
    <mergeCell ref="DF23:DJ23"/>
    <mergeCell ref="HM23:HR23"/>
    <mergeCell ref="HS23:HW23"/>
    <mergeCell ref="HX23:HY23"/>
    <mergeCell ref="HZ23:IE23"/>
    <mergeCell ref="FF23:FJ23"/>
    <mergeCell ref="FK23:FL23"/>
    <mergeCell ref="FM23:FR23"/>
    <mergeCell ref="FS23:FW23"/>
    <mergeCell ref="FX23:FY23"/>
    <mergeCell ref="FZ23:GE23"/>
    <mergeCell ref="DK23:DL23"/>
    <mergeCell ref="DM23:DR23"/>
    <mergeCell ref="AS23:AW23"/>
    <mergeCell ref="AX23:AY23"/>
    <mergeCell ref="AZ23:BE23"/>
    <mergeCell ref="BF23:BJ23"/>
    <mergeCell ref="BK23:BL23"/>
    <mergeCell ref="BM23:BR23"/>
    <mergeCell ref="BS23:BW23"/>
    <mergeCell ref="BX23:BY23"/>
    <mergeCell ref="BZ23:CE23"/>
    <mergeCell ref="A23:F23"/>
    <mergeCell ref="G23:K23"/>
    <mergeCell ref="M23:R23"/>
    <mergeCell ref="S23:W23"/>
    <mergeCell ref="X23:Y23"/>
    <mergeCell ref="Z23:AE23"/>
    <mergeCell ref="AF23:AJ23"/>
    <mergeCell ref="AK23:AL23"/>
    <mergeCell ref="AM23:AR23"/>
    <mergeCell ref="IK19:IQ19"/>
    <mergeCell ref="IR19:IU19"/>
    <mergeCell ref="A20:F21"/>
    <mergeCell ref="G20:K21"/>
    <mergeCell ref="L20:L21"/>
    <mergeCell ref="A22:F22"/>
    <mergeCell ref="G22:K22"/>
    <mergeCell ref="GN19:GT19"/>
    <mergeCell ref="GU19:HA19"/>
    <mergeCell ref="HB19:HH19"/>
    <mergeCell ref="HI19:HO19"/>
    <mergeCell ref="DO19:DU19"/>
    <mergeCell ref="DV19:EB19"/>
    <mergeCell ref="EC19:EI19"/>
    <mergeCell ref="EJ19:EP19"/>
    <mergeCell ref="EQ19:EW19"/>
    <mergeCell ref="EX19:FD19"/>
    <mergeCell ref="CF19:CL19"/>
    <mergeCell ref="CM19:CS19"/>
    <mergeCell ref="HP19:HV19"/>
    <mergeCell ref="HW19:IC19"/>
    <mergeCell ref="ID19:IJ19"/>
    <mergeCell ref="FE19:FK19"/>
    <mergeCell ref="FL19:FR19"/>
    <mergeCell ref="GG19:GM19"/>
    <mergeCell ref="BD19:BJ19"/>
    <mergeCell ref="BK19:BQ19"/>
    <mergeCell ref="BR19:BX19"/>
    <mergeCell ref="BY19:CE19"/>
    <mergeCell ref="AP19:AV19"/>
    <mergeCell ref="AW19:BC19"/>
    <mergeCell ref="CT19:CZ19"/>
    <mergeCell ref="DA19:DG19"/>
    <mergeCell ref="DH19:DN19"/>
    <mergeCell ref="A2:G2"/>
    <mergeCell ref="A18:L18"/>
    <mergeCell ref="A19:L19"/>
    <mergeCell ref="N19:T19"/>
    <mergeCell ref="U19:AA19"/>
    <mergeCell ref="AB19:AH19"/>
    <mergeCell ref="AI19:AO19"/>
    <mergeCell ref="FS19:FY19"/>
    <mergeCell ref="FZ19:GF19"/>
  </mergeCells>
  <pageMargins left="0.75" right="0.75" top="0.71" bottom="1" header="0.4921259845" footer="0.4921259845"/>
  <pageSetup paperSize="9" scale="97" orientation="landscape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sheetPr codeName="List30"/>
  <dimension ref="A1:BA133"/>
  <sheetViews>
    <sheetView showGridLines="0" topLeftCell="A13" zoomScale="130" zoomScaleNormal="130" zoomScaleSheetLayoutView="145" workbookViewId="0">
      <selection activeCell="A48" sqref="A48:AZ48"/>
    </sheetView>
  </sheetViews>
  <sheetFormatPr defaultRowHeight="9.9499999999999993" customHeight="1"/>
  <cols>
    <col min="1" max="17" width="1.7109375" style="114" customWidth="1"/>
    <col min="18" max="18" width="0.7109375" style="114" customWidth="1"/>
    <col min="19" max="19" width="1.7109375" style="114" customWidth="1"/>
    <col min="20" max="52" width="1.5703125" style="114" customWidth="1"/>
    <col min="53" max="57" width="1.7109375" style="114" customWidth="1"/>
    <col min="58" max="16384" width="9.140625" style="114"/>
  </cols>
  <sheetData>
    <row r="1" spans="1:52" ht="9.9499999999999993" customHeight="1">
      <c r="A1" s="165" t="str">
        <f>'o fy'!$B$29</f>
        <v>LASER CUT SLOVENSKO spol. s r.o.</v>
      </c>
      <c r="AV1" s="2297">
        <f>'o fy'!$B$24</f>
        <v>0</v>
      </c>
      <c r="AW1" s="2297"/>
      <c r="AX1" s="2297"/>
      <c r="AY1" s="2297"/>
      <c r="AZ1" s="2297"/>
    </row>
    <row r="2" spans="1:52" ht="9.9499999999999993" customHeight="1">
      <c r="A2" s="2262" t="s">
        <v>1431</v>
      </c>
      <c r="B2" s="2263"/>
      <c r="C2" s="2263"/>
      <c r="D2" s="2263"/>
      <c r="E2" s="2263"/>
      <c r="F2" s="2263"/>
      <c r="G2" s="2263"/>
      <c r="H2" s="2263"/>
      <c r="I2" s="2263"/>
      <c r="J2" s="2263"/>
      <c r="K2" s="2263"/>
      <c r="L2" s="2263"/>
      <c r="M2" s="2263"/>
      <c r="N2" s="2263"/>
      <c r="O2" s="2263"/>
      <c r="P2" s="2263"/>
      <c r="Q2" s="2263"/>
      <c r="R2" s="2263"/>
      <c r="S2" s="2263"/>
      <c r="T2" s="2263"/>
      <c r="U2" s="2263"/>
      <c r="V2" s="2263"/>
      <c r="W2" s="2263"/>
      <c r="X2" s="2263"/>
      <c r="Y2" s="2263"/>
      <c r="Z2" s="2263"/>
      <c r="AA2" s="2263"/>
      <c r="AB2" s="2263"/>
      <c r="AC2" s="2263"/>
      <c r="AD2" s="2263"/>
      <c r="AE2" s="2263"/>
      <c r="AF2" s="2263"/>
      <c r="AG2" s="2263"/>
      <c r="AH2" s="2263"/>
      <c r="AI2" s="2263"/>
      <c r="AJ2" s="2263"/>
      <c r="AK2" s="2263"/>
      <c r="AL2" s="2263"/>
      <c r="AM2" s="2263"/>
      <c r="AN2" s="2263"/>
      <c r="AO2" s="2263"/>
      <c r="AP2" s="2263"/>
      <c r="AQ2" s="2263"/>
      <c r="AR2" s="2263"/>
      <c r="AS2" s="2263"/>
      <c r="AT2" s="2263"/>
      <c r="AU2" s="2263"/>
      <c r="AV2" s="2263"/>
      <c r="AW2" s="2263"/>
      <c r="AX2" s="2263"/>
      <c r="AY2" s="2263"/>
      <c r="AZ2" s="2263"/>
    </row>
    <row r="3" spans="1:52" ht="33.75" customHeight="1">
      <c r="A3" s="2253" t="s">
        <v>1432</v>
      </c>
      <c r="B3" s="2253"/>
      <c r="C3" s="2253"/>
      <c r="D3" s="2253"/>
      <c r="E3" s="2253"/>
      <c r="F3" s="2253"/>
      <c r="G3" s="2253"/>
      <c r="H3" s="2253"/>
      <c r="I3" s="2253"/>
      <c r="J3" s="2253"/>
      <c r="K3" s="2253"/>
      <c r="L3" s="2253"/>
      <c r="M3" s="2253"/>
      <c r="N3" s="2253"/>
      <c r="O3" s="2253"/>
      <c r="P3" s="2253"/>
      <c r="Q3" s="2253"/>
      <c r="R3" s="2253"/>
      <c r="S3" s="2253"/>
      <c r="T3" s="2253" t="s">
        <v>1433</v>
      </c>
      <c r="U3" s="2253"/>
      <c r="V3" s="2253"/>
      <c r="W3" s="2253"/>
      <c r="X3" s="2253"/>
      <c r="Y3" s="2253"/>
      <c r="Z3" s="2253"/>
      <c r="AA3" s="2253" t="s">
        <v>1408</v>
      </c>
      <c r="AB3" s="2253"/>
      <c r="AC3" s="2253"/>
      <c r="AD3" s="2253"/>
      <c r="AE3" s="2253"/>
      <c r="AF3" s="2253"/>
      <c r="AG3" s="2253"/>
      <c r="AH3" s="2253" t="s">
        <v>1409</v>
      </c>
      <c r="AI3" s="2253"/>
      <c r="AJ3" s="2253"/>
      <c r="AK3" s="2253"/>
      <c r="AL3" s="2253"/>
      <c r="AM3" s="2253"/>
      <c r="AN3" s="2253"/>
      <c r="AO3" s="2253" t="s">
        <v>1434</v>
      </c>
      <c r="AP3" s="2253"/>
      <c r="AQ3" s="2253"/>
      <c r="AR3" s="2253"/>
      <c r="AS3" s="2253"/>
      <c r="AT3" s="2253"/>
      <c r="AU3" s="2253" t="s">
        <v>1435</v>
      </c>
      <c r="AV3" s="2253"/>
      <c r="AW3" s="2253"/>
      <c r="AX3" s="2253"/>
      <c r="AY3" s="2253"/>
      <c r="AZ3" s="2253"/>
    </row>
    <row r="4" spans="1:52" ht="11.25">
      <c r="A4" s="2254" t="s">
        <v>219</v>
      </c>
      <c r="B4" s="2254"/>
      <c r="C4" s="2254"/>
      <c r="D4" s="2254"/>
      <c r="E4" s="2254"/>
      <c r="F4" s="2254"/>
      <c r="G4" s="2254"/>
      <c r="H4" s="2254"/>
      <c r="I4" s="2254"/>
      <c r="J4" s="2254"/>
      <c r="K4" s="2254"/>
      <c r="L4" s="2254"/>
      <c r="M4" s="2254"/>
      <c r="N4" s="2254"/>
      <c r="O4" s="2254"/>
      <c r="P4" s="2254"/>
      <c r="Q4" s="2254"/>
      <c r="R4" s="2254"/>
      <c r="S4" s="2254"/>
      <c r="T4" s="2254" t="s">
        <v>220</v>
      </c>
      <c r="U4" s="2254"/>
      <c r="V4" s="2254"/>
      <c r="W4" s="2254"/>
      <c r="X4" s="2254"/>
      <c r="Y4" s="2254"/>
      <c r="Z4" s="2254"/>
      <c r="AA4" s="2254" t="s">
        <v>221</v>
      </c>
      <c r="AB4" s="2254"/>
      <c r="AC4" s="2254"/>
      <c r="AD4" s="2254"/>
      <c r="AE4" s="2254"/>
      <c r="AF4" s="2254"/>
      <c r="AG4" s="2254"/>
      <c r="AH4" s="2254" t="s">
        <v>1001</v>
      </c>
      <c r="AI4" s="2254"/>
      <c r="AJ4" s="2254"/>
      <c r="AK4" s="2254"/>
      <c r="AL4" s="2254"/>
      <c r="AM4" s="2254"/>
      <c r="AN4" s="2254"/>
      <c r="AO4" s="2254" t="s">
        <v>1002</v>
      </c>
      <c r="AP4" s="2254"/>
      <c r="AQ4" s="2254"/>
      <c r="AR4" s="2254"/>
      <c r="AS4" s="2254"/>
      <c r="AT4" s="2254"/>
      <c r="AU4" s="2254" t="s">
        <v>1007</v>
      </c>
      <c r="AV4" s="2254"/>
      <c r="AW4" s="2254"/>
      <c r="AX4" s="2254"/>
      <c r="AY4" s="2254"/>
      <c r="AZ4" s="2254"/>
    </row>
    <row r="5" spans="1:52" ht="14.1" customHeight="1">
      <c r="A5" s="2255" t="s">
        <v>1413</v>
      </c>
      <c r="B5" s="2256"/>
      <c r="C5" s="2256"/>
      <c r="D5" s="2256"/>
      <c r="E5" s="2256"/>
      <c r="F5" s="2256"/>
      <c r="G5" s="2256"/>
      <c r="H5" s="2256"/>
      <c r="I5" s="2256"/>
      <c r="J5" s="2256"/>
      <c r="K5" s="2256"/>
      <c r="L5" s="2256"/>
      <c r="M5" s="2256"/>
      <c r="N5" s="2256"/>
      <c r="O5" s="2256"/>
      <c r="P5" s="2256"/>
      <c r="Q5" s="2256"/>
      <c r="R5" s="2256"/>
      <c r="S5" s="2256"/>
      <c r="T5" s="2252"/>
      <c r="U5" s="2252"/>
      <c r="V5" s="2252"/>
      <c r="W5" s="2252"/>
      <c r="X5" s="2252"/>
      <c r="Y5" s="2252"/>
      <c r="Z5" s="2252"/>
      <c r="AA5" s="2252"/>
      <c r="AB5" s="2252"/>
      <c r="AC5" s="2252"/>
      <c r="AD5" s="2252"/>
      <c r="AE5" s="2252"/>
      <c r="AF5" s="2252"/>
      <c r="AG5" s="2252"/>
      <c r="AH5" s="2252"/>
      <c r="AI5" s="2252"/>
      <c r="AJ5" s="2252"/>
      <c r="AK5" s="2252"/>
      <c r="AL5" s="2252"/>
      <c r="AM5" s="2252"/>
      <c r="AN5" s="2252"/>
      <c r="AO5" s="2252"/>
      <c r="AP5" s="2252"/>
      <c r="AQ5" s="2252"/>
      <c r="AR5" s="2252"/>
      <c r="AS5" s="2252"/>
      <c r="AT5" s="2252"/>
      <c r="AU5" s="2252"/>
      <c r="AV5" s="2252"/>
      <c r="AW5" s="2252"/>
      <c r="AX5" s="2252"/>
      <c r="AY5" s="2252"/>
      <c r="AZ5" s="2266"/>
    </row>
    <row r="6" spans="1:52" ht="22.5" customHeight="1">
      <c r="A6" s="2248" t="s">
        <v>1414</v>
      </c>
      <c r="B6" s="2249"/>
      <c r="C6" s="2249"/>
      <c r="D6" s="2249"/>
      <c r="E6" s="2249"/>
      <c r="F6" s="2249"/>
      <c r="G6" s="2249"/>
      <c r="H6" s="2249"/>
      <c r="I6" s="2249"/>
      <c r="J6" s="2249"/>
      <c r="K6" s="2249"/>
      <c r="L6" s="2249"/>
      <c r="M6" s="2249"/>
      <c r="N6" s="2249"/>
      <c r="O6" s="2249"/>
      <c r="P6" s="2249"/>
      <c r="Q6" s="2249"/>
      <c r="R6" s="2249"/>
      <c r="S6" s="2249"/>
      <c r="T6" s="2250"/>
      <c r="U6" s="2250"/>
      <c r="V6" s="2250"/>
      <c r="W6" s="2250"/>
      <c r="X6" s="2250"/>
      <c r="Y6" s="2250"/>
      <c r="Z6" s="2250"/>
      <c r="AA6" s="2250"/>
      <c r="AB6" s="2250"/>
      <c r="AC6" s="2250"/>
      <c r="AD6" s="2250"/>
      <c r="AE6" s="2250"/>
      <c r="AF6" s="2250"/>
      <c r="AG6" s="2250"/>
      <c r="AH6" s="2250"/>
      <c r="AI6" s="2250"/>
      <c r="AJ6" s="2250"/>
      <c r="AK6" s="2250"/>
      <c r="AL6" s="2250"/>
      <c r="AM6" s="2250"/>
      <c r="AN6" s="2250"/>
      <c r="AO6" s="2250"/>
      <c r="AP6" s="2250"/>
      <c r="AQ6" s="2250"/>
      <c r="AR6" s="2250"/>
      <c r="AS6" s="2250"/>
      <c r="AT6" s="2250"/>
      <c r="AU6" s="2250"/>
      <c r="AV6" s="2250"/>
      <c r="AW6" s="2250"/>
      <c r="AX6" s="2250"/>
      <c r="AY6" s="2250"/>
      <c r="AZ6" s="2268"/>
    </row>
    <row r="7" spans="1:52" ht="21.75" customHeight="1">
      <c r="A7" s="2248" t="s">
        <v>1415</v>
      </c>
      <c r="B7" s="2249"/>
      <c r="C7" s="2249"/>
      <c r="D7" s="2249"/>
      <c r="E7" s="2249"/>
      <c r="F7" s="2249"/>
      <c r="G7" s="2249"/>
      <c r="H7" s="2249"/>
      <c r="I7" s="2249"/>
      <c r="J7" s="2249"/>
      <c r="K7" s="2249"/>
      <c r="L7" s="2249"/>
      <c r="M7" s="2249"/>
      <c r="N7" s="2249"/>
      <c r="O7" s="2249"/>
      <c r="P7" s="2249"/>
      <c r="Q7" s="2249"/>
      <c r="R7" s="2249"/>
      <c r="S7" s="2249"/>
      <c r="T7" s="2250"/>
      <c r="U7" s="2250"/>
      <c r="V7" s="2250"/>
      <c r="W7" s="2250"/>
      <c r="X7" s="2250"/>
      <c r="Y7" s="2250"/>
      <c r="Z7" s="2250"/>
      <c r="AA7" s="2250"/>
      <c r="AB7" s="2250"/>
      <c r="AC7" s="2250"/>
      <c r="AD7" s="2250"/>
      <c r="AE7" s="2250"/>
      <c r="AF7" s="2250"/>
      <c r="AG7" s="2250"/>
      <c r="AH7" s="2250"/>
      <c r="AI7" s="2250"/>
      <c r="AJ7" s="2250"/>
      <c r="AK7" s="2250"/>
      <c r="AL7" s="2250"/>
      <c r="AM7" s="2250"/>
      <c r="AN7" s="2250"/>
      <c r="AO7" s="2250"/>
      <c r="AP7" s="2250"/>
      <c r="AQ7" s="2250"/>
      <c r="AR7" s="2250"/>
      <c r="AS7" s="2250"/>
      <c r="AT7" s="2250"/>
      <c r="AU7" s="2250"/>
      <c r="AV7" s="2250"/>
      <c r="AW7" s="2250"/>
      <c r="AX7" s="2250"/>
      <c r="AY7" s="2250"/>
      <c r="AZ7" s="2268"/>
    </row>
    <row r="8" spans="1:52" ht="14.1" customHeight="1">
      <c r="A8" s="2248" t="s">
        <v>1416</v>
      </c>
      <c r="B8" s="2249"/>
      <c r="C8" s="2249"/>
      <c r="D8" s="2249"/>
      <c r="E8" s="2249"/>
      <c r="F8" s="2249"/>
      <c r="G8" s="2249"/>
      <c r="H8" s="2249"/>
      <c r="I8" s="2249"/>
      <c r="J8" s="2249"/>
      <c r="K8" s="2249"/>
      <c r="L8" s="2249"/>
      <c r="M8" s="2249"/>
      <c r="N8" s="2249"/>
      <c r="O8" s="2249"/>
      <c r="P8" s="2249"/>
      <c r="Q8" s="2249"/>
      <c r="R8" s="2249"/>
      <c r="S8" s="2249"/>
      <c r="T8" s="2250"/>
      <c r="U8" s="2250"/>
      <c r="V8" s="2250"/>
      <c r="W8" s="2250"/>
      <c r="X8" s="2250"/>
      <c r="Y8" s="2250"/>
      <c r="Z8" s="2250"/>
      <c r="AA8" s="2250"/>
      <c r="AB8" s="2250"/>
      <c r="AC8" s="2250"/>
      <c r="AD8" s="2250"/>
      <c r="AE8" s="2250"/>
      <c r="AF8" s="2250"/>
      <c r="AG8" s="2250"/>
      <c r="AH8" s="2250"/>
      <c r="AI8" s="2250"/>
      <c r="AJ8" s="2250"/>
      <c r="AK8" s="2250"/>
      <c r="AL8" s="2250"/>
      <c r="AM8" s="2250"/>
      <c r="AN8" s="2250"/>
      <c r="AO8" s="2250"/>
      <c r="AP8" s="2250"/>
      <c r="AQ8" s="2250"/>
      <c r="AR8" s="2250"/>
      <c r="AS8" s="2250"/>
      <c r="AT8" s="2250"/>
      <c r="AU8" s="2250"/>
      <c r="AV8" s="2250"/>
      <c r="AW8" s="2250"/>
      <c r="AX8" s="2250"/>
      <c r="AY8" s="2250"/>
      <c r="AZ8" s="2268"/>
    </row>
    <row r="9" spans="1:52" ht="14.1" customHeight="1">
      <c r="A9" s="2264" t="s">
        <v>1436</v>
      </c>
      <c r="B9" s="2265"/>
      <c r="C9" s="2265"/>
      <c r="D9" s="2265"/>
      <c r="E9" s="2265"/>
      <c r="F9" s="2265"/>
      <c r="G9" s="2265"/>
      <c r="H9" s="2265"/>
      <c r="I9" s="2265"/>
      <c r="J9" s="2265"/>
      <c r="K9" s="2265"/>
      <c r="L9" s="2265"/>
      <c r="M9" s="2265"/>
      <c r="N9" s="2265"/>
      <c r="O9" s="2265"/>
      <c r="P9" s="2265"/>
      <c r="Q9" s="2265"/>
      <c r="R9" s="2265"/>
      <c r="S9" s="2265"/>
      <c r="T9" s="2261"/>
      <c r="U9" s="2261"/>
      <c r="V9" s="2261"/>
      <c r="W9" s="2261"/>
      <c r="X9" s="2261"/>
      <c r="Y9" s="2261"/>
      <c r="Z9" s="2261"/>
      <c r="AA9" s="2261"/>
      <c r="AB9" s="2261"/>
      <c r="AC9" s="2261"/>
      <c r="AD9" s="2261"/>
      <c r="AE9" s="2261"/>
      <c r="AF9" s="2261"/>
      <c r="AG9" s="2261"/>
      <c r="AH9" s="2261"/>
      <c r="AI9" s="2261"/>
      <c r="AJ9" s="2261"/>
      <c r="AK9" s="2261"/>
      <c r="AL9" s="2261"/>
      <c r="AM9" s="2261"/>
      <c r="AN9" s="2261"/>
      <c r="AO9" s="2261"/>
      <c r="AP9" s="2261"/>
      <c r="AQ9" s="2261"/>
      <c r="AR9" s="2261"/>
      <c r="AS9" s="2261"/>
      <c r="AT9" s="2261"/>
      <c r="AU9" s="2261"/>
      <c r="AV9" s="2261"/>
      <c r="AW9" s="2261"/>
      <c r="AX9" s="2261"/>
      <c r="AY9" s="2261"/>
      <c r="AZ9" s="2267"/>
    </row>
    <row r="10" spans="1:52" ht="12.75" customHeight="1">
      <c r="A10" s="1196" t="s">
        <v>972</v>
      </c>
      <c r="B10" s="1196"/>
      <c r="C10" s="1196"/>
      <c r="D10" s="1196"/>
      <c r="E10" s="1196"/>
      <c r="F10" s="1196"/>
      <c r="G10" s="1196"/>
      <c r="H10" s="1196"/>
      <c r="I10" s="1196"/>
      <c r="J10" s="1196"/>
      <c r="K10" s="1218"/>
      <c r="L10" s="1196"/>
      <c r="M10" s="1196"/>
      <c r="N10" s="1196"/>
      <c r="O10" s="1196"/>
      <c r="P10" s="1196"/>
      <c r="Q10" s="1196"/>
      <c r="R10" s="1196"/>
      <c r="S10" s="1196"/>
      <c r="T10" s="1196"/>
      <c r="U10" s="1196"/>
      <c r="V10" s="1196"/>
      <c r="W10" s="1196"/>
      <c r="X10" s="1196"/>
      <c r="Y10" s="1196"/>
      <c r="Z10" s="1196"/>
      <c r="AA10" s="1196"/>
      <c r="AB10" s="1196"/>
      <c r="AC10" s="1196"/>
      <c r="AD10" s="1196"/>
      <c r="AE10" s="1196"/>
      <c r="AF10" s="1196"/>
      <c r="AG10" s="1196"/>
      <c r="AH10" s="1196"/>
      <c r="AI10" s="1196"/>
      <c r="AJ10" s="1196"/>
      <c r="AK10" s="1196"/>
      <c r="AL10" s="1196"/>
      <c r="AM10" s="1196"/>
      <c r="AN10" s="1196"/>
      <c r="AO10" s="1196"/>
      <c r="AP10" s="1196"/>
      <c r="AQ10" s="1196"/>
      <c r="AR10" s="1196"/>
      <c r="AS10" s="1196"/>
      <c r="AT10" s="1196"/>
      <c r="AU10" s="1196"/>
      <c r="AV10" s="1196"/>
      <c r="AW10" s="1196"/>
      <c r="AX10" s="1196"/>
      <c r="AY10" s="1196"/>
      <c r="AZ10" s="1196"/>
    </row>
    <row r="11" spans="1:52" ht="12" customHeight="1">
      <c r="A11" s="2251"/>
      <c r="B11" s="1932"/>
      <c r="C11" s="1932"/>
      <c r="D11" s="1932"/>
      <c r="E11" s="1932"/>
      <c r="F11" s="1932"/>
      <c r="G11" s="1932"/>
      <c r="H11" s="1932"/>
      <c r="I11" s="1932"/>
      <c r="J11" s="1932"/>
      <c r="K11" s="1932"/>
      <c r="L11" s="1932"/>
      <c r="M11" s="1932"/>
      <c r="N11" s="1932"/>
      <c r="O11" s="1932"/>
      <c r="P11" s="1932"/>
      <c r="Q11" s="1932"/>
      <c r="R11" s="1932"/>
      <c r="S11" s="1932"/>
      <c r="T11" s="1932"/>
      <c r="U11" s="1932"/>
      <c r="V11" s="1932"/>
      <c r="W11" s="1932"/>
      <c r="X11" s="1932"/>
      <c r="Y11" s="1932"/>
      <c r="Z11" s="1932"/>
      <c r="AA11" s="1932"/>
      <c r="AB11" s="1932"/>
      <c r="AC11" s="1932"/>
      <c r="AD11" s="1932"/>
      <c r="AE11" s="1932"/>
      <c r="AF11" s="1932"/>
      <c r="AG11" s="1932"/>
      <c r="AH11" s="1932"/>
      <c r="AI11" s="1932"/>
      <c r="AJ11" s="1932"/>
      <c r="AK11" s="1932"/>
      <c r="AL11" s="1932"/>
      <c r="AM11" s="1932"/>
      <c r="AN11" s="1932"/>
      <c r="AO11" s="1932"/>
      <c r="AP11" s="1932"/>
      <c r="AQ11" s="1932"/>
      <c r="AR11" s="1932"/>
      <c r="AS11" s="1932"/>
      <c r="AT11" s="1932"/>
      <c r="AU11" s="1932"/>
      <c r="AV11" s="1932"/>
      <c r="AW11" s="1932"/>
      <c r="AX11" s="1932"/>
      <c r="AY11" s="1932"/>
      <c r="AZ11" s="1932"/>
    </row>
    <row r="12" spans="1:52" ht="24.95" customHeight="1">
      <c r="A12" s="2257" t="s">
        <v>1437</v>
      </c>
      <c r="B12" s="2258"/>
      <c r="C12" s="2258"/>
      <c r="D12" s="2258"/>
      <c r="E12" s="2258"/>
      <c r="F12" s="2258"/>
      <c r="G12" s="2258"/>
      <c r="H12" s="2258"/>
      <c r="I12" s="2258"/>
      <c r="J12" s="2258"/>
      <c r="K12" s="2258"/>
      <c r="L12" s="2258"/>
      <c r="M12" s="2258"/>
      <c r="N12" s="2258"/>
      <c r="O12" s="2258"/>
      <c r="P12" s="2258"/>
      <c r="Q12" s="2258"/>
      <c r="R12" s="2258"/>
      <c r="S12" s="2258"/>
      <c r="T12" s="2258"/>
      <c r="U12" s="2258"/>
      <c r="V12" s="2258"/>
      <c r="W12" s="2258"/>
      <c r="X12" s="2258"/>
      <c r="Y12" s="2258"/>
      <c r="Z12" s="2258"/>
      <c r="AA12" s="2258"/>
      <c r="AB12" s="2258"/>
      <c r="AC12" s="2258"/>
      <c r="AD12" s="2258"/>
      <c r="AE12" s="2258"/>
      <c r="AF12" s="2258"/>
      <c r="AG12" s="2258"/>
      <c r="AH12" s="2258"/>
      <c r="AI12" s="2258"/>
      <c r="AJ12" s="2258"/>
      <c r="AK12" s="2258"/>
      <c r="AL12" s="2258"/>
      <c r="AM12" s="2258"/>
      <c r="AN12" s="2258"/>
      <c r="AO12" s="2258"/>
      <c r="AP12" s="2258"/>
      <c r="AQ12" s="2258"/>
      <c r="AR12" s="2258"/>
      <c r="AS12" s="2258"/>
      <c r="AT12" s="2258"/>
      <c r="AU12" s="2258"/>
      <c r="AV12" s="2258"/>
      <c r="AW12" s="2258"/>
      <c r="AX12" s="2258"/>
      <c r="AY12" s="2258"/>
      <c r="AZ12" s="2258"/>
    </row>
    <row r="13" spans="1:52" ht="9.9499999999999993" customHeight="1">
      <c r="A13" s="2139" t="s">
        <v>1419</v>
      </c>
      <c r="B13" s="2143"/>
      <c r="C13" s="2143"/>
      <c r="D13" s="2143"/>
      <c r="E13" s="2143"/>
      <c r="F13" s="2143"/>
      <c r="G13" s="2143"/>
      <c r="H13" s="2143"/>
      <c r="I13" s="2143"/>
      <c r="J13" s="2143"/>
      <c r="K13" s="2143"/>
      <c r="L13" s="2143"/>
      <c r="M13" s="2143"/>
      <c r="N13" s="2143"/>
      <c r="O13" s="2143"/>
      <c r="P13" s="2143"/>
      <c r="Q13" s="2143"/>
      <c r="R13" s="2143"/>
      <c r="S13" s="2143"/>
      <c r="T13" s="2143"/>
      <c r="U13" s="2143"/>
      <c r="V13" s="2143"/>
      <c r="W13" s="2143"/>
      <c r="X13" s="2143"/>
      <c r="Y13" s="2143"/>
      <c r="Z13" s="2143"/>
      <c r="AA13" s="2143"/>
      <c r="AB13" s="2143"/>
      <c r="AC13" s="2143"/>
      <c r="AD13" s="2143"/>
      <c r="AE13" s="2143"/>
      <c r="AF13" s="2143"/>
      <c r="AG13" s="2143"/>
      <c r="AH13" s="2143"/>
      <c r="AI13" s="2143"/>
      <c r="AJ13" s="2143"/>
      <c r="AK13" s="2143"/>
      <c r="AL13" s="2143"/>
      <c r="AM13" s="2143"/>
      <c r="AN13" s="2143"/>
      <c r="AO13" s="2140"/>
      <c r="AP13" s="2109" t="s">
        <v>1373</v>
      </c>
      <c r="AQ13" s="2109"/>
      <c r="AR13" s="2109"/>
      <c r="AS13" s="2109"/>
      <c r="AT13" s="2109"/>
      <c r="AU13" s="2109"/>
      <c r="AV13" s="2109"/>
      <c r="AW13" s="2109"/>
      <c r="AX13" s="2109"/>
      <c r="AY13" s="2109"/>
      <c r="AZ13" s="1196"/>
    </row>
    <row r="14" spans="1:52" ht="12" customHeight="1">
      <c r="A14" s="2141"/>
      <c r="B14" s="2144"/>
      <c r="C14" s="2144"/>
      <c r="D14" s="2144"/>
      <c r="E14" s="2144"/>
      <c r="F14" s="2144"/>
      <c r="G14" s="2144"/>
      <c r="H14" s="2144"/>
      <c r="I14" s="2144"/>
      <c r="J14" s="2144"/>
      <c r="K14" s="2144"/>
      <c r="L14" s="2144"/>
      <c r="M14" s="2144"/>
      <c r="N14" s="2144"/>
      <c r="O14" s="2144"/>
      <c r="P14" s="2144"/>
      <c r="Q14" s="2144"/>
      <c r="R14" s="2144"/>
      <c r="S14" s="2144"/>
      <c r="T14" s="2144"/>
      <c r="U14" s="2144"/>
      <c r="V14" s="2144"/>
      <c r="W14" s="2144"/>
      <c r="X14" s="2144"/>
      <c r="Y14" s="2144"/>
      <c r="Z14" s="2144"/>
      <c r="AA14" s="2144"/>
      <c r="AB14" s="2144"/>
      <c r="AC14" s="2144"/>
      <c r="AD14" s="2144"/>
      <c r="AE14" s="2144"/>
      <c r="AF14" s="2144"/>
      <c r="AG14" s="2144"/>
      <c r="AH14" s="2144"/>
      <c r="AI14" s="2144"/>
      <c r="AJ14" s="2144"/>
      <c r="AK14" s="2144"/>
      <c r="AL14" s="2144"/>
      <c r="AM14" s="2144"/>
      <c r="AN14" s="2144"/>
      <c r="AO14" s="2142"/>
      <c r="AP14" s="2109"/>
      <c r="AQ14" s="2109"/>
      <c r="AR14" s="2109"/>
      <c r="AS14" s="2109"/>
      <c r="AT14" s="2109"/>
      <c r="AU14" s="2109"/>
      <c r="AV14" s="2109"/>
      <c r="AW14" s="2109"/>
      <c r="AX14" s="2109"/>
      <c r="AY14" s="2109"/>
      <c r="AZ14" s="1196"/>
    </row>
    <row r="15" spans="1:52" ht="14.1" customHeight="1">
      <c r="A15" s="2145" t="s">
        <v>1438</v>
      </c>
      <c r="B15" s="2148"/>
      <c r="C15" s="2148"/>
      <c r="D15" s="2148"/>
      <c r="E15" s="2148"/>
      <c r="F15" s="2148"/>
      <c r="G15" s="2148"/>
      <c r="H15" s="2148"/>
      <c r="I15" s="2148"/>
      <c r="J15" s="2148"/>
      <c r="K15" s="2148"/>
      <c r="L15" s="2148"/>
      <c r="M15" s="2148"/>
      <c r="N15" s="2148"/>
      <c r="O15" s="2148"/>
      <c r="P15" s="2148"/>
      <c r="Q15" s="2148"/>
      <c r="R15" s="2148"/>
      <c r="S15" s="2148"/>
      <c r="T15" s="2148"/>
      <c r="U15" s="2148"/>
      <c r="V15" s="2148"/>
      <c r="W15" s="2148"/>
      <c r="X15" s="2148"/>
      <c r="Y15" s="2148"/>
      <c r="Z15" s="2148"/>
      <c r="AA15" s="2148"/>
      <c r="AB15" s="2148"/>
      <c r="AC15" s="2148"/>
      <c r="AD15" s="2148"/>
      <c r="AE15" s="2148"/>
      <c r="AF15" s="2148"/>
      <c r="AG15" s="2148"/>
      <c r="AH15" s="2148"/>
      <c r="AI15" s="2148"/>
      <c r="AJ15" s="2148"/>
      <c r="AK15" s="2148"/>
      <c r="AL15" s="2148"/>
      <c r="AM15" s="2148"/>
      <c r="AN15" s="2148"/>
      <c r="AO15" s="2146"/>
      <c r="AP15" s="2259"/>
      <c r="AQ15" s="2259"/>
      <c r="AR15" s="2259"/>
      <c r="AS15" s="2259"/>
      <c r="AT15" s="2259"/>
      <c r="AU15" s="2259"/>
      <c r="AV15" s="2259"/>
      <c r="AW15" s="2259"/>
      <c r="AX15" s="2259"/>
      <c r="AY15" s="2260"/>
      <c r="AZ15" s="1196"/>
    </row>
    <row r="16" spans="1:52" ht="14.1" customHeight="1">
      <c r="A16" s="2159" t="s">
        <v>1439</v>
      </c>
      <c r="B16" s="2162"/>
      <c r="C16" s="2162"/>
      <c r="D16" s="2162"/>
      <c r="E16" s="2162"/>
      <c r="F16" s="2162"/>
      <c r="G16" s="2162"/>
      <c r="H16" s="2162"/>
      <c r="I16" s="2162"/>
      <c r="J16" s="2162"/>
      <c r="K16" s="2162"/>
      <c r="L16" s="2162"/>
      <c r="M16" s="2162"/>
      <c r="N16" s="2162"/>
      <c r="O16" s="2162"/>
      <c r="P16" s="2162"/>
      <c r="Q16" s="2162"/>
      <c r="R16" s="2162"/>
      <c r="S16" s="2162"/>
      <c r="T16" s="2162"/>
      <c r="U16" s="2162"/>
      <c r="V16" s="2162"/>
      <c r="W16" s="2162"/>
      <c r="X16" s="2162"/>
      <c r="Y16" s="2162"/>
      <c r="Z16" s="2162"/>
      <c r="AA16" s="2162"/>
      <c r="AB16" s="2162"/>
      <c r="AC16" s="2162"/>
      <c r="AD16" s="2162"/>
      <c r="AE16" s="2162"/>
      <c r="AF16" s="2162"/>
      <c r="AG16" s="2162"/>
      <c r="AH16" s="2162"/>
      <c r="AI16" s="2162"/>
      <c r="AJ16" s="2162"/>
      <c r="AK16" s="2162"/>
      <c r="AL16" s="2162"/>
      <c r="AM16" s="2162"/>
      <c r="AN16" s="2162"/>
      <c r="AO16" s="2160"/>
      <c r="AP16" s="2269"/>
      <c r="AQ16" s="2269"/>
      <c r="AR16" s="2269"/>
      <c r="AS16" s="2269"/>
      <c r="AT16" s="2269"/>
      <c r="AU16" s="2269"/>
      <c r="AV16" s="2269"/>
      <c r="AW16" s="2269"/>
      <c r="AX16" s="2269"/>
      <c r="AY16" s="2270"/>
      <c r="AZ16" s="1196"/>
    </row>
    <row r="17" spans="1:52" ht="14.1" customHeight="1">
      <c r="A17" s="1300"/>
      <c r="B17" s="1300"/>
      <c r="C17" s="1300"/>
      <c r="D17" s="1300"/>
      <c r="E17" s="1300"/>
      <c r="F17" s="1300"/>
      <c r="G17" s="1300"/>
      <c r="H17" s="1300"/>
      <c r="I17" s="1300"/>
      <c r="J17" s="1300"/>
      <c r="K17" s="1300"/>
      <c r="L17" s="1300"/>
      <c r="M17" s="1300"/>
      <c r="N17" s="1300"/>
      <c r="O17" s="1300"/>
      <c r="P17" s="1300"/>
      <c r="Q17" s="1300"/>
      <c r="R17" s="1300"/>
      <c r="S17" s="1300"/>
      <c r="T17" s="1300"/>
      <c r="U17" s="1300"/>
      <c r="V17" s="1300"/>
      <c r="W17" s="1300"/>
      <c r="X17" s="1300"/>
      <c r="Y17" s="1300"/>
      <c r="Z17" s="1300"/>
      <c r="AA17" s="1300"/>
      <c r="AB17" s="1300"/>
      <c r="AC17" s="1300"/>
      <c r="AD17" s="1300"/>
      <c r="AE17" s="1300"/>
      <c r="AF17" s="1300"/>
      <c r="AG17" s="1300"/>
      <c r="AH17" s="1300"/>
      <c r="AI17" s="1300"/>
      <c r="AJ17" s="1300"/>
      <c r="AK17" s="1300"/>
      <c r="AL17" s="1300"/>
      <c r="AM17" s="1300"/>
      <c r="AN17" s="1300"/>
      <c r="AO17" s="1300"/>
      <c r="AP17" s="1226"/>
      <c r="AQ17" s="1226"/>
      <c r="AR17" s="1226"/>
      <c r="AS17" s="1226"/>
      <c r="AT17" s="1226"/>
      <c r="AU17" s="1226"/>
      <c r="AV17" s="1226"/>
      <c r="AW17" s="1226"/>
      <c r="AX17" s="1226"/>
      <c r="AY17" s="1226"/>
      <c r="AZ17" s="1196"/>
    </row>
    <row r="18" spans="1:52" ht="9.9499999999999993" customHeight="1">
      <c r="A18" s="2271" t="s">
        <v>1440</v>
      </c>
      <c r="B18" s="2271"/>
      <c r="C18" s="2271"/>
      <c r="D18" s="2271"/>
      <c r="E18" s="2271"/>
      <c r="F18" s="2271"/>
      <c r="G18" s="2271"/>
      <c r="H18" s="2271"/>
      <c r="I18" s="2271"/>
      <c r="J18" s="2271"/>
      <c r="K18" s="2271"/>
      <c r="L18" s="2271"/>
      <c r="M18" s="2271"/>
      <c r="N18" s="2271"/>
      <c r="O18" s="2271"/>
      <c r="P18" s="2271"/>
      <c r="Q18" s="2271"/>
      <c r="R18" s="2271"/>
      <c r="S18" s="2271"/>
      <c r="T18" s="2271"/>
      <c r="U18" s="2271"/>
      <c r="V18" s="2271"/>
      <c r="W18" s="2271"/>
      <c r="X18" s="2271"/>
      <c r="Y18" s="2271"/>
      <c r="Z18" s="2271"/>
      <c r="AA18" s="2271"/>
      <c r="AB18" s="2271"/>
      <c r="AC18" s="2271"/>
      <c r="AD18" s="2271"/>
      <c r="AE18" s="2271"/>
      <c r="AF18" s="2271"/>
      <c r="AG18" s="2271"/>
      <c r="AH18" s="2109" t="s">
        <v>1441</v>
      </c>
      <c r="AI18" s="2109"/>
      <c r="AJ18" s="2109"/>
      <c r="AK18" s="2109"/>
      <c r="AL18" s="2109"/>
      <c r="AM18" s="2109"/>
      <c r="AN18" s="2109"/>
      <c r="AO18" s="2109"/>
      <c r="AP18" s="2109" t="s">
        <v>1442</v>
      </c>
      <c r="AQ18" s="2109"/>
      <c r="AR18" s="2109"/>
      <c r="AS18" s="2109"/>
      <c r="AT18" s="2109"/>
      <c r="AU18" s="2109"/>
      <c r="AV18" s="2109"/>
      <c r="AW18" s="2109"/>
      <c r="AX18" s="2109"/>
      <c r="AY18" s="2109"/>
      <c r="AZ18" s="1196"/>
    </row>
    <row r="19" spans="1:52" ht="12" customHeight="1">
      <c r="A19" s="2271"/>
      <c r="B19" s="2271"/>
      <c r="C19" s="2271"/>
      <c r="D19" s="2271"/>
      <c r="E19" s="2271"/>
      <c r="F19" s="2271"/>
      <c r="G19" s="2271"/>
      <c r="H19" s="2271"/>
      <c r="I19" s="2271"/>
      <c r="J19" s="2271"/>
      <c r="K19" s="2271"/>
      <c r="L19" s="2271"/>
      <c r="M19" s="2271"/>
      <c r="N19" s="2271"/>
      <c r="O19" s="2271"/>
      <c r="P19" s="2271"/>
      <c r="Q19" s="2271"/>
      <c r="R19" s="2271"/>
      <c r="S19" s="2271"/>
      <c r="T19" s="2271"/>
      <c r="U19" s="2271"/>
      <c r="V19" s="2271"/>
      <c r="W19" s="2271"/>
      <c r="X19" s="2271"/>
      <c r="Y19" s="2271"/>
      <c r="Z19" s="2271"/>
      <c r="AA19" s="2271"/>
      <c r="AB19" s="2271"/>
      <c r="AC19" s="2271"/>
      <c r="AD19" s="2271"/>
      <c r="AE19" s="2271"/>
      <c r="AF19" s="2271"/>
      <c r="AG19" s="2271"/>
      <c r="AH19" s="2109"/>
      <c r="AI19" s="2109"/>
      <c r="AJ19" s="2109"/>
      <c r="AK19" s="2109"/>
      <c r="AL19" s="2109"/>
      <c r="AM19" s="2109"/>
      <c r="AN19" s="2109"/>
      <c r="AO19" s="2109"/>
      <c r="AP19" s="2109"/>
      <c r="AQ19" s="2109"/>
      <c r="AR19" s="2109"/>
      <c r="AS19" s="2109"/>
      <c r="AT19" s="2109"/>
      <c r="AU19" s="2109"/>
      <c r="AV19" s="2109"/>
      <c r="AW19" s="2109"/>
      <c r="AX19" s="2109"/>
      <c r="AY19" s="2109"/>
      <c r="AZ19" s="1196"/>
    </row>
    <row r="20" spans="1:52" ht="12.95" customHeight="1">
      <c r="A20" s="2101"/>
      <c r="B20" s="2088"/>
      <c r="C20" s="2088"/>
      <c r="D20" s="2088"/>
      <c r="E20" s="2088"/>
      <c r="F20" s="2088"/>
      <c r="G20" s="2088"/>
      <c r="H20" s="2088"/>
      <c r="I20" s="2088"/>
      <c r="J20" s="2088"/>
      <c r="K20" s="2088"/>
      <c r="L20" s="2088"/>
      <c r="M20" s="2088"/>
      <c r="N20" s="2088"/>
      <c r="O20" s="2088"/>
      <c r="P20" s="2088"/>
      <c r="Q20" s="2088"/>
      <c r="R20" s="2088"/>
      <c r="S20" s="2088"/>
      <c r="T20" s="2088"/>
      <c r="U20" s="2088"/>
      <c r="V20" s="2088"/>
      <c r="W20" s="2088"/>
      <c r="X20" s="2088"/>
      <c r="Y20" s="2088"/>
      <c r="Z20" s="2088"/>
      <c r="AA20" s="2088"/>
      <c r="AB20" s="2088"/>
      <c r="AC20" s="2088"/>
      <c r="AD20" s="2088"/>
      <c r="AE20" s="2088"/>
      <c r="AF20" s="2088"/>
      <c r="AG20" s="2088"/>
      <c r="AH20" s="2272"/>
      <c r="AI20" s="2272"/>
      <c r="AJ20" s="2272"/>
      <c r="AK20" s="2272"/>
      <c r="AL20" s="2272"/>
      <c r="AM20" s="2272"/>
      <c r="AN20" s="2272"/>
      <c r="AO20" s="2272"/>
      <c r="AP20" s="2259"/>
      <c r="AQ20" s="2259"/>
      <c r="AR20" s="2259"/>
      <c r="AS20" s="2259"/>
      <c r="AT20" s="2259"/>
      <c r="AU20" s="2259"/>
      <c r="AV20" s="2259"/>
      <c r="AW20" s="2259"/>
      <c r="AX20" s="2259"/>
      <c r="AY20" s="2260"/>
      <c r="AZ20" s="1196"/>
    </row>
    <row r="21" spans="1:52" ht="12.95" customHeight="1">
      <c r="A21" s="2096"/>
      <c r="B21" s="2092"/>
      <c r="C21" s="2092"/>
      <c r="D21" s="2092"/>
      <c r="E21" s="2092"/>
      <c r="F21" s="2092"/>
      <c r="G21" s="2092"/>
      <c r="H21" s="2092"/>
      <c r="I21" s="2092"/>
      <c r="J21" s="2092"/>
      <c r="K21" s="2092"/>
      <c r="L21" s="2092"/>
      <c r="M21" s="2092"/>
      <c r="N21" s="2092"/>
      <c r="O21" s="2092"/>
      <c r="P21" s="2092"/>
      <c r="Q21" s="2092"/>
      <c r="R21" s="2092"/>
      <c r="S21" s="2092"/>
      <c r="T21" s="2092"/>
      <c r="U21" s="2092"/>
      <c r="V21" s="2092"/>
      <c r="W21" s="2092"/>
      <c r="X21" s="2092"/>
      <c r="Y21" s="2092"/>
      <c r="Z21" s="2092"/>
      <c r="AA21" s="2092"/>
      <c r="AB21" s="2092"/>
      <c r="AC21" s="2092"/>
      <c r="AD21" s="2092"/>
      <c r="AE21" s="2092"/>
      <c r="AF21" s="2092"/>
      <c r="AG21" s="2092"/>
      <c r="AH21" s="2273"/>
      <c r="AI21" s="2273"/>
      <c r="AJ21" s="2273"/>
      <c r="AK21" s="2273"/>
      <c r="AL21" s="2273"/>
      <c r="AM21" s="2273"/>
      <c r="AN21" s="2273"/>
      <c r="AO21" s="2273"/>
      <c r="AP21" s="2274"/>
      <c r="AQ21" s="2274"/>
      <c r="AR21" s="2274"/>
      <c r="AS21" s="2274"/>
      <c r="AT21" s="2274"/>
      <c r="AU21" s="2274"/>
      <c r="AV21" s="2274"/>
      <c r="AW21" s="2274"/>
      <c r="AX21" s="2274"/>
      <c r="AY21" s="2275"/>
      <c r="AZ21" s="1196"/>
    </row>
    <row r="22" spans="1:52" ht="12.95" customHeight="1">
      <c r="A22" s="2096"/>
      <c r="B22" s="2092"/>
      <c r="C22" s="2092"/>
      <c r="D22" s="2092"/>
      <c r="E22" s="2092"/>
      <c r="F22" s="2092"/>
      <c r="G22" s="2092"/>
      <c r="H22" s="2092"/>
      <c r="I22" s="2092"/>
      <c r="J22" s="2092"/>
      <c r="K22" s="2092"/>
      <c r="L22" s="2092"/>
      <c r="M22" s="2092"/>
      <c r="N22" s="2092"/>
      <c r="O22" s="2092"/>
      <c r="P22" s="2092"/>
      <c r="Q22" s="2092"/>
      <c r="R22" s="2092"/>
      <c r="S22" s="2092"/>
      <c r="T22" s="2092"/>
      <c r="U22" s="2092"/>
      <c r="V22" s="2092"/>
      <c r="W22" s="2092"/>
      <c r="X22" s="2092"/>
      <c r="Y22" s="2092"/>
      <c r="Z22" s="2092"/>
      <c r="AA22" s="2092"/>
      <c r="AB22" s="2092"/>
      <c r="AC22" s="2092"/>
      <c r="AD22" s="2092"/>
      <c r="AE22" s="2092"/>
      <c r="AF22" s="2092"/>
      <c r="AG22" s="2092"/>
      <c r="AH22" s="2273"/>
      <c r="AI22" s="2273"/>
      <c r="AJ22" s="2273"/>
      <c r="AK22" s="2273"/>
      <c r="AL22" s="2273"/>
      <c r="AM22" s="2273"/>
      <c r="AN22" s="2273"/>
      <c r="AO22" s="2273"/>
      <c r="AP22" s="2274"/>
      <c r="AQ22" s="2274"/>
      <c r="AR22" s="2274"/>
      <c r="AS22" s="2274"/>
      <c r="AT22" s="2274"/>
      <c r="AU22" s="2274"/>
      <c r="AV22" s="2274"/>
      <c r="AW22" s="2274"/>
      <c r="AX22" s="2274"/>
      <c r="AY22" s="2275"/>
      <c r="AZ22" s="1196"/>
    </row>
    <row r="23" spans="1:52" ht="12.95" customHeight="1">
      <c r="A23" s="2096"/>
      <c r="B23" s="2092"/>
      <c r="C23" s="2092"/>
      <c r="D23" s="2092"/>
      <c r="E23" s="2092"/>
      <c r="F23" s="2092"/>
      <c r="G23" s="2092"/>
      <c r="H23" s="2092"/>
      <c r="I23" s="2092"/>
      <c r="J23" s="2092"/>
      <c r="K23" s="2092"/>
      <c r="L23" s="2092"/>
      <c r="M23" s="2092"/>
      <c r="N23" s="2092"/>
      <c r="O23" s="2092"/>
      <c r="P23" s="2092"/>
      <c r="Q23" s="2092"/>
      <c r="R23" s="2092"/>
      <c r="S23" s="2092"/>
      <c r="T23" s="2092"/>
      <c r="U23" s="2092"/>
      <c r="V23" s="2092"/>
      <c r="W23" s="2092"/>
      <c r="X23" s="2092"/>
      <c r="Y23" s="2092"/>
      <c r="Z23" s="2092"/>
      <c r="AA23" s="2092"/>
      <c r="AB23" s="2092"/>
      <c r="AC23" s="2092"/>
      <c r="AD23" s="2092"/>
      <c r="AE23" s="2092"/>
      <c r="AF23" s="2092"/>
      <c r="AG23" s="2092"/>
      <c r="AH23" s="2273"/>
      <c r="AI23" s="2273"/>
      <c r="AJ23" s="2273"/>
      <c r="AK23" s="2273"/>
      <c r="AL23" s="2273"/>
      <c r="AM23" s="2273"/>
      <c r="AN23" s="2273"/>
      <c r="AO23" s="2273"/>
      <c r="AP23" s="2274"/>
      <c r="AQ23" s="2274"/>
      <c r="AR23" s="2274"/>
      <c r="AS23" s="2274"/>
      <c r="AT23" s="2274"/>
      <c r="AU23" s="2274"/>
      <c r="AV23" s="2274"/>
      <c r="AW23" s="2274"/>
      <c r="AX23" s="2274"/>
      <c r="AY23" s="2275"/>
      <c r="AZ23" s="1196"/>
    </row>
    <row r="24" spans="1:52" ht="12.95" customHeight="1">
      <c r="A24" s="2102"/>
      <c r="B24" s="2099"/>
      <c r="C24" s="2099"/>
      <c r="D24" s="2099"/>
      <c r="E24" s="2099"/>
      <c r="F24" s="2099"/>
      <c r="G24" s="2099"/>
      <c r="H24" s="2099"/>
      <c r="I24" s="2099"/>
      <c r="J24" s="2099"/>
      <c r="K24" s="2099"/>
      <c r="L24" s="2099"/>
      <c r="M24" s="2099"/>
      <c r="N24" s="2099"/>
      <c r="O24" s="2099"/>
      <c r="P24" s="2099"/>
      <c r="Q24" s="2099"/>
      <c r="R24" s="2099"/>
      <c r="S24" s="2099"/>
      <c r="T24" s="2099"/>
      <c r="U24" s="2099"/>
      <c r="V24" s="2099"/>
      <c r="W24" s="2099"/>
      <c r="X24" s="2099"/>
      <c r="Y24" s="2099"/>
      <c r="Z24" s="2099"/>
      <c r="AA24" s="2099"/>
      <c r="AB24" s="2099"/>
      <c r="AC24" s="2099"/>
      <c r="AD24" s="2099"/>
      <c r="AE24" s="2099"/>
      <c r="AF24" s="2099"/>
      <c r="AG24" s="2099"/>
      <c r="AH24" s="2276"/>
      <c r="AI24" s="2276"/>
      <c r="AJ24" s="2276"/>
      <c r="AK24" s="2276"/>
      <c r="AL24" s="2276"/>
      <c r="AM24" s="2276"/>
      <c r="AN24" s="2276"/>
      <c r="AO24" s="2276"/>
      <c r="AP24" s="2269"/>
      <c r="AQ24" s="2269"/>
      <c r="AR24" s="2269"/>
      <c r="AS24" s="2269"/>
      <c r="AT24" s="2269"/>
      <c r="AU24" s="2269"/>
      <c r="AV24" s="2269"/>
      <c r="AW24" s="2269"/>
      <c r="AX24" s="2269"/>
      <c r="AY24" s="2270"/>
      <c r="AZ24" s="1196"/>
    </row>
    <row r="25" spans="1:52" ht="10.5" customHeight="1">
      <c r="A25" s="2277" t="s">
        <v>1443</v>
      </c>
      <c r="B25" s="2277"/>
      <c r="C25" s="2277"/>
      <c r="D25" s="2277"/>
      <c r="E25" s="2277"/>
      <c r="F25" s="2277"/>
      <c r="G25" s="2277"/>
      <c r="H25" s="2277"/>
      <c r="I25" s="2277"/>
      <c r="J25" s="2277"/>
      <c r="K25" s="2277"/>
      <c r="L25" s="2277"/>
      <c r="M25" s="2277"/>
      <c r="N25" s="2277"/>
      <c r="O25" s="2277"/>
      <c r="P25" s="2277"/>
      <c r="Q25" s="2277"/>
      <c r="R25" s="2277"/>
      <c r="S25" s="2277"/>
      <c r="T25" s="2277"/>
      <c r="U25" s="2277"/>
      <c r="V25" s="2277"/>
      <c r="W25" s="2277"/>
      <c r="X25" s="2277"/>
      <c r="Y25" s="2277"/>
      <c r="Z25" s="2277"/>
      <c r="AA25" s="2277"/>
      <c r="AB25" s="2277"/>
      <c r="AC25" s="2277"/>
      <c r="AD25" s="2277"/>
      <c r="AE25" s="2277"/>
      <c r="AF25" s="2277"/>
      <c r="AG25" s="2277"/>
      <c r="AH25" s="2277"/>
      <c r="AI25" s="2277"/>
      <c r="AJ25" s="2277"/>
      <c r="AK25" s="2277"/>
      <c r="AL25" s="2277"/>
      <c r="AM25" s="2277"/>
      <c r="AN25" s="2277"/>
      <c r="AO25" s="2277"/>
      <c r="AP25" s="2277"/>
      <c r="AQ25" s="2277"/>
      <c r="AR25" s="2277"/>
      <c r="AS25" s="2277"/>
      <c r="AT25" s="2277"/>
      <c r="AU25" s="2277"/>
      <c r="AV25" s="2277"/>
      <c r="AW25" s="2277"/>
      <c r="AX25" s="2277"/>
      <c r="AY25" s="2277"/>
      <c r="AZ25" s="1196"/>
    </row>
    <row r="26" spans="1:52" ht="11.25">
      <c r="A26" s="2278" t="s">
        <v>1444</v>
      </c>
      <c r="B26" s="2278"/>
      <c r="C26" s="2278"/>
      <c r="D26" s="2278"/>
      <c r="E26" s="2278"/>
      <c r="F26" s="2278"/>
      <c r="G26" s="2278"/>
      <c r="H26" s="2278"/>
      <c r="I26" s="2278"/>
      <c r="J26" s="2278"/>
      <c r="K26" s="2278"/>
      <c r="L26" s="2278"/>
      <c r="M26" s="2278"/>
      <c r="N26" s="2278"/>
      <c r="O26" s="2278"/>
      <c r="P26" s="2278"/>
      <c r="Q26" s="2278"/>
      <c r="R26" s="2278"/>
      <c r="S26" s="2278"/>
      <c r="T26" s="2278"/>
      <c r="U26" s="2278"/>
      <c r="V26" s="2278"/>
      <c r="W26" s="2278"/>
      <c r="X26" s="2278"/>
      <c r="Y26" s="2278"/>
      <c r="Z26" s="2278"/>
      <c r="AA26" s="2278"/>
      <c r="AB26" s="1196"/>
      <c r="AC26" s="1196"/>
      <c r="AD26" s="2278" t="s">
        <v>1445</v>
      </c>
      <c r="AE26" s="2278"/>
      <c r="AF26" s="2278"/>
      <c r="AG26" s="2278"/>
      <c r="AH26" s="2278"/>
      <c r="AI26" s="2278"/>
      <c r="AJ26" s="2278"/>
      <c r="AK26" s="2278"/>
      <c r="AL26" s="2278"/>
      <c r="AM26" s="2278"/>
      <c r="AN26" s="2278"/>
      <c r="AO26" s="2278"/>
      <c r="AP26" s="2278"/>
      <c r="AQ26" s="2278"/>
      <c r="AR26" s="2278"/>
      <c r="AS26" s="2278"/>
      <c r="AT26" s="2278"/>
      <c r="AU26" s="2278"/>
      <c r="AV26" s="2278"/>
      <c r="AW26" s="2278"/>
      <c r="AX26" s="2278"/>
      <c r="AY26" s="2278"/>
      <c r="AZ26" s="1196"/>
    </row>
    <row r="27" spans="1:52" ht="11.25">
      <c r="A27" s="2279" t="s">
        <v>1446</v>
      </c>
      <c r="B27" s="2279"/>
      <c r="C27" s="2279"/>
      <c r="D27" s="2279"/>
      <c r="E27" s="2279"/>
      <c r="F27" s="2279"/>
      <c r="G27" s="2279"/>
      <c r="H27" s="2279"/>
      <c r="I27" s="2279"/>
      <c r="J27" s="2279"/>
      <c r="K27" s="2279"/>
      <c r="L27" s="2279"/>
      <c r="M27" s="2279"/>
      <c r="N27" s="2279"/>
      <c r="O27" s="2279"/>
      <c r="P27" s="2279"/>
      <c r="Q27" s="2279"/>
      <c r="R27" s="2279"/>
      <c r="S27" s="2279"/>
      <c r="T27" s="2279"/>
      <c r="U27" s="2279"/>
      <c r="V27" s="2279"/>
      <c r="W27" s="2279"/>
      <c r="X27" s="2279"/>
      <c r="Y27" s="2279"/>
      <c r="Z27" s="2279"/>
      <c r="AA27" s="2279"/>
      <c r="AB27" s="1196"/>
      <c r="AC27" s="1196"/>
      <c r="AD27" s="2280" t="s">
        <v>1447</v>
      </c>
      <c r="AE27" s="2280"/>
      <c r="AF27" s="2280"/>
      <c r="AG27" s="2280"/>
      <c r="AH27" s="2280"/>
      <c r="AI27" s="2280"/>
      <c r="AJ27" s="2280"/>
      <c r="AK27" s="2280"/>
      <c r="AL27" s="2280"/>
      <c r="AM27" s="2280"/>
      <c r="AN27" s="2280"/>
      <c r="AO27" s="2280"/>
      <c r="AP27" s="2280"/>
      <c r="AQ27" s="2280"/>
      <c r="AR27" s="2280"/>
      <c r="AS27" s="2280"/>
      <c r="AT27" s="2280"/>
      <c r="AU27" s="2280"/>
      <c r="AV27" s="2280"/>
      <c r="AW27" s="2280"/>
      <c r="AX27" s="2280"/>
      <c r="AY27" s="2280"/>
      <c r="AZ27" s="1196"/>
    </row>
    <row r="28" spans="1:52" ht="11.25">
      <c r="A28" s="1739"/>
      <c r="B28" s="1739"/>
      <c r="C28" s="1739"/>
      <c r="D28" s="1739"/>
      <c r="E28" s="1739"/>
      <c r="F28" s="1739"/>
      <c r="G28" s="1739"/>
      <c r="H28" s="1739"/>
      <c r="I28" s="1739"/>
      <c r="J28" s="1739"/>
      <c r="K28" s="1739"/>
      <c r="L28" s="1739"/>
      <c r="M28" s="1739"/>
      <c r="N28" s="1739"/>
      <c r="O28" s="1739"/>
      <c r="P28" s="1739"/>
      <c r="Q28" s="1739"/>
      <c r="R28" s="1739"/>
      <c r="S28" s="1739"/>
      <c r="T28" s="1739"/>
      <c r="U28" s="1739"/>
      <c r="V28" s="1739"/>
      <c r="W28" s="1739"/>
      <c r="X28" s="1739"/>
      <c r="Y28" s="1739"/>
      <c r="Z28" s="1739"/>
      <c r="AA28" s="1739"/>
      <c r="AB28" s="1302"/>
      <c r="AC28" s="1302"/>
      <c r="AD28" s="1739"/>
      <c r="AE28" s="1739"/>
      <c r="AF28" s="1739"/>
      <c r="AG28" s="1739"/>
      <c r="AH28" s="1739"/>
      <c r="AI28" s="1739"/>
      <c r="AJ28" s="1739"/>
      <c r="AK28" s="1739"/>
      <c r="AL28" s="1739"/>
      <c r="AM28" s="1739"/>
      <c r="AN28" s="1739"/>
      <c r="AO28" s="1739"/>
      <c r="AP28" s="1739"/>
      <c r="AQ28" s="1739"/>
      <c r="AR28" s="1739"/>
      <c r="AS28" s="1739"/>
      <c r="AT28" s="1739"/>
      <c r="AU28" s="1739"/>
      <c r="AV28" s="1739"/>
      <c r="AW28" s="1739"/>
      <c r="AX28" s="1739"/>
      <c r="AY28" s="1739"/>
      <c r="AZ28" s="1196"/>
    </row>
    <row r="29" spans="1:52" ht="12.95" customHeight="1">
      <c r="A29" s="2155"/>
      <c r="B29" s="2155"/>
      <c r="C29" s="2155"/>
      <c r="D29" s="2155"/>
      <c r="E29" s="2155"/>
      <c r="F29" s="2155"/>
      <c r="G29" s="2155"/>
      <c r="H29" s="2155"/>
      <c r="I29" s="2155"/>
      <c r="J29" s="2155"/>
      <c r="K29" s="2155"/>
      <c r="L29" s="2155"/>
      <c r="M29" s="2155"/>
      <c r="N29" s="2155"/>
      <c r="O29" s="2155"/>
      <c r="P29" s="2155"/>
      <c r="Q29" s="2155"/>
      <c r="R29" s="2155"/>
      <c r="S29" s="2155"/>
      <c r="T29" s="2155"/>
      <c r="U29" s="2155"/>
      <c r="V29" s="2155"/>
      <c r="W29" s="2155"/>
      <c r="X29" s="2155"/>
      <c r="Y29" s="2155"/>
      <c r="Z29" s="2155"/>
      <c r="AA29" s="2155"/>
      <c r="AB29" s="1302"/>
      <c r="AC29" s="1302"/>
      <c r="AD29" s="2155"/>
      <c r="AE29" s="2155"/>
      <c r="AF29" s="2155"/>
      <c r="AG29" s="2155"/>
      <c r="AH29" s="2155"/>
      <c r="AI29" s="2155"/>
      <c r="AJ29" s="2155"/>
      <c r="AK29" s="2155"/>
      <c r="AL29" s="2155"/>
      <c r="AM29" s="2155"/>
      <c r="AN29" s="2155"/>
      <c r="AO29" s="2155"/>
      <c r="AP29" s="2155"/>
      <c r="AQ29" s="2155"/>
      <c r="AR29" s="2155"/>
      <c r="AS29" s="2155"/>
      <c r="AT29" s="2155"/>
      <c r="AU29" s="2155"/>
      <c r="AV29" s="2155"/>
      <c r="AW29" s="2155"/>
      <c r="AX29" s="2155"/>
      <c r="AY29" s="2155"/>
      <c r="AZ29" s="1196"/>
    </row>
    <row r="30" spans="1:52" ht="12.95" customHeight="1">
      <c r="A30" s="2155"/>
      <c r="B30" s="2155"/>
      <c r="C30" s="2155"/>
      <c r="D30" s="2155"/>
      <c r="E30" s="2155"/>
      <c r="F30" s="2155"/>
      <c r="G30" s="2155"/>
      <c r="H30" s="2155"/>
      <c r="I30" s="2155"/>
      <c r="J30" s="2155"/>
      <c r="K30" s="2155"/>
      <c r="L30" s="2155"/>
      <c r="M30" s="2155"/>
      <c r="N30" s="2155"/>
      <c r="O30" s="2155"/>
      <c r="P30" s="2155"/>
      <c r="Q30" s="2155"/>
      <c r="R30" s="2155"/>
      <c r="S30" s="2155"/>
      <c r="T30" s="2155"/>
      <c r="U30" s="2155"/>
      <c r="V30" s="2155"/>
      <c r="W30" s="2155"/>
      <c r="X30" s="2155"/>
      <c r="Y30" s="2155"/>
      <c r="Z30" s="2155"/>
      <c r="AA30" s="2155"/>
      <c r="AB30" s="1302"/>
      <c r="AC30" s="1302"/>
      <c r="AD30" s="2155"/>
      <c r="AE30" s="2155"/>
      <c r="AF30" s="2155"/>
      <c r="AG30" s="2155"/>
      <c r="AH30" s="2155"/>
      <c r="AI30" s="2155"/>
      <c r="AJ30" s="2155"/>
      <c r="AK30" s="2155"/>
      <c r="AL30" s="2155"/>
      <c r="AM30" s="2155"/>
      <c r="AN30" s="2155"/>
      <c r="AO30" s="2155"/>
      <c r="AP30" s="2155"/>
      <c r="AQ30" s="2155"/>
      <c r="AR30" s="2155"/>
      <c r="AS30" s="2155"/>
      <c r="AT30" s="2155"/>
      <c r="AU30" s="2155"/>
      <c r="AV30" s="2155"/>
      <c r="AW30" s="2155"/>
      <c r="AX30" s="2155"/>
      <c r="AY30" s="2155"/>
      <c r="AZ30" s="1196"/>
    </row>
    <row r="31" spans="1:52" ht="12.95" customHeight="1">
      <c r="A31" s="2155"/>
      <c r="B31" s="2155"/>
      <c r="C31" s="2155"/>
      <c r="D31" s="2155"/>
      <c r="E31" s="2155"/>
      <c r="F31" s="2155"/>
      <c r="G31" s="2155"/>
      <c r="H31" s="2155"/>
      <c r="I31" s="2155"/>
      <c r="J31" s="2155"/>
      <c r="K31" s="2155"/>
      <c r="L31" s="2155"/>
      <c r="M31" s="2155"/>
      <c r="N31" s="2155"/>
      <c r="O31" s="2155"/>
      <c r="P31" s="2155"/>
      <c r="Q31" s="2155"/>
      <c r="R31" s="2155"/>
      <c r="S31" s="2155"/>
      <c r="T31" s="2155"/>
      <c r="U31" s="2155"/>
      <c r="V31" s="2155"/>
      <c r="W31" s="2155"/>
      <c r="X31" s="2155"/>
      <c r="Y31" s="2155"/>
      <c r="Z31" s="2155"/>
      <c r="AA31" s="2155"/>
      <c r="AB31" s="1302"/>
      <c r="AC31" s="1302"/>
      <c r="AD31" s="2155"/>
      <c r="AE31" s="2155"/>
      <c r="AF31" s="2155"/>
      <c r="AG31" s="2155"/>
      <c r="AH31" s="2155"/>
      <c r="AI31" s="2155"/>
      <c r="AJ31" s="2155"/>
      <c r="AK31" s="2155"/>
      <c r="AL31" s="2155"/>
      <c r="AM31" s="2155"/>
      <c r="AN31" s="2155"/>
      <c r="AO31" s="2155"/>
      <c r="AP31" s="2155"/>
      <c r="AQ31" s="2155"/>
      <c r="AR31" s="2155"/>
      <c r="AS31" s="2155"/>
      <c r="AT31" s="2155"/>
      <c r="AU31" s="2155"/>
      <c r="AV31" s="2155"/>
      <c r="AW31" s="2155"/>
      <c r="AX31" s="2155"/>
      <c r="AY31" s="2155"/>
      <c r="AZ31" s="1196"/>
    </row>
    <row r="32" spans="1:52" ht="11.25">
      <c r="A32" s="2115" t="s">
        <v>1448</v>
      </c>
      <c r="B32" s="2115"/>
      <c r="C32" s="2115"/>
      <c r="D32" s="2115"/>
      <c r="E32" s="2115"/>
      <c r="F32" s="2115"/>
      <c r="G32" s="2115"/>
      <c r="H32" s="2115"/>
      <c r="I32" s="2115"/>
      <c r="J32" s="2115"/>
      <c r="K32" s="2115"/>
      <c r="L32" s="2115"/>
      <c r="M32" s="2115"/>
      <c r="N32" s="2115"/>
      <c r="O32" s="2115"/>
      <c r="P32" s="2115"/>
      <c r="Q32" s="2115"/>
      <c r="R32" s="2115"/>
      <c r="S32" s="2115"/>
      <c r="T32" s="2115"/>
      <c r="U32" s="2115"/>
      <c r="V32" s="2115"/>
      <c r="W32" s="2115"/>
      <c r="X32" s="2115"/>
      <c r="Y32" s="2115"/>
      <c r="Z32" s="2115"/>
      <c r="AA32" s="2115"/>
      <c r="AB32" s="2115"/>
      <c r="AC32" s="2115"/>
      <c r="AD32" s="2115"/>
      <c r="AE32" s="2115"/>
      <c r="AF32" s="2115"/>
      <c r="AG32" s="2115"/>
      <c r="AH32" s="2115"/>
      <c r="AI32" s="2115"/>
      <c r="AJ32" s="2115"/>
      <c r="AK32" s="2115"/>
      <c r="AL32" s="2115"/>
      <c r="AM32" s="2115"/>
      <c r="AN32" s="2115"/>
      <c r="AO32" s="2115"/>
      <c r="AP32" s="2115"/>
      <c r="AQ32" s="2115"/>
      <c r="AR32" s="2115"/>
      <c r="AS32" s="2115"/>
      <c r="AT32" s="2115"/>
      <c r="AU32" s="2115"/>
      <c r="AV32" s="2115"/>
      <c r="AW32" s="2115"/>
      <c r="AX32" s="2115"/>
      <c r="AY32" s="2115"/>
      <c r="AZ32" s="2115"/>
    </row>
    <row r="33" spans="1:53" s="14" customFormat="1" ht="46.5" customHeight="1">
      <c r="A33" s="2253" t="s">
        <v>1449</v>
      </c>
      <c r="B33" s="2253"/>
      <c r="C33" s="2253"/>
      <c r="D33" s="2253"/>
      <c r="E33" s="2253"/>
      <c r="F33" s="2253"/>
      <c r="G33" s="2253"/>
      <c r="H33" s="2253"/>
      <c r="I33" s="2253"/>
      <c r="J33" s="2253"/>
      <c r="K33" s="2253"/>
      <c r="L33" s="2253"/>
      <c r="M33" s="2253"/>
      <c r="N33" s="2253"/>
      <c r="O33" s="2253"/>
      <c r="P33" s="2253"/>
      <c r="Q33" s="2253"/>
      <c r="R33" s="2253"/>
      <c r="S33" s="2253"/>
      <c r="T33" s="2253" t="s">
        <v>1433</v>
      </c>
      <c r="U33" s="2253"/>
      <c r="V33" s="2253"/>
      <c r="W33" s="2253"/>
      <c r="X33" s="2253"/>
      <c r="Y33" s="2253"/>
      <c r="Z33" s="2253"/>
      <c r="AA33" s="2253" t="s">
        <v>1450</v>
      </c>
      <c r="AB33" s="2253"/>
      <c r="AC33" s="2253"/>
      <c r="AD33" s="2253"/>
      <c r="AE33" s="2253"/>
      <c r="AF33" s="2253"/>
      <c r="AG33" s="2253"/>
      <c r="AH33" s="2253" t="s">
        <v>1451</v>
      </c>
      <c r="AI33" s="2253"/>
      <c r="AJ33" s="2253"/>
      <c r="AK33" s="2253"/>
      <c r="AL33" s="2253"/>
      <c r="AM33" s="2253"/>
      <c r="AN33" s="2253"/>
      <c r="AO33" s="2253" t="s">
        <v>1452</v>
      </c>
      <c r="AP33" s="2253"/>
      <c r="AQ33" s="2253"/>
      <c r="AR33" s="2253"/>
      <c r="AS33" s="2253"/>
      <c r="AT33" s="2253"/>
      <c r="AU33" s="2253" t="s">
        <v>1435</v>
      </c>
      <c r="AV33" s="2253"/>
      <c r="AW33" s="2253"/>
      <c r="AX33" s="2253"/>
      <c r="AY33" s="2253"/>
      <c r="AZ33" s="2253"/>
    </row>
    <row r="34" spans="1:53" s="14" customFormat="1" ht="14.25" customHeight="1">
      <c r="A34" s="2255" t="s">
        <v>3045</v>
      </c>
      <c r="B34" s="2256"/>
      <c r="C34" s="2256"/>
      <c r="D34" s="2256"/>
      <c r="E34" s="2256"/>
      <c r="F34" s="2256"/>
      <c r="G34" s="2256"/>
      <c r="H34" s="2256"/>
      <c r="I34" s="2256"/>
      <c r="J34" s="2256"/>
      <c r="K34" s="2256"/>
      <c r="L34" s="2256"/>
      <c r="M34" s="2256"/>
      <c r="N34" s="2256"/>
      <c r="O34" s="2256"/>
      <c r="P34" s="2256"/>
      <c r="Q34" s="2256"/>
      <c r="R34" s="2256"/>
      <c r="S34" s="2256"/>
      <c r="T34" s="2286">
        <f>'HL KNIHA VYPOC'!D99*-1</f>
        <v>0</v>
      </c>
      <c r="U34" s="2286"/>
      <c r="V34" s="2286"/>
      <c r="W34" s="2286"/>
      <c r="X34" s="2286"/>
      <c r="Y34" s="2286"/>
      <c r="Z34" s="2286"/>
      <c r="AA34" s="2287">
        <f>'HL KNIHA VYPOC'!F99</f>
        <v>0</v>
      </c>
      <c r="AB34" s="2288"/>
      <c r="AC34" s="2288"/>
      <c r="AD34" s="2288"/>
      <c r="AE34" s="2288"/>
      <c r="AF34" s="2288"/>
      <c r="AG34" s="2288"/>
      <c r="AH34" s="2036">
        <f>'HL KNIHA VYPOC'!E99</f>
        <v>0</v>
      </c>
      <c r="AI34" s="2286"/>
      <c r="AJ34" s="2286"/>
      <c r="AK34" s="2286"/>
      <c r="AL34" s="2286"/>
      <c r="AM34" s="2286"/>
      <c r="AN34" s="2286"/>
      <c r="AO34" s="2289"/>
      <c r="AP34" s="2289"/>
      <c r="AQ34" s="2289"/>
      <c r="AR34" s="2289"/>
      <c r="AS34" s="2289"/>
      <c r="AT34" s="2289"/>
      <c r="AU34" s="2288">
        <f>SUM(T34+AA34-AH34+AO34)</f>
        <v>0</v>
      </c>
      <c r="AV34" s="2288"/>
      <c r="AW34" s="2288"/>
      <c r="AX34" s="2288"/>
      <c r="AY34" s="2288"/>
      <c r="AZ34" s="2290"/>
    </row>
    <row r="35" spans="1:53" ht="23.25" customHeight="1">
      <c r="A35" s="2255" t="s">
        <v>1453</v>
      </c>
      <c r="B35" s="2256"/>
      <c r="C35" s="2256"/>
      <c r="D35" s="2256"/>
      <c r="E35" s="2256"/>
      <c r="F35" s="2256"/>
      <c r="G35" s="2256"/>
      <c r="H35" s="2256"/>
      <c r="I35" s="2256"/>
      <c r="J35" s="2256"/>
      <c r="K35" s="2256"/>
      <c r="L35" s="2256"/>
      <c r="M35" s="2256"/>
      <c r="N35" s="2256"/>
      <c r="O35" s="2256"/>
      <c r="P35" s="2256"/>
      <c r="Q35" s="2256"/>
      <c r="R35" s="2256"/>
      <c r="S35" s="2256"/>
      <c r="T35" s="2281">
        <f>('HL KNIHA VYPOC'!$D$101+'HL KNIHA VYPOC'!D100)*-1</f>
        <v>0</v>
      </c>
      <c r="U35" s="2281"/>
      <c r="V35" s="2281"/>
      <c r="W35" s="2281"/>
      <c r="X35" s="2281"/>
      <c r="Y35" s="2281"/>
      <c r="Z35" s="2281"/>
      <c r="AA35" s="2282">
        <f>'HL KNIHA VYPOC'!$F$101+'HL KNIHA VYPOC'!F100</f>
        <v>0</v>
      </c>
      <c r="AB35" s="2283"/>
      <c r="AC35" s="2283"/>
      <c r="AD35" s="2283"/>
      <c r="AE35" s="2283"/>
      <c r="AF35" s="2283"/>
      <c r="AG35" s="2283"/>
      <c r="AH35" s="2282">
        <f>'HL KNIHA VYPOC'!$E$101+'HL KNIHA VYPOC'!E100</f>
        <v>0</v>
      </c>
      <c r="AI35" s="2283"/>
      <c r="AJ35" s="2283"/>
      <c r="AK35" s="2283"/>
      <c r="AL35" s="2283"/>
      <c r="AM35" s="2283"/>
      <c r="AN35" s="2283"/>
      <c r="AO35" s="2284"/>
      <c r="AP35" s="2284"/>
      <c r="AQ35" s="2284"/>
      <c r="AR35" s="2284"/>
      <c r="AS35" s="2284"/>
      <c r="AT35" s="2284"/>
      <c r="AU35" s="2283">
        <f>SUM(T35+AA35-AH35+AO35)</f>
        <v>0</v>
      </c>
      <c r="AV35" s="2283"/>
      <c r="AW35" s="2283"/>
      <c r="AX35" s="2283"/>
      <c r="AY35" s="2283"/>
      <c r="AZ35" s="2285"/>
    </row>
    <row r="36" spans="1:53" ht="12.95" customHeight="1">
      <c r="A36" s="2248" t="s">
        <v>554</v>
      </c>
      <c r="B36" s="2249"/>
      <c r="C36" s="2249"/>
      <c r="D36" s="2249"/>
      <c r="E36" s="2249"/>
      <c r="F36" s="2249"/>
      <c r="G36" s="2249"/>
      <c r="H36" s="2249"/>
      <c r="I36" s="2249"/>
      <c r="J36" s="2249"/>
      <c r="K36" s="2249"/>
      <c r="L36" s="2249"/>
      <c r="M36" s="2249"/>
      <c r="N36" s="2249"/>
      <c r="O36" s="2249"/>
      <c r="P36" s="2249"/>
      <c r="Q36" s="2249"/>
      <c r="R36" s="2249"/>
      <c r="S36" s="2249"/>
      <c r="T36" s="2286">
        <f>'HL KNIHA VYPOC'!D102*-1</f>
        <v>0</v>
      </c>
      <c r="U36" s="2286"/>
      <c r="V36" s="2286"/>
      <c r="W36" s="2286"/>
      <c r="X36" s="2286"/>
      <c r="Y36" s="2286"/>
      <c r="Z36" s="2286"/>
      <c r="AA36" s="2287">
        <f>'HL KNIHA VYPOC'!F102</f>
        <v>0</v>
      </c>
      <c r="AB36" s="2288"/>
      <c r="AC36" s="2288"/>
      <c r="AD36" s="2288"/>
      <c r="AE36" s="2288"/>
      <c r="AF36" s="2288"/>
      <c r="AG36" s="2288"/>
      <c r="AH36" s="2036">
        <f>'HL KNIHA VYPOC'!E102</f>
        <v>0</v>
      </c>
      <c r="AI36" s="2286"/>
      <c r="AJ36" s="2286"/>
      <c r="AK36" s="2286"/>
      <c r="AL36" s="2286"/>
      <c r="AM36" s="2286"/>
      <c r="AN36" s="2286"/>
      <c r="AO36" s="2289"/>
      <c r="AP36" s="2289"/>
      <c r="AQ36" s="2289"/>
      <c r="AR36" s="2289"/>
      <c r="AS36" s="2289"/>
      <c r="AT36" s="2289"/>
      <c r="AU36" s="2288">
        <f>SUM(T36+AA36-AH36+AO36)</f>
        <v>0</v>
      </c>
      <c r="AV36" s="2288"/>
      <c r="AW36" s="2288"/>
      <c r="AX36" s="2288"/>
      <c r="AY36" s="2288"/>
      <c r="AZ36" s="2290"/>
    </row>
    <row r="37" spans="1:53" ht="12.95" customHeight="1">
      <c r="A37" s="2248" t="s">
        <v>556</v>
      </c>
      <c r="B37" s="2249"/>
      <c r="C37" s="2249"/>
      <c r="D37" s="2249"/>
      <c r="E37" s="2249"/>
      <c r="F37" s="2249"/>
      <c r="G37" s="2249"/>
      <c r="H37" s="2249"/>
      <c r="I37" s="2249"/>
      <c r="J37" s="2249"/>
      <c r="K37" s="2249"/>
      <c r="L37" s="2249"/>
      <c r="M37" s="2249"/>
      <c r="N37" s="2249"/>
      <c r="O37" s="2249"/>
      <c r="P37" s="2249"/>
      <c r="Q37" s="2249"/>
      <c r="R37" s="2249"/>
      <c r="S37" s="2249"/>
      <c r="T37" s="2286">
        <f>'HL KNIHA VYPOC'!D103*-1</f>
        <v>0</v>
      </c>
      <c r="U37" s="2286"/>
      <c r="V37" s="2286"/>
      <c r="W37" s="2286"/>
      <c r="X37" s="2286"/>
      <c r="Y37" s="2286"/>
      <c r="Z37" s="2286"/>
      <c r="AA37" s="2287">
        <f>'HL KNIHA VYPOC'!F103</f>
        <v>0</v>
      </c>
      <c r="AB37" s="2288"/>
      <c r="AC37" s="2288"/>
      <c r="AD37" s="2288"/>
      <c r="AE37" s="2288"/>
      <c r="AF37" s="2288"/>
      <c r="AG37" s="2288"/>
      <c r="AH37" s="2036">
        <f>'HL KNIHA VYPOC'!E103</f>
        <v>0</v>
      </c>
      <c r="AI37" s="2286"/>
      <c r="AJ37" s="2286"/>
      <c r="AK37" s="2286"/>
      <c r="AL37" s="2286"/>
      <c r="AM37" s="2286"/>
      <c r="AN37" s="2286"/>
      <c r="AO37" s="2289"/>
      <c r="AP37" s="2289"/>
      <c r="AQ37" s="2289"/>
      <c r="AR37" s="2289"/>
      <c r="AS37" s="2289"/>
      <c r="AT37" s="2289"/>
      <c r="AU37" s="2288">
        <f>SUM(T37+AA37-AH37)</f>
        <v>0</v>
      </c>
      <c r="AV37" s="2288"/>
      <c r="AW37" s="2288"/>
      <c r="AX37" s="2288"/>
      <c r="AY37" s="2288"/>
      <c r="AZ37" s="2290"/>
    </row>
    <row r="38" spans="1:53" ht="12.95" customHeight="1">
      <c r="A38" s="2248" t="s">
        <v>558</v>
      </c>
      <c r="B38" s="2249"/>
      <c r="C38" s="2249"/>
      <c r="D38" s="2249"/>
      <c r="E38" s="2249"/>
      <c r="F38" s="2249"/>
      <c r="G38" s="2249"/>
      <c r="H38" s="2249"/>
      <c r="I38" s="2249"/>
      <c r="J38" s="2249"/>
      <c r="K38" s="2249"/>
      <c r="L38" s="2249"/>
      <c r="M38" s="2249"/>
      <c r="N38" s="2249"/>
      <c r="O38" s="2249"/>
      <c r="P38" s="2249"/>
      <c r="Q38" s="2249"/>
      <c r="R38" s="2249"/>
      <c r="S38" s="2249"/>
      <c r="T38" s="2286">
        <f>'HL KNIHA VYPOC'!D104*-1</f>
        <v>0</v>
      </c>
      <c r="U38" s="2286"/>
      <c r="V38" s="2286"/>
      <c r="W38" s="2286"/>
      <c r="X38" s="2286"/>
      <c r="Y38" s="2286"/>
      <c r="Z38" s="2286"/>
      <c r="AA38" s="2287">
        <f>'HL KNIHA VYPOC'!F104</f>
        <v>0</v>
      </c>
      <c r="AB38" s="2288"/>
      <c r="AC38" s="2288"/>
      <c r="AD38" s="2288"/>
      <c r="AE38" s="2288"/>
      <c r="AF38" s="2288"/>
      <c r="AG38" s="2288"/>
      <c r="AH38" s="2036">
        <f>'HL KNIHA VYPOC'!E104</f>
        <v>0</v>
      </c>
      <c r="AI38" s="2286"/>
      <c r="AJ38" s="2286"/>
      <c r="AK38" s="2286"/>
      <c r="AL38" s="2286"/>
      <c r="AM38" s="2286"/>
      <c r="AN38" s="2286"/>
      <c r="AO38" s="2289"/>
      <c r="AP38" s="2289"/>
      <c r="AQ38" s="2289"/>
      <c r="AR38" s="2289"/>
      <c r="AS38" s="2289"/>
      <c r="AT38" s="2289"/>
      <c r="AU38" s="2288">
        <f>SUM(T38+AA38-AH38+AO38)</f>
        <v>0</v>
      </c>
      <c r="AV38" s="2288"/>
      <c r="AW38" s="2288"/>
      <c r="AX38" s="2288"/>
      <c r="AY38" s="2288"/>
      <c r="AZ38" s="2290"/>
    </row>
    <row r="39" spans="1:53" ht="12.95" customHeight="1">
      <c r="A39" s="2248" t="s">
        <v>1454</v>
      </c>
      <c r="B39" s="2249"/>
      <c r="C39" s="2249"/>
      <c r="D39" s="2249"/>
      <c r="E39" s="2249"/>
      <c r="F39" s="2249"/>
      <c r="G39" s="2249"/>
      <c r="H39" s="2249"/>
      <c r="I39" s="2249"/>
      <c r="J39" s="2249"/>
      <c r="K39" s="2249"/>
      <c r="L39" s="2249"/>
      <c r="M39" s="2249"/>
      <c r="N39" s="2249"/>
      <c r="O39" s="2249"/>
      <c r="P39" s="2249"/>
      <c r="Q39" s="2249"/>
      <c r="R39" s="2249"/>
      <c r="S39" s="2249"/>
      <c r="T39" s="2286">
        <f>SUM(AU39-AO39+AH39-AA39)</f>
        <v>0</v>
      </c>
      <c r="U39" s="2286"/>
      <c r="V39" s="2286"/>
      <c r="W39" s="2286"/>
      <c r="X39" s="2286"/>
      <c r="Y39" s="2286"/>
      <c r="Z39" s="2286"/>
      <c r="AA39" s="2291"/>
      <c r="AB39" s="2291"/>
      <c r="AC39" s="2291"/>
      <c r="AD39" s="2291"/>
      <c r="AE39" s="2291"/>
      <c r="AF39" s="2291"/>
      <c r="AG39" s="2291"/>
      <c r="AH39" s="2289"/>
      <c r="AI39" s="2289"/>
      <c r="AJ39" s="2289"/>
      <c r="AK39" s="2289"/>
      <c r="AL39" s="2289"/>
      <c r="AM39" s="2289"/>
      <c r="AN39" s="2289"/>
      <c r="AO39" s="2289"/>
      <c r="AP39" s="2289"/>
      <c r="AQ39" s="2289"/>
      <c r="AR39" s="2289"/>
      <c r="AS39" s="2289"/>
      <c r="AT39" s="2289"/>
      <c r="AU39" s="2288">
        <f>'ANAL UCTY'!$I$42*-1</f>
        <v>0</v>
      </c>
      <c r="AV39" s="2288"/>
      <c r="AW39" s="2288"/>
      <c r="AX39" s="2288"/>
      <c r="AY39" s="2288"/>
      <c r="AZ39" s="2290"/>
    </row>
    <row r="40" spans="1:53" ht="12.95" customHeight="1">
      <c r="A40" s="2264" t="s">
        <v>1455</v>
      </c>
      <c r="B40" s="2265"/>
      <c r="C40" s="2265"/>
      <c r="D40" s="2265"/>
      <c r="E40" s="2265"/>
      <c r="F40" s="2265"/>
      <c r="G40" s="2265"/>
      <c r="H40" s="2265"/>
      <c r="I40" s="2265"/>
      <c r="J40" s="2265"/>
      <c r="K40" s="2265"/>
      <c r="L40" s="2265"/>
      <c r="M40" s="2265"/>
      <c r="N40" s="2265"/>
      <c r="O40" s="2265"/>
      <c r="P40" s="2265"/>
      <c r="Q40" s="2265"/>
      <c r="R40" s="2265"/>
      <c r="S40" s="2265"/>
      <c r="T40" s="2294">
        <f>SUM(T34:Z39)</f>
        <v>0</v>
      </c>
      <c r="U40" s="2294"/>
      <c r="V40" s="2294"/>
      <c r="W40" s="2294"/>
      <c r="X40" s="2294"/>
      <c r="Y40" s="2294"/>
      <c r="Z40" s="2294"/>
      <c r="AA40" s="2294">
        <f>SUM(AA34:AG39)</f>
        <v>0</v>
      </c>
      <c r="AB40" s="2294"/>
      <c r="AC40" s="2294"/>
      <c r="AD40" s="2294"/>
      <c r="AE40" s="2294"/>
      <c r="AF40" s="2294"/>
      <c r="AG40" s="2294"/>
      <c r="AH40" s="2294">
        <f>SUM(AH34:AN39)</f>
        <v>0</v>
      </c>
      <c r="AI40" s="2294"/>
      <c r="AJ40" s="2294"/>
      <c r="AK40" s="2294"/>
      <c r="AL40" s="2294"/>
      <c r="AM40" s="2294"/>
      <c r="AN40" s="2294"/>
      <c r="AO40" s="2295">
        <f>SUM(AO34:AT39)</f>
        <v>0</v>
      </c>
      <c r="AP40" s="2295"/>
      <c r="AQ40" s="2295"/>
      <c r="AR40" s="2295"/>
      <c r="AS40" s="2295"/>
      <c r="AT40" s="2295"/>
      <c r="AU40" s="2295">
        <f>SUM(T40+AA40-AH40+AO40)</f>
        <v>0</v>
      </c>
      <c r="AV40" s="2295"/>
      <c r="AW40" s="2295"/>
      <c r="AX40" s="2295"/>
      <c r="AY40" s="2295"/>
      <c r="AZ40" s="2296"/>
    </row>
    <row r="41" spans="1:53" ht="12.75" customHeight="1">
      <c r="A41" s="1196" t="s">
        <v>972</v>
      </c>
      <c r="B41" s="1196"/>
      <c r="C41" s="1196"/>
      <c r="D41" s="1196"/>
      <c r="E41" s="1196"/>
      <c r="F41" s="1196"/>
      <c r="G41" s="1196"/>
      <c r="H41" s="1196"/>
      <c r="I41" s="1196"/>
      <c r="J41" s="1196"/>
      <c r="K41" s="1218"/>
      <c r="L41" s="1196"/>
      <c r="M41" s="1196"/>
      <c r="N41" s="1196"/>
      <c r="O41" s="1196"/>
      <c r="P41" s="1196"/>
      <c r="Q41" s="1196"/>
      <c r="R41" s="1196"/>
      <c r="S41" s="1196"/>
      <c r="T41" s="1196"/>
      <c r="U41" s="1196"/>
      <c r="V41" s="1196"/>
      <c r="W41" s="1196"/>
      <c r="X41" s="1196"/>
      <c r="Y41" s="1196"/>
      <c r="Z41" s="1196"/>
      <c r="AA41" s="1196"/>
      <c r="AB41" s="1196"/>
      <c r="AC41" s="1196"/>
      <c r="AD41" s="1196"/>
      <c r="AE41" s="1196"/>
      <c r="AF41" s="1196"/>
      <c r="AG41" s="1196"/>
      <c r="AH41" s="1196"/>
      <c r="AI41" s="1196"/>
      <c r="AJ41" s="1196"/>
      <c r="AK41" s="1196"/>
      <c r="AL41" s="1196"/>
      <c r="AM41" s="1196"/>
      <c r="AN41" s="1196"/>
      <c r="AO41" s="1196"/>
      <c r="AP41" s="1196"/>
      <c r="AQ41" s="1196"/>
      <c r="AR41" s="1196"/>
      <c r="AS41" s="1196"/>
      <c r="AT41" s="1196"/>
      <c r="AU41" s="1196"/>
      <c r="AV41" s="1196"/>
      <c r="AW41" s="1196"/>
      <c r="AX41" s="1196"/>
      <c r="AY41" s="1196"/>
      <c r="AZ41" s="1196"/>
    </row>
    <row r="42" spans="1:53" ht="24.95" customHeight="1">
      <c r="A42" s="2292"/>
      <c r="B42" s="2293"/>
      <c r="C42" s="2293"/>
      <c r="D42" s="2293"/>
      <c r="E42" s="2293"/>
      <c r="F42" s="2293"/>
      <c r="G42" s="2293"/>
      <c r="H42" s="2293"/>
      <c r="I42" s="2293"/>
      <c r="J42" s="2293"/>
      <c r="K42" s="2293"/>
      <c r="L42" s="2293"/>
      <c r="M42" s="2293"/>
      <c r="N42" s="2293"/>
      <c r="O42" s="2293"/>
      <c r="P42" s="2293"/>
      <c r="Q42" s="2293"/>
      <c r="R42" s="2293"/>
      <c r="S42" s="2293"/>
      <c r="T42" s="2293"/>
      <c r="U42" s="2293"/>
      <c r="V42" s="2293"/>
      <c r="W42" s="2293"/>
      <c r="X42" s="2293"/>
      <c r="Y42" s="2293"/>
      <c r="Z42" s="2293"/>
      <c r="AA42" s="2293"/>
      <c r="AB42" s="2293"/>
      <c r="AC42" s="2293"/>
      <c r="AD42" s="2293"/>
      <c r="AE42" s="2293"/>
      <c r="AF42" s="2293"/>
      <c r="AG42" s="2293"/>
      <c r="AH42" s="2293"/>
      <c r="AI42" s="2293"/>
      <c r="AJ42" s="2293"/>
      <c r="AK42" s="2293"/>
      <c r="AL42" s="2293"/>
      <c r="AM42" s="2293"/>
      <c r="AN42" s="2293"/>
      <c r="AO42" s="2293"/>
      <c r="AP42" s="2293"/>
      <c r="AQ42" s="2293"/>
      <c r="AR42" s="2293"/>
      <c r="AS42" s="2293"/>
      <c r="AT42" s="2293"/>
      <c r="AU42" s="2293"/>
      <c r="AV42" s="2293"/>
      <c r="AW42" s="2293"/>
      <c r="AX42" s="2293"/>
      <c r="AY42" s="2293"/>
      <c r="AZ42" s="2293"/>
    </row>
    <row r="43" spans="1:53" ht="11.85" customHeight="1">
      <c r="A43" s="2298" t="s">
        <v>1456</v>
      </c>
      <c r="B43" s="2299"/>
      <c r="C43" s="2299"/>
      <c r="D43" s="2299"/>
      <c r="E43" s="2299"/>
      <c r="F43" s="2299"/>
      <c r="G43" s="2299"/>
      <c r="H43" s="2299"/>
      <c r="I43" s="2299"/>
      <c r="J43" s="2299"/>
      <c r="K43" s="2299"/>
      <c r="L43" s="2299"/>
      <c r="M43" s="2299"/>
      <c r="N43" s="2299"/>
      <c r="O43" s="2299"/>
      <c r="P43" s="2299"/>
      <c r="Q43" s="2299"/>
      <c r="R43" s="2299"/>
      <c r="S43" s="2299"/>
      <c r="T43" s="2299"/>
      <c r="U43" s="2299"/>
      <c r="V43" s="2299"/>
      <c r="W43" s="2299"/>
      <c r="X43" s="2299"/>
      <c r="Y43" s="2299"/>
      <c r="Z43" s="2299"/>
      <c r="AA43" s="2299"/>
      <c r="AB43" s="2299"/>
      <c r="AC43" s="2299"/>
      <c r="AD43" s="2299"/>
      <c r="AE43" s="2299"/>
      <c r="AF43" s="2299"/>
      <c r="AG43" s="2299"/>
      <c r="AH43" s="2299"/>
      <c r="AI43" s="2299"/>
      <c r="AJ43" s="2299"/>
      <c r="AK43" s="2299"/>
      <c r="AL43" s="2299"/>
      <c r="AM43" s="2299"/>
      <c r="AN43" s="2300"/>
      <c r="AO43" s="2175" t="s">
        <v>1457</v>
      </c>
      <c r="AP43" s="2189"/>
      <c r="AQ43" s="2189"/>
      <c r="AR43" s="2189"/>
      <c r="AS43" s="2189"/>
      <c r="AT43" s="2189"/>
      <c r="AU43" s="2189"/>
      <c r="AV43" s="2189"/>
      <c r="AW43" s="2189"/>
      <c r="AX43" s="2189"/>
      <c r="AY43" s="2189"/>
      <c r="AZ43" s="2176"/>
    </row>
    <row r="44" spans="1:53" ht="12.95" customHeight="1">
      <c r="A44" s="2101" t="s">
        <v>1458</v>
      </c>
      <c r="B44" s="2088"/>
      <c r="C44" s="2088"/>
      <c r="D44" s="2088"/>
      <c r="E44" s="2088"/>
      <c r="F44" s="2088"/>
      <c r="G44" s="2088"/>
      <c r="H44" s="2088"/>
      <c r="I44" s="2088"/>
      <c r="J44" s="2088"/>
      <c r="K44" s="2088"/>
      <c r="L44" s="2088"/>
      <c r="M44" s="2088"/>
      <c r="N44" s="2088"/>
      <c r="O44" s="2088"/>
      <c r="P44" s="2088"/>
      <c r="Q44" s="2088"/>
      <c r="R44" s="2088"/>
      <c r="S44" s="2088"/>
      <c r="T44" s="2088"/>
      <c r="U44" s="2088"/>
      <c r="V44" s="2088"/>
      <c r="W44" s="2088"/>
      <c r="X44" s="2088"/>
      <c r="Y44" s="2088"/>
      <c r="Z44" s="2088"/>
      <c r="AA44" s="2088"/>
      <c r="AB44" s="2088"/>
      <c r="AC44" s="2088"/>
      <c r="AD44" s="2088"/>
      <c r="AE44" s="2088"/>
      <c r="AF44" s="2088"/>
      <c r="AG44" s="2088"/>
      <c r="AH44" s="2088"/>
      <c r="AI44" s="2088"/>
      <c r="AJ44" s="2088"/>
      <c r="AK44" s="2088"/>
      <c r="AL44" s="2088"/>
      <c r="AM44" s="2088"/>
      <c r="AN44" s="2088"/>
      <c r="AO44" s="2021"/>
      <c r="AP44" s="2021"/>
      <c r="AQ44" s="2021"/>
      <c r="AR44" s="2021"/>
      <c r="AS44" s="2021"/>
      <c r="AT44" s="2021"/>
      <c r="AU44" s="2021"/>
      <c r="AV44" s="2021"/>
      <c r="AW44" s="2021"/>
      <c r="AX44" s="2021"/>
      <c r="AY44" s="2021"/>
      <c r="AZ44" s="2108"/>
    </row>
    <row r="45" spans="1:53" ht="12.95" customHeight="1">
      <c r="A45" s="2159" t="s">
        <v>1459</v>
      </c>
      <c r="B45" s="2162"/>
      <c r="C45" s="2162"/>
      <c r="D45" s="2162"/>
      <c r="E45" s="2162"/>
      <c r="F45" s="2162"/>
      <c r="G45" s="2162"/>
      <c r="H45" s="2162"/>
      <c r="I45" s="2162"/>
      <c r="J45" s="2162"/>
      <c r="K45" s="2162"/>
      <c r="L45" s="2162"/>
      <c r="M45" s="2162"/>
      <c r="N45" s="2162"/>
      <c r="O45" s="2162"/>
      <c r="P45" s="2162"/>
      <c r="Q45" s="2162"/>
      <c r="R45" s="2162"/>
      <c r="S45" s="2162"/>
      <c r="T45" s="2162"/>
      <c r="U45" s="2162"/>
      <c r="V45" s="2162"/>
      <c r="W45" s="2162"/>
      <c r="X45" s="2162"/>
      <c r="Y45" s="2162"/>
      <c r="Z45" s="2162"/>
      <c r="AA45" s="2162"/>
      <c r="AB45" s="2162"/>
      <c r="AC45" s="2162"/>
      <c r="AD45" s="2162"/>
      <c r="AE45" s="2162"/>
      <c r="AF45" s="2162"/>
      <c r="AG45" s="2162"/>
      <c r="AH45" s="2162"/>
      <c r="AI45" s="2162"/>
      <c r="AJ45" s="2162"/>
      <c r="AK45" s="2162"/>
      <c r="AL45" s="2162"/>
      <c r="AM45" s="2162"/>
      <c r="AN45" s="2160"/>
      <c r="AO45" s="2028"/>
      <c r="AP45" s="2028"/>
      <c r="AQ45" s="2028"/>
      <c r="AR45" s="2028"/>
      <c r="AS45" s="2028"/>
      <c r="AT45" s="2028"/>
      <c r="AU45" s="2028"/>
      <c r="AV45" s="2028"/>
      <c r="AW45" s="2028"/>
      <c r="AX45" s="2028"/>
      <c r="AY45" s="2028"/>
      <c r="AZ45" s="2114"/>
    </row>
    <row r="46" spans="1:53" ht="12.75" customHeight="1">
      <c r="A46" s="1196" t="s">
        <v>972</v>
      </c>
      <c r="B46" s="1196"/>
      <c r="C46" s="1196"/>
      <c r="D46" s="1196"/>
      <c r="E46" s="1196"/>
      <c r="F46" s="1196"/>
      <c r="G46" s="1196"/>
      <c r="H46" s="1196"/>
      <c r="I46" s="1196"/>
      <c r="J46" s="1196"/>
      <c r="K46" s="1218"/>
      <c r="L46" s="1196"/>
      <c r="M46" s="1196"/>
      <c r="N46" s="1196"/>
      <c r="O46" s="1196"/>
      <c r="P46" s="1196"/>
      <c r="Q46" s="1196"/>
      <c r="R46" s="1196"/>
      <c r="S46" s="1196"/>
      <c r="T46" s="1196"/>
      <c r="U46" s="1196"/>
      <c r="V46" s="1196"/>
      <c r="W46" s="1196"/>
      <c r="X46" s="1196"/>
      <c r="Y46" s="1196"/>
      <c r="Z46" s="1196"/>
      <c r="AA46" s="1196"/>
      <c r="AB46" s="1196"/>
      <c r="AC46" s="1196"/>
      <c r="AD46" s="1196"/>
      <c r="AE46" s="1196"/>
      <c r="AF46" s="1196"/>
      <c r="AG46" s="1196"/>
      <c r="AH46" s="1196"/>
      <c r="AI46" s="1196"/>
      <c r="AJ46" s="1196"/>
      <c r="AK46" s="1196"/>
      <c r="AL46" s="1196"/>
      <c r="AM46" s="1196"/>
      <c r="AN46" s="1196"/>
      <c r="AO46" s="1303"/>
      <c r="AP46" s="1303"/>
      <c r="AQ46" s="1303"/>
      <c r="AR46" s="1303"/>
      <c r="AS46" s="1303"/>
      <c r="AT46" s="1303"/>
      <c r="AU46" s="1303"/>
      <c r="AV46" s="1303"/>
      <c r="AW46" s="1303"/>
      <c r="AX46" s="1303"/>
      <c r="AY46" s="1303"/>
      <c r="AZ46" s="1303"/>
    </row>
    <row r="47" spans="1:53" ht="24.95" customHeight="1">
      <c r="A47" s="2074"/>
      <c r="B47" s="1932"/>
      <c r="C47" s="1932"/>
      <c r="D47" s="1932"/>
      <c r="E47" s="1932"/>
      <c r="F47" s="1932"/>
      <c r="G47" s="1932"/>
      <c r="H47" s="1932"/>
      <c r="I47" s="1932"/>
      <c r="J47" s="1932"/>
      <c r="K47" s="1932"/>
      <c r="L47" s="1932"/>
      <c r="M47" s="1932"/>
      <c r="N47" s="1932"/>
      <c r="O47" s="1932"/>
      <c r="P47" s="1932"/>
      <c r="Q47" s="1932"/>
      <c r="R47" s="1932"/>
      <c r="S47" s="1932"/>
      <c r="T47" s="1932"/>
      <c r="U47" s="1932"/>
      <c r="V47" s="1932"/>
      <c r="W47" s="1932"/>
      <c r="X47" s="1932"/>
      <c r="Y47" s="1932"/>
      <c r="Z47" s="1932"/>
      <c r="AA47" s="1932"/>
      <c r="AB47" s="1932"/>
      <c r="AC47" s="1932"/>
      <c r="AD47" s="1932"/>
      <c r="AE47" s="1932"/>
      <c r="AF47" s="1932"/>
      <c r="AG47" s="1932"/>
      <c r="AH47" s="1932"/>
      <c r="AI47" s="1932"/>
      <c r="AJ47" s="1932"/>
      <c r="AK47" s="1932"/>
      <c r="AL47" s="1932"/>
      <c r="AM47" s="1932"/>
      <c r="AN47" s="1932"/>
      <c r="AO47" s="1932"/>
      <c r="AP47" s="1932"/>
      <c r="AQ47" s="1932"/>
      <c r="AR47" s="1932"/>
      <c r="AS47" s="1932"/>
      <c r="AT47" s="1932"/>
      <c r="AU47" s="1932"/>
      <c r="AV47" s="1932"/>
      <c r="AW47" s="1932"/>
      <c r="AX47" s="1932"/>
      <c r="AY47" s="1932"/>
      <c r="AZ47" s="1932"/>
      <c r="BA47" s="636"/>
    </row>
    <row r="48" spans="1:53" s="216" customFormat="1" ht="11.25" customHeight="1">
      <c r="A48" s="2115" t="s">
        <v>1460</v>
      </c>
      <c r="B48" s="2115"/>
      <c r="C48" s="2115"/>
      <c r="D48" s="2115"/>
      <c r="E48" s="2115"/>
      <c r="F48" s="2115"/>
      <c r="G48" s="2115"/>
      <c r="H48" s="2115"/>
      <c r="I48" s="2115"/>
      <c r="J48" s="2115"/>
      <c r="K48" s="2115"/>
      <c r="L48" s="2115"/>
      <c r="M48" s="2115"/>
      <c r="N48" s="2115"/>
      <c r="O48" s="2115"/>
      <c r="P48" s="2115"/>
      <c r="Q48" s="2115"/>
      <c r="R48" s="2115"/>
      <c r="S48" s="2115"/>
      <c r="T48" s="2115"/>
      <c r="U48" s="2115"/>
      <c r="V48" s="2115"/>
      <c r="W48" s="2115"/>
      <c r="X48" s="2115"/>
      <c r="Y48" s="2115"/>
      <c r="Z48" s="2115"/>
      <c r="AA48" s="2115"/>
      <c r="AB48" s="2115"/>
      <c r="AC48" s="2115"/>
      <c r="AD48" s="2115"/>
      <c r="AE48" s="2115"/>
      <c r="AF48" s="2115"/>
      <c r="AG48" s="2115"/>
      <c r="AH48" s="2115"/>
      <c r="AI48" s="2115"/>
      <c r="AJ48" s="2115"/>
      <c r="AK48" s="2115"/>
      <c r="AL48" s="2115"/>
      <c r="AM48" s="2115"/>
      <c r="AN48" s="2115"/>
      <c r="AO48" s="2115"/>
      <c r="AP48" s="2115"/>
      <c r="AQ48" s="2115"/>
      <c r="AR48" s="2115"/>
      <c r="AS48" s="2115"/>
      <c r="AT48" s="2115"/>
      <c r="AU48" s="2115"/>
      <c r="AV48" s="2115"/>
      <c r="AW48" s="2115"/>
      <c r="AX48" s="2115"/>
      <c r="AY48" s="2115"/>
      <c r="AZ48" s="2115"/>
    </row>
    <row r="49" spans="1:52" ht="12" customHeight="1">
      <c r="A49" s="2298" t="s">
        <v>1057</v>
      </c>
      <c r="B49" s="2299"/>
      <c r="C49" s="2299"/>
      <c r="D49" s="2299"/>
      <c r="E49" s="2299"/>
      <c r="F49" s="2299"/>
      <c r="G49" s="2299"/>
      <c r="H49" s="2299"/>
      <c r="I49" s="2299"/>
      <c r="J49" s="2299"/>
      <c r="K49" s="2299"/>
      <c r="L49" s="2299"/>
      <c r="M49" s="2299"/>
      <c r="N49" s="2299"/>
      <c r="O49" s="2299"/>
      <c r="P49" s="2299"/>
      <c r="Q49" s="2299"/>
      <c r="R49" s="2299"/>
      <c r="S49" s="2299"/>
      <c r="T49" s="2299"/>
      <c r="U49" s="2299"/>
      <c r="V49" s="2299"/>
      <c r="W49" s="2299"/>
      <c r="X49" s="2299"/>
      <c r="Y49" s="2299"/>
      <c r="Z49" s="2299"/>
      <c r="AA49" s="2299"/>
      <c r="AB49" s="2299"/>
      <c r="AC49" s="2299"/>
      <c r="AD49" s="2299"/>
      <c r="AE49" s="2299"/>
      <c r="AF49" s="2299"/>
      <c r="AG49" s="2299"/>
      <c r="AH49" s="2299"/>
      <c r="AI49" s="2299"/>
      <c r="AJ49" s="2299"/>
      <c r="AK49" s="2299"/>
      <c r="AL49" s="2299"/>
      <c r="AM49" s="2299"/>
      <c r="AN49" s="2300"/>
      <c r="AO49" s="2175" t="s">
        <v>1457</v>
      </c>
      <c r="AP49" s="2189"/>
      <c r="AQ49" s="2189"/>
      <c r="AR49" s="2189"/>
      <c r="AS49" s="2189"/>
      <c r="AT49" s="2189"/>
      <c r="AU49" s="2189"/>
      <c r="AV49" s="2189"/>
      <c r="AW49" s="2189"/>
      <c r="AX49" s="2189"/>
      <c r="AY49" s="2189"/>
      <c r="AZ49" s="2176"/>
    </row>
    <row r="50" spans="1:52" ht="10.5" customHeight="1">
      <c r="A50" s="2101" t="s">
        <v>1461</v>
      </c>
      <c r="B50" s="2088"/>
      <c r="C50" s="2088"/>
      <c r="D50" s="2088"/>
      <c r="E50" s="2088"/>
      <c r="F50" s="2088"/>
      <c r="G50" s="2088"/>
      <c r="H50" s="2088"/>
      <c r="I50" s="2088"/>
      <c r="J50" s="2088"/>
      <c r="K50" s="2088"/>
      <c r="L50" s="2088"/>
      <c r="M50" s="2088"/>
      <c r="N50" s="2088"/>
      <c r="O50" s="2088"/>
      <c r="P50" s="2088"/>
      <c r="Q50" s="2088"/>
      <c r="R50" s="2088"/>
      <c r="S50" s="2088"/>
      <c r="T50" s="2088"/>
      <c r="U50" s="2088"/>
      <c r="V50" s="2088"/>
      <c r="W50" s="2088"/>
      <c r="X50" s="2088"/>
      <c r="Y50" s="2088"/>
      <c r="Z50" s="2088"/>
      <c r="AA50" s="2088"/>
      <c r="AB50" s="2088"/>
      <c r="AC50" s="2088"/>
      <c r="AD50" s="2088"/>
      <c r="AE50" s="2088"/>
      <c r="AF50" s="2088"/>
      <c r="AG50" s="2088"/>
      <c r="AH50" s="2088"/>
      <c r="AI50" s="2088"/>
      <c r="AJ50" s="2088"/>
      <c r="AK50" s="2088"/>
      <c r="AL50" s="2088"/>
      <c r="AM50" s="2088"/>
      <c r="AN50" s="2088"/>
      <c r="AO50" s="2303"/>
      <c r="AP50" s="2303"/>
      <c r="AQ50" s="2303"/>
      <c r="AR50" s="2303"/>
      <c r="AS50" s="2303"/>
      <c r="AT50" s="2303"/>
      <c r="AU50" s="2303"/>
      <c r="AV50" s="2303"/>
      <c r="AW50" s="2303"/>
      <c r="AX50" s="2303"/>
      <c r="AY50" s="2303"/>
      <c r="AZ50" s="2304"/>
    </row>
    <row r="51" spans="1:52" ht="10.5" customHeight="1">
      <c r="A51" s="2171" t="s">
        <v>1462</v>
      </c>
      <c r="B51" s="2162"/>
      <c r="C51" s="2162"/>
      <c r="D51" s="2162"/>
      <c r="E51" s="2162"/>
      <c r="F51" s="2162"/>
      <c r="G51" s="2162"/>
      <c r="H51" s="2162"/>
      <c r="I51" s="2162"/>
      <c r="J51" s="2162"/>
      <c r="K51" s="2162"/>
      <c r="L51" s="2162"/>
      <c r="M51" s="2162"/>
      <c r="N51" s="2162"/>
      <c r="O51" s="2162"/>
      <c r="P51" s="2162"/>
      <c r="Q51" s="2162"/>
      <c r="R51" s="2162"/>
      <c r="S51" s="2162"/>
      <c r="T51" s="2162"/>
      <c r="U51" s="2162"/>
      <c r="V51" s="2162"/>
      <c r="W51" s="2162"/>
      <c r="X51" s="2162"/>
      <c r="Y51" s="2162"/>
      <c r="Z51" s="2162"/>
      <c r="AA51" s="2162"/>
      <c r="AB51" s="2162"/>
      <c r="AC51" s="2162"/>
      <c r="AD51" s="2162"/>
      <c r="AE51" s="2162"/>
      <c r="AF51" s="2162"/>
      <c r="AG51" s="2162"/>
      <c r="AH51" s="2162"/>
      <c r="AI51" s="2162"/>
      <c r="AJ51" s="2162"/>
      <c r="AK51" s="2162"/>
      <c r="AL51" s="2162"/>
      <c r="AM51" s="2162"/>
      <c r="AN51" s="2160"/>
      <c r="AO51" s="2301"/>
      <c r="AP51" s="2301"/>
      <c r="AQ51" s="2301"/>
      <c r="AR51" s="2301"/>
      <c r="AS51" s="2301"/>
      <c r="AT51" s="2301"/>
      <c r="AU51" s="2301"/>
      <c r="AV51" s="2301"/>
      <c r="AW51" s="2301"/>
      <c r="AX51" s="2301"/>
      <c r="AY51" s="2301"/>
      <c r="AZ51" s="2302"/>
    </row>
    <row r="52" spans="1:52" ht="10.5" customHeight="1">
      <c r="A52" s="1196" t="s">
        <v>972</v>
      </c>
      <c r="B52" s="1196"/>
      <c r="C52" s="1196"/>
      <c r="D52" s="1196"/>
      <c r="E52" s="1196"/>
      <c r="F52" s="1196"/>
      <c r="G52" s="1196"/>
      <c r="H52" s="1196"/>
      <c r="I52" s="1196"/>
      <c r="J52" s="1196"/>
      <c r="K52" s="1196"/>
      <c r="L52" s="1196"/>
      <c r="M52" s="1196"/>
      <c r="N52" s="1196"/>
      <c r="O52" s="1196"/>
      <c r="P52" s="1196"/>
      <c r="Q52" s="1196"/>
      <c r="R52" s="1196"/>
      <c r="S52" s="1196"/>
      <c r="T52" s="1196"/>
      <c r="U52" s="1196"/>
      <c r="V52" s="1196"/>
      <c r="W52" s="1196"/>
      <c r="X52" s="1196"/>
      <c r="Y52" s="1196"/>
      <c r="Z52" s="1196"/>
      <c r="AA52" s="1196"/>
      <c r="AB52" s="1196"/>
      <c r="AC52" s="1196"/>
      <c r="AD52" s="1196"/>
      <c r="AE52" s="1196"/>
      <c r="AF52" s="1196"/>
      <c r="AG52" s="1196"/>
      <c r="AH52" s="1196"/>
      <c r="AI52" s="1196"/>
      <c r="AJ52" s="1196"/>
      <c r="AK52" s="1196"/>
      <c r="AL52" s="1196"/>
      <c r="AM52" s="1196"/>
      <c r="AN52" s="1196"/>
      <c r="AO52" s="1196"/>
      <c r="AP52" s="1196"/>
      <c r="AQ52" s="1196"/>
      <c r="AR52" s="1196"/>
      <c r="AS52" s="1196"/>
      <c r="AT52" s="1196"/>
      <c r="AU52" s="1196"/>
      <c r="AV52" s="1196"/>
      <c r="AW52" s="1196"/>
      <c r="AX52" s="1196"/>
      <c r="AY52" s="1196"/>
      <c r="AZ52" s="1196"/>
    </row>
    <row r="53" spans="1:52" ht="33.75" customHeight="1">
      <c r="A53" s="2074"/>
      <c r="B53" s="1932"/>
      <c r="C53" s="1932"/>
      <c r="D53" s="1932"/>
      <c r="E53" s="1932"/>
      <c r="F53" s="1932"/>
      <c r="G53" s="1932"/>
      <c r="H53" s="1932"/>
      <c r="I53" s="1932"/>
      <c r="J53" s="1932"/>
      <c r="K53" s="1932"/>
      <c r="L53" s="1932"/>
      <c r="M53" s="1932"/>
      <c r="N53" s="1932"/>
      <c r="O53" s="1932"/>
      <c r="P53" s="1932"/>
      <c r="Q53" s="1932"/>
      <c r="R53" s="1932"/>
      <c r="S53" s="1932"/>
      <c r="T53" s="1932"/>
      <c r="U53" s="1932"/>
      <c r="V53" s="1932"/>
      <c r="W53" s="1932"/>
      <c r="X53" s="1932"/>
      <c r="Y53" s="1932"/>
      <c r="Z53" s="1932"/>
      <c r="AA53" s="1932"/>
      <c r="AB53" s="1932"/>
      <c r="AC53" s="1932"/>
      <c r="AD53" s="1932"/>
      <c r="AE53" s="1932"/>
      <c r="AF53" s="1932"/>
      <c r="AG53" s="1932"/>
      <c r="AH53" s="1932"/>
      <c r="AI53" s="1932"/>
      <c r="AJ53" s="1932"/>
      <c r="AK53" s="1932"/>
      <c r="AL53" s="1932"/>
      <c r="AM53" s="1932"/>
      <c r="AN53" s="1932"/>
      <c r="AO53" s="1932"/>
      <c r="AP53" s="1932"/>
      <c r="AQ53" s="1932"/>
      <c r="AR53" s="1932"/>
      <c r="AS53" s="1932"/>
      <c r="AT53" s="1932"/>
      <c r="AU53" s="1932"/>
      <c r="AV53" s="1932"/>
      <c r="AW53" s="1932"/>
      <c r="AX53" s="1932"/>
      <c r="AY53" s="1932"/>
      <c r="AZ53" s="1932"/>
    </row>
    <row r="54" spans="1:52" ht="10.5" customHeight="1">
      <c r="A54" s="1815">
        <f>'o fy'!$A$54</f>
        <v>0</v>
      </c>
      <c r="B54" s="1815"/>
      <c r="C54" s="1815"/>
      <c r="D54" s="1815"/>
      <c r="E54" s="1815"/>
      <c r="F54" s="1815"/>
      <c r="G54" s="1815"/>
      <c r="H54" s="1815"/>
      <c r="I54" s="1815"/>
      <c r="J54" s="1815"/>
      <c r="K54" s="1815"/>
      <c r="L54" s="1815"/>
      <c r="M54" s="1815"/>
      <c r="N54" s="1815"/>
      <c r="O54" s="1815"/>
      <c r="P54" s="1815"/>
      <c r="Q54" s="1815"/>
      <c r="R54" s="1815"/>
      <c r="S54" s="1815"/>
      <c r="T54" s="1815"/>
      <c r="U54" s="1815"/>
      <c r="V54" s="1815"/>
      <c r="W54" s="1815"/>
      <c r="X54" s="1815"/>
    </row>
    <row r="55" spans="1:52" ht="10.5" customHeight="1"/>
    <row r="56" spans="1:52" ht="10.5" customHeight="1"/>
    <row r="57" spans="1:52" ht="10.5" customHeight="1"/>
    <row r="58" spans="1:52" ht="10.5" customHeight="1"/>
    <row r="59" spans="1:52" ht="10.5" customHeight="1"/>
    <row r="60" spans="1:52" ht="10.5" customHeight="1"/>
    <row r="61" spans="1:52" ht="10.5" customHeight="1"/>
    <row r="62" spans="1:52" ht="10.5" customHeight="1"/>
    <row r="63" spans="1:52" ht="10.5" customHeight="1"/>
    <row r="64" spans="1:52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</sheetData>
  <sheetProtection selectLockedCells="1"/>
  <mergeCells count="149">
    <mergeCell ref="A34:S34"/>
    <mergeCell ref="T34:Z34"/>
    <mergeCell ref="AA34:AG34"/>
    <mergeCell ref="AH34:AN34"/>
    <mergeCell ref="AO34:AT34"/>
    <mergeCell ref="AU34:AZ34"/>
    <mergeCell ref="AV1:AZ1"/>
    <mergeCell ref="A54:X54"/>
    <mergeCell ref="A47:AZ47"/>
    <mergeCell ref="A43:AN43"/>
    <mergeCell ref="AO43:AZ43"/>
    <mergeCell ref="A44:AN44"/>
    <mergeCell ref="AO44:AZ44"/>
    <mergeCell ref="A45:AN45"/>
    <mergeCell ref="AO45:AZ45"/>
    <mergeCell ref="A51:AN51"/>
    <mergeCell ref="AO51:AZ51"/>
    <mergeCell ref="A48:AZ48"/>
    <mergeCell ref="A49:AN49"/>
    <mergeCell ref="AO49:AZ49"/>
    <mergeCell ref="A50:AN50"/>
    <mergeCell ref="AO50:AZ50"/>
    <mergeCell ref="A39:S39"/>
    <mergeCell ref="T39:Z39"/>
    <mergeCell ref="AA39:AG39"/>
    <mergeCell ref="AH39:AN39"/>
    <mergeCell ref="AO39:AT39"/>
    <mergeCell ref="AU39:AZ39"/>
    <mergeCell ref="A42:AZ42"/>
    <mergeCell ref="A40:S40"/>
    <mergeCell ref="T40:Z40"/>
    <mergeCell ref="AA40:AG40"/>
    <mergeCell ref="AH40:AN40"/>
    <mergeCell ref="AO40:AT40"/>
    <mergeCell ref="AU40:AZ40"/>
    <mergeCell ref="A37:S37"/>
    <mergeCell ref="T37:Z37"/>
    <mergeCell ref="AA37:AG37"/>
    <mergeCell ref="AH37:AN37"/>
    <mergeCell ref="AO37:AT37"/>
    <mergeCell ref="AU37:AZ37"/>
    <mergeCell ref="A38:S38"/>
    <mergeCell ref="T38:Z38"/>
    <mergeCell ref="AA38:AG38"/>
    <mergeCell ref="AH38:AN38"/>
    <mergeCell ref="AO38:AT38"/>
    <mergeCell ref="AU38:AZ38"/>
    <mergeCell ref="A35:S35"/>
    <mergeCell ref="T35:Z35"/>
    <mergeCell ref="AA35:AG35"/>
    <mergeCell ref="AH35:AN35"/>
    <mergeCell ref="AO35:AT35"/>
    <mergeCell ref="AU35:AZ35"/>
    <mergeCell ref="A36:S36"/>
    <mergeCell ref="T36:Z36"/>
    <mergeCell ref="AA36:AG36"/>
    <mergeCell ref="AH36:AN36"/>
    <mergeCell ref="AO36:AT36"/>
    <mergeCell ref="AU36:AZ36"/>
    <mergeCell ref="A29:AA29"/>
    <mergeCell ref="AD29:AY29"/>
    <mergeCell ref="A30:AA30"/>
    <mergeCell ref="AD30:AY30"/>
    <mergeCell ref="A31:AA31"/>
    <mergeCell ref="AD31:AY31"/>
    <mergeCell ref="A32:AZ32"/>
    <mergeCell ref="A33:S33"/>
    <mergeCell ref="T33:Z33"/>
    <mergeCell ref="AA33:AG33"/>
    <mergeCell ref="AH33:AN33"/>
    <mergeCell ref="AO33:AT33"/>
    <mergeCell ref="AU33:AZ33"/>
    <mergeCell ref="A24:AG24"/>
    <mergeCell ref="AH24:AO24"/>
    <mergeCell ref="AP24:AY24"/>
    <mergeCell ref="A25:AY25"/>
    <mergeCell ref="A26:AA26"/>
    <mergeCell ref="AD26:AY26"/>
    <mergeCell ref="A27:AA27"/>
    <mergeCell ref="AD27:AY27"/>
    <mergeCell ref="A28:AA28"/>
    <mergeCell ref="AD28:AY28"/>
    <mergeCell ref="A21:AG21"/>
    <mergeCell ref="AH21:AO21"/>
    <mergeCell ref="AP21:AY21"/>
    <mergeCell ref="A22:AG22"/>
    <mergeCell ref="AH22:AO22"/>
    <mergeCell ref="AP22:AY22"/>
    <mergeCell ref="A23:AG23"/>
    <mergeCell ref="AH23:AO23"/>
    <mergeCell ref="AP23:AY23"/>
    <mergeCell ref="AA9:AG9"/>
    <mergeCell ref="AU6:AZ6"/>
    <mergeCell ref="AO7:AT7"/>
    <mergeCell ref="A16:AO16"/>
    <mergeCell ref="AP16:AY16"/>
    <mergeCell ref="A18:AG19"/>
    <mergeCell ref="AH18:AO19"/>
    <mergeCell ref="AP18:AY19"/>
    <mergeCell ref="A20:AG20"/>
    <mergeCell ref="AH20:AO20"/>
    <mergeCell ref="A2:AZ2"/>
    <mergeCell ref="A3:S3"/>
    <mergeCell ref="T3:Z3"/>
    <mergeCell ref="AA3:AG3"/>
    <mergeCell ref="AH3:AN3"/>
    <mergeCell ref="AO3:AT3"/>
    <mergeCell ref="T5:Z5"/>
    <mergeCell ref="AA5:AG5"/>
    <mergeCell ref="A9:S9"/>
    <mergeCell ref="T9:Z9"/>
    <mergeCell ref="AU5:AZ5"/>
    <mergeCell ref="T4:Z4"/>
    <mergeCell ref="AU9:AZ9"/>
    <mergeCell ref="A8:S8"/>
    <mergeCell ref="T8:Z8"/>
    <mergeCell ref="AA8:AG8"/>
    <mergeCell ref="AH8:AN8"/>
    <mergeCell ref="AO8:AT8"/>
    <mergeCell ref="AU8:AZ8"/>
    <mergeCell ref="A7:S7"/>
    <mergeCell ref="T7:Z7"/>
    <mergeCell ref="AU7:AZ7"/>
    <mergeCell ref="AA6:AG6"/>
    <mergeCell ref="AH9:AN9"/>
    <mergeCell ref="A53:AZ53"/>
    <mergeCell ref="A6:S6"/>
    <mergeCell ref="T6:Z6"/>
    <mergeCell ref="AA7:AG7"/>
    <mergeCell ref="AH7:AN7"/>
    <mergeCell ref="A11:AZ11"/>
    <mergeCell ref="AH5:AN5"/>
    <mergeCell ref="AO5:AT5"/>
    <mergeCell ref="AU3:AZ3"/>
    <mergeCell ref="A4:S4"/>
    <mergeCell ref="AA4:AG4"/>
    <mergeCell ref="AH4:AN4"/>
    <mergeCell ref="AO4:AT4"/>
    <mergeCell ref="AU4:AZ4"/>
    <mergeCell ref="A5:S5"/>
    <mergeCell ref="A12:AZ12"/>
    <mergeCell ref="A13:AO14"/>
    <mergeCell ref="AP13:AY14"/>
    <mergeCell ref="A15:AO15"/>
    <mergeCell ref="AP15:AY15"/>
    <mergeCell ref="AP20:AY20"/>
    <mergeCell ref="AO9:AT9"/>
    <mergeCell ref="AO6:AT6"/>
    <mergeCell ref="AH6:AN6"/>
  </mergeCells>
  <pageMargins left="0.75" right="0.75" top="0.71" bottom="0.47" header="0.4921259845" footer="0.4921259845"/>
  <pageSetup paperSize="9" scale="97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sheetPr codeName="List31"/>
  <dimension ref="A1:BD39"/>
  <sheetViews>
    <sheetView showGridLines="0" zoomScaleSheetLayoutView="130" workbookViewId="0">
      <selection activeCell="K48" sqref="K48"/>
    </sheetView>
  </sheetViews>
  <sheetFormatPr defaultRowHeight="11.45" customHeight="1"/>
  <cols>
    <col min="1" max="7" width="6.7109375" style="114" customWidth="1"/>
    <col min="8" max="13" width="6.7109375" style="221" customWidth="1"/>
    <col min="14" max="14" width="7.7109375" style="114" customWidth="1"/>
    <col min="15" max="18" width="9.140625" style="114"/>
    <col min="19" max="19" width="5.5703125" style="114" customWidth="1"/>
    <col min="20" max="16384" width="9.140625" style="114"/>
  </cols>
  <sheetData>
    <row r="1" spans="1:56" ht="11.45" customHeight="1">
      <c r="A1" s="165" t="str">
        <f>'o fy'!$B$29</f>
        <v>LASER CUT SLOVENSKO spol. s r.o.</v>
      </c>
      <c r="L1" s="2368">
        <f>'o fy'!$B$24</f>
        <v>0</v>
      </c>
      <c r="M1" s="2368"/>
    </row>
    <row r="2" spans="1:56" ht="11.25">
      <c r="A2" s="2241" t="s">
        <v>1463</v>
      </c>
      <c r="B2" s="2241"/>
      <c r="C2" s="2241"/>
      <c r="D2" s="2241"/>
      <c r="E2" s="2241"/>
      <c r="F2" s="2241"/>
      <c r="G2" s="2241"/>
      <c r="H2" s="2241"/>
      <c r="I2" s="2241"/>
      <c r="J2" s="2241"/>
      <c r="K2" s="2241"/>
      <c r="L2" s="2241"/>
      <c r="M2" s="2241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</row>
    <row r="3" spans="1:56" ht="11.85" customHeight="1">
      <c r="A3" s="2305" t="s">
        <v>1464</v>
      </c>
      <c r="B3" s="2305"/>
      <c r="C3" s="2305"/>
      <c r="D3" s="2305"/>
      <c r="E3" s="2305"/>
      <c r="F3" s="2305"/>
      <c r="G3" s="2305"/>
      <c r="H3" s="2305"/>
      <c r="I3" s="2305"/>
      <c r="J3" s="2305"/>
      <c r="K3" s="2305"/>
      <c r="L3" s="2305"/>
      <c r="M3" s="2305"/>
      <c r="N3" s="154"/>
    </row>
    <row r="4" spans="1:56" s="169" customFormat="1" ht="39" customHeight="1">
      <c r="A4" s="2112"/>
      <c r="B4" s="2112"/>
      <c r="C4" s="2112"/>
      <c r="D4" s="2112"/>
      <c r="E4" s="2112" t="s">
        <v>1465</v>
      </c>
      <c r="F4" s="2112"/>
      <c r="G4" s="2112"/>
      <c r="H4" s="2306" t="s">
        <v>1466</v>
      </c>
      <c r="I4" s="2307"/>
      <c r="J4" s="2308"/>
      <c r="K4" s="2306" t="s">
        <v>1467</v>
      </c>
      <c r="L4" s="2307"/>
      <c r="M4" s="2308"/>
      <c r="N4" s="218"/>
    </row>
    <row r="5" spans="1:56" s="169" customFormat="1" ht="11.25">
      <c r="A5" s="2109" t="s">
        <v>219</v>
      </c>
      <c r="B5" s="2109"/>
      <c r="C5" s="2109"/>
      <c r="D5" s="2109"/>
      <c r="E5" s="2309" t="s">
        <v>220</v>
      </c>
      <c r="F5" s="2309"/>
      <c r="G5" s="2309"/>
      <c r="H5" s="2310" t="s">
        <v>221</v>
      </c>
      <c r="I5" s="2310"/>
      <c r="J5" s="2310"/>
      <c r="K5" s="2310" t="s">
        <v>1001</v>
      </c>
      <c r="L5" s="2310"/>
      <c r="M5" s="2310"/>
      <c r="N5" s="218"/>
    </row>
    <row r="6" spans="1:56" s="219" customFormat="1" ht="14.1" customHeight="1">
      <c r="A6" s="2101" t="s">
        <v>1468</v>
      </c>
      <c r="B6" s="2088"/>
      <c r="C6" s="2088"/>
      <c r="D6" s="2088"/>
      <c r="E6" s="2311"/>
      <c r="F6" s="2311"/>
      <c r="G6" s="2311"/>
      <c r="H6" s="2312"/>
      <c r="I6" s="2312"/>
      <c r="J6" s="2312"/>
      <c r="K6" s="2312"/>
      <c r="L6" s="2312"/>
      <c r="M6" s="2313"/>
      <c r="N6" s="218"/>
    </row>
    <row r="7" spans="1:56" s="219" customFormat="1" ht="14.1" customHeight="1">
      <c r="A7" s="2096" t="s">
        <v>1469</v>
      </c>
      <c r="B7" s="2092"/>
      <c r="C7" s="2092"/>
      <c r="D7" s="2092"/>
      <c r="E7" s="2314"/>
      <c r="F7" s="2314"/>
      <c r="G7" s="2314"/>
      <c r="H7" s="2315"/>
      <c r="I7" s="2315"/>
      <c r="J7" s="2315"/>
      <c r="K7" s="2315"/>
      <c r="L7" s="2315"/>
      <c r="M7" s="2316"/>
      <c r="N7" s="218"/>
    </row>
    <row r="8" spans="1:56" s="219" customFormat="1" ht="14.1" customHeight="1">
      <c r="A8" s="2102" t="s">
        <v>1470</v>
      </c>
      <c r="B8" s="2099"/>
      <c r="C8" s="2099"/>
      <c r="D8" s="2099"/>
      <c r="E8" s="2317"/>
      <c r="F8" s="2317"/>
      <c r="G8" s="2317"/>
      <c r="H8" s="2318"/>
      <c r="I8" s="2318"/>
      <c r="J8" s="2318"/>
      <c r="K8" s="2318"/>
      <c r="L8" s="2318"/>
      <c r="M8" s="2319"/>
      <c r="N8" s="218"/>
    </row>
    <row r="9" spans="1:56" s="214" customFormat="1" ht="11.85" customHeight="1">
      <c r="A9" s="1196" t="s">
        <v>972</v>
      </c>
      <c r="B9" s="1171"/>
      <c r="C9" s="1171"/>
      <c r="D9" s="1171"/>
      <c r="E9" s="1281"/>
      <c r="F9" s="1281"/>
      <c r="G9" s="1281"/>
      <c r="H9" s="1282"/>
      <c r="I9" s="1282"/>
      <c r="J9" s="1282"/>
      <c r="K9" s="1282"/>
      <c r="L9" s="1282"/>
      <c r="M9" s="1282"/>
      <c r="N9" s="218"/>
    </row>
    <row r="10" spans="1:56" s="214" customFormat="1" ht="38.1" customHeight="1">
      <c r="A10" s="2320"/>
      <c r="B10" s="2320"/>
      <c r="C10" s="2320"/>
      <c r="D10" s="2320"/>
      <c r="E10" s="2320"/>
      <c r="F10" s="2320"/>
      <c r="G10" s="2320"/>
      <c r="H10" s="2320"/>
      <c r="I10" s="2320"/>
      <c r="J10" s="2320"/>
      <c r="K10" s="2320"/>
      <c r="L10" s="2320"/>
      <c r="M10" s="2320"/>
      <c r="N10" s="218"/>
    </row>
    <row r="11" spans="1:56" ht="11.85" customHeight="1">
      <c r="A11" s="2321" t="s">
        <v>1471</v>
      </c>
      <c r="B11" s="2321"/>
      <c r="C11" s="2321"/>
      <c r="D11" s="2321"/>
      <c r="E11" s="2321"/>
      <c r="F11" s="2321"/>
      <c r="G11" s="2321"/>
      <c r="H11" s="2321"/>
      <c r="I11" s="2321"/>
      <c r="J11" s="2321"/>
      <c r="K11" s="2321"/>
      <c r="L11" s="2321"/>
      <c r="M11" s="2321"/>
      <c r="N11" s="154"/>
    </row>
    <row r="12" spans="1:56" ht="36.75" customHeight="1">
      <c r="A12" s="2139" t="s">
        <v>1472</v>
      </c>
      <c r="B12" s="2143"/>
      <c r="C12" s="2143"/>
      <c r="D12" s="2143"/>
      <c r="E12" s="2143"/>
      <c r="F12" s="2143"/>
      <c r="G12" s="2140"/>
      <c r="H12" s="2322" t="s">
        <v>1465</v>
      </c>
      <c r="I12" s="2323"/>
      <c r="J12" s="2324"/>
      <c r="K12" s="2306" t="s">
        <v>1467</v>
      </c>
      <c r="L12" s="2307"/>
      <c r="M12" s="2308"/>
      <c r="N12" s="159"/>
    </row>
    <row r="13" spans="1:56" ht="11.25">
      <c r="A13" s="2306" t="s">
        <v>219</v>
      </c>
      <c r="B13" s="2307"/>
      <c r="C13" s="2307"/>
      <c r="D13" s="2307"/>
      <c r="E13" s="2307"/>
      <c r="F13" s="2307"/>
      <c r="G13" s="2308"/>
      <c r="H13" s="2310" t="s">
        <v>220</v>
      </c>
      <c r="I13" s="2310"/>
      <c r="J13" s="2310"/>
      <c r="K13" s="2310" t="s">
        <v>221</v>
      </c>
      <c r="L13" s="2310"/>
      <c r="M13" s="2310"/>
      <c r="N13" s="159"/>
    </row>
    <row r="14" spans="1:56" s="136" customFormat="1" ht="14.1" customHeight="1">
      <c r="A14" s="2145" t="s">
        <v>1473</v>
      </c>
      <c r="B14" s="2325"/>
      <c r="C14" s="2325"/>
      <c r="D14" s="2325"/>
      <c r="E14" s="2325"/>
      <c r="F14" s="2325"/>
      <c r="G14" s="2326"/>
      <c r="H14" s="2327"/>
      <c r="I14" s="2328"/>
      <c r="J14" s="2329"/>
      <c r="K14" s="2330"/>
      <c r="L14" s="2330"/>
      <c r="M14" s="2331"/>
      <c r="N14" s="194"/>
    </row>
    <row r="15" spans="1:56" s="136" customFormat="1" ht="24" customHeight="1">
      <c r="A15" s="2332" t="s">
        <v>1474</v>
      </c>
      <c r="B15" s="2333"/>
      <c r="C15" s="2333"/>
      <c r="D15" s="2333"/>
      <c r="E15" s="2333"/>
      <c r="F15" s="2333"/>
      <c r="G15" s="2334"/>
      <c r="H15" s="2335"/>
      <c r="I15" s="2336"/>
      <c r="J15" s="2337"/>
      <c r="K15" s="2338"/>
      <c r="L15" s="2338"/>
      <c r="M15" s="2339"/>
      <c r="N15" s="194"/>
    </row>
    <row r="16" spans="1:56" s="136" customFormat="1" ht="14.1" customHeight="1">
      <c r="A16" s="2096" t="s">
        <v>1475</v>
      </c>
      <c r="B16" s="2092"/>
      <c r="C16" s="2092"/>
      <c r="D16" s="2092"/>
      <c r="E16" s="2092"/>
      <c r="F16" s="2092"/>
      <c r="G16" s="2092"/>
      <c r="H16" s="2335"/>
      <c r="I16" s="2336"/>
      <c r="J16" s="2337"/>
      <c r="K16" s="2338"/>
      <c r="L16" s="2338"/>
      <c r="M16" s="2339"/>
      <c r="N16" s="194"/>
    </row>
    <row r="17" spans="1:14" s="136" customFormat="1" ht="14.1" customHeight="1">
      <c r="A17" s="2102" t="s">
        <v>1476</v>
      </c>
      <c r="B17" s="2099"/>
      <c r="C17" s="2099"/>
      <c r="D17" s="2099"/>
      <c r="E17" s="2099"/>
      <c r="F17" s="2099"/>
      <c r="G17" s="2099"/>
      <c r="H17" s="2340"/>
      <c r="I17" s="2341"/>
      <c r="J17" s="2342"/>
      <c r="K17" s="2343"/>
      <c r="L17" s="2343"/>
      <c r="M17" s="2344"/>
      <c r="N17" s="194"/>
    </row>
    <row r="18" spans="1:14" s="136" customFormat="1" ht="11.85" customHeight="1">
      <c r="A18" s="2345" t="s">
        <v>972</v>
      </c>
      <c r="B18" s="2345"/>
      <c r="C18" s="2345"/>
      <c r="D18" s="2345"/>
      <c r="E18" s="2345"/>
      <c r="F18" s="2345"/>
      <c r="G18" s="2345"/>
      <c r="H18" s="1283"/>
      <c r="I18" s="1283"/>
      <c r="J18" s="1283"/>
      <c r="K18" s="2346"/>
      <c r="L18" s="2346"/>
      <c r="M18" s="2346"/>
      <c r="N18" s="194"/>
    </row>
    <row r="19" spans="1:14" s="136" customFormat="1" ht="38.1" customHeight="1">
      <c r="A19" s="2320"/>
      <c r="B19" s="2320"/>
      <c r="C19" s="2320"/>
      <c r="D19" s="2320"/>
      <c r="E19" s="2320"/>
      <c r="F19" s="2320"/>
      <c r="G19" s="2320"/>
      <c r="H19" s="2320"/>
      <c r="I19" s="2320"/>
      <c r="J19" s="2320"/>
      <c r="K19" s="2320"/>
      <c r="L19" s="2320"/>
      <c r="M19" s="2320"/>
      <c r="N19" s="194"/>
    </row>
    <row r="20" spans="1:14" ht="11.85" customHeight="1">
      <c r="A20" s="2321" t="s">
        <v>1477</v>
      </c>
      <c r="B20" s="2321"/>
      <c r="C20" s="2321"/>
      <c r="D20" s="2321"/>
      <c r="E20" s="2321"/>
      <c r="F20" s="2321"/>
      <c r="G20" s="2321"/>
      <c r="H20" s="2321"/>
      <c r="I20" s="2321"/>
      <c r="J20" s="2321"/>
      <c r="K20" s="2321"/>
      <c r="L20" s="2321"/>
      <c r="M20" s="2321"/>
      <c r="N20" s="216"/>
    </row>
    <row r="21" spans="1:14" ht="47.25" customHeight="1">
      <c r="A21" s="2112" t="s">
        <v>954</v>
      </c>
      <c r="B21" s="2112"/>
      <c r="C21" s="2112"/>
      <c r="D21" s="2112"/>
      <c r="E21" s="2112" t="s">
        <v>1465</v>
      </c>
      <c r="F21" s="2112"/>
      <c r="G21" s="2112"/>
      <c r="H21" s="2109" t="s">
        <v>1478</v>
      </c>
      <c r="I21" s="2109"/>
      <c r="J21" s="2109"/>
      <c r="K21" s="2109" t="s">
        <v>1479</v>
      </c>
      <c r="L21" s="2109"/>
      <c r="M21" s="2109"/>
      <c r="N21" s="159"/>
    </row>
    <row r="22" spans="1:14" ht="11.25">
      <c r="A22" s="2109" t="s">
        <v>219</v>
      </c>
      <c r="B22" s="2109"/>
      <c r="C22" s="2109"/>
      <c r="D22" s="2109"/>
      <c r="E22" s="2309" t="s">
        <v>220</v>
      </c>
      <c r="F22" s="2309"/>
      <c r="G22" s="2309"/>
      <c r="H22" s="2310" t="s">
        <v>221</v>
      </c>
      <c r="I22" s="2310"/>
      <c r="J22" s="2310"/>
      <c r="K22" s="2310" t="s">
        <v>1001</v>
      </c>
      <c r="L22" s="2310"/>
      <c r="M22" s="2310"/>
      <c r="N22" s="159"/>
    </row>
    <row r="23" spans="1:14" s="136" customFormat="1" ht="23.25" customHeight="1">
      <c r="A23" s="2347" t="s">
        <v>1480</v>
      </c>
      <c r="B23" s="2348"/>
      <c r="C23" s="2348"/>
      <c r="D23" s="2348"/>
      <c r="E23" s="2349"/>
      <c r="F23" s="2350"/>
      <c r="G23" s="2351"/>
      <c r="H23" s="2312"/>
      <c r="I23" s="2312"/>
      <c r="J23" s="2312"/>
      <c r="K23" s="2312"/>
      <c r="L23" s="2312"/>
      <c r="M23" s="2313"/>
      <c r="N23" s="159"/>
    </row>
    <row r="24" spans="1:14" s="136" customFormat="1" ht="24" customHeight="1">
      <c r="A24" s="2352" t="s">
        <v>1481</v>
      </c>
      <c r="B24" s="2353"/>
      <c r="C24" s="2353"/>
      <c r="D24" s="2353"/>
      <c r="E24" s="2354"/>
      <c r="F24" s="2355"/>
      <c r="G24" s="2356"/>
      <c r="H24" s="2315"/>
      <c r="I24" s="2315"/>
      <c r="J24" s="2315"/>
      <c r="K24" s="2315"/>
      <c r="L24" s="2315"/>
      <c r="M24" s="2316"/>
      <c r="N24" s="159"/>
    </row>
    <row r="25" spans="1:14" s="136" customFormat="1" ht="14.1" customHeight="1">
      <c r="A25" s="2357" t="s">
        <v>1470</v>
      </c>
      <c r="B25" s="2358"/>
      <c r="C25" s="2358"/>
      <c r="D25" s="2358"/>
      <c r="E25" s="2359"/>
      <c r="F25" s="2360"/>
      <c r="G25" s="2361"/>
      <c r="H25" s="2318"/>
      <c r="I25" s="2318"/>
      <c r="J25" s="2318"/>
      <c r="K25" s="2318"/>
      <c r="L25" s="2318"/>
      <c r="M25" s="2319"/>
      <c r="N25" s="159"/>
    </row>
    <row r="26" spans="1:14" s="163" customFormat="1" ht="11.85" customHeight="1">
      <c r="A26" s="2362" t="s">
        <v>972</v>
      </c>
      <c r="B26" s="2362"/>
      <c r="C26" s="2362"/>
      <c r="D26" s="2362"/>
      <c r="E26" s="2362"/>
      <c r="F26" s="2362"/>
      <c r="G26" s="2362"/>
      <c r="H26" s="2363"/>
      <c r="I26" s="2363"/>
      <c r="J26" s="2363"/>
      <c r="K26" s="2363"/>
      <c r="L26" s="2363"/>
      <c r="M26" s="2363"/>
    </row>
    <row r="27" spans="1:14" s="163" customFormat="1" ht="38.1" customHeight="1">
      <c r="A27" s="2320"/>
      <c r="B27" s="2320"/>
      <c r="C27" s="2320"/>
      <c r="D27" s="2320"/>
      <c r="E27" s="2320"/>
      <c r="F27" s="2320"/>
      <c r="G27" s="2320"/>
      <c r="H27" s="2320"/>
      <c r="I27" s="2320"/>
      <c r="J27" s="2320"/>
      <c r="K27" s="2320"/>
      <c r="L27" s="2320"/>
      <c r="M27" s="2320"/>
    </row>
    <row r="28" spans="1:14" s="163" customFormat="1" ht="11.25">
      <c r="A28" s="2364" t="s">
        <v>1482</v>
      </c>
      <c r="B28" s="2364"/>
      <c r="C28" s="2364"/>
      <c r="D28" s="2364"/>
      <c r="E28" s="2364"/>
      <c r="F28" s="2364"/>
      <c r="G28" s="2364"/>
      <c r="H28" s="2364"/>
      <c r="I28" s="2364"/>
      <c r="J28" s="2364"/>
      <c r="K28" s="2364"/>
      <c r="L28" s="2364"/>
      <c r="M28" s="2364"/>
    </row>
    <row r="29" spans="1:14" ht="12" thickBot="1">
      <c r="A29" s="1284" t="s">
        <v>1483</v>
      </c>
      <c r="B29" s="1284"/>
      <c r="C29" s="1284"/>
      <c r="D29" s="1284"/>
      <c r="E29" s="1284"/>
      <c r="F29" s="1284"/>
      <c r="G29" s="1284"/>
      <c r="H29" s="1285"/>
      <c r="I29" s="1285"/>
      <c r="J29" s="1285"/>
      <c r="K29" s="1285"/>
      <c r="L29" s="1285"/>
      <c r="M29" s="1285"/>
    </row>
    <row r="30" spans="1:14" ht="46.5" customHeight="1">
      <c r="A30" s="2365" t="s">
        <v>1484</v>
      </c>
      <c r="B30" s="2366"/>
      <c r="C30" s="2366"/>
      <c r="D30" s="2366"/>
      <c r="E30" s="2366"/>
      <c r="F30" s="2366"/>
      <c r="G30" s="2367"/>
      <c r="H30" s="2112" t="s">
        <v>1465</v>
      </c>
      <c r="I30" s="2112"/>
      <c r="J30" s="2112"/>
      <c r="K30" s="2306" t="s">
        <v>1479</v>
      </c>
      <c r="L30" s="2307"/>
      <c r="M30" s="2308"/>
    </row>
    <row r="31" spans="1:14" ht="11.25">
      <c r="A31" s="2306" t="s">
        <v>219</v>
      </c>
      <c r="B31" s="2307"/>
      <c r="C31" s="2307"/>
      <c r="D31" s="2307"/>
      <c r="E31" s="2307"/>
      <c r="F31" s="2307"/>
      <c r="G31" s="2308"/>
      <c r="H31" s="2310" t="s">
        <v>220</v>
      </c>
      <c r="I31" s="2310"/>
      <c r="J31" s="2310"/>
      <c r="K31" s="2310" t="s">
        <v>221</v>
      </c>
      <c r="L31" s="2310"/>
      <c r="M31" s="2310"/>
    </row>
    <row r="32" spans="1:14" ht="22.5" customHeight="1">
      <c r="A32" s="2347" t="s">
        <v>1485</v>
      </c>
      <c r="B32" s="2348"/>
      <c r="C32" s="2348"/>
      <c r="D32" s="2348"/>
      <c r="E32" s="2348"/>
      <c r="F32" s="2348"/>
      <c r="G32" s="2348"/>
      <c r="H32" s="2327"/>
      <c r="I32" s="2328"/>
      <c r="J32" s="2329"/>
      <c r="K32" s="2330"/>
      <c r="L32" s="2330"/>
      <c r="M32" s="2331"/>
    </row>
    <row r="33" spans="1:13" ht="21.75" customHeight="1">
      <c r="A33" s="2352" t="s">
        <v>1474</v>
      </c>
      <c r="B33" s="2353"/>
      <c r="C33" s="2353"/>
      <c r="D33" s="2353"/>
      <c r="E33" s="2353"/>
      <c r="F33" s="2353"/>
      <c r="G33" s="2353"/>
      <c r="H33" s="2335"/>
      <c r="I33" s="2336"/>
      <c r="J33" s="2337"/>
      <c r="K33" s="2338"/>
      <c r="L33" s="2338"/>
      <c r="M33" s="2339"/>
    </row>
    <row r="34" spans="1:13" ht="14.1" customHeight="1">
      <c r="A34" s="2352" t="s">
        <v>1475</v>
      </c>
      <c r="B34" s="2353"/>
      <c r="C34" s="2353"/>
      <c r="D34" s="2353"/>
      <c r="E34" s="2353"/>
      <c r="F34" s="2353"/>
      <c r="G34" s="2353"/>
      <c r="H34" s="2335"/>
      <c r="I34" s="2336"/>
      <c r="J34" s="2337"/>
      <c r="K34" s="2338"/>
      <c r="L34" s="2338"/>
      <c r="M34" s="2339"/>
    </row>
    <row r="35" spans="1:13" ht="14.1" customHeight="1">
      <c r="A35" s="2357" t="s">
        <v>1476</v>
      </c>
      <c r="B35" s="2358"/>
      <c r="C35" s="2358"/>
      <c r="D35" s="2358"/>
      <c r="E35" s="2358"/>
      <c r="F35" s="2358"/>
      <c r="G35" s="2358"/>
      <c r="H35" s="2340"/>
      <c r="I35" s="2341"/>
      <c r="J35" s="2342"/>
      <c r="K35" s="2343"/>
      <c r="L35" s="2343"/>
      <c r="M35" s="2344"/>
    </row>
    <row r="36" spans="1:13" s="193" customFormat="1" ht="11.25">
      <c r="A36" s="2362" t="s">
        <v>1486</v>
      </c>
      <c r="B36" s="2362"/>
      <c r="C36" s="2362"/>
      <c r="D36" s="2362"/>
      <c r="E36" s="1216"/>
      <c r="F36" s="1216"/>
      <c r="G36" s="1216"/>
      <c r="H36" s="1286"/>
      <c r="I36" s="1286"/>
      <c r="J36" s="1286"/>
      <c r="K36" s="1287"/>
      <c r="L36" s="1287"/>
      <c r="M36" s="1287"/>
    </row>
    <row r="37" spans="1:13" ht="38.1" customHeight="1">
      <c r="A37" s="2320"/>
      <c r="B37" s="2320"/>
      <c r="C37" s="2320"/>
      <c r="D37" s="2320"/>
      <c r="E37" s="2320"/>
      <c r="F37" s="2320"/>
      <c r="G37" s="2320"/>
      <c r="H37" s="2320"/>
      <c r="I37" s="2320"/>
      <c r="J37" s="2320"/>
      <c r="K37" s="2320"/>
      <c r="L37" s="2320"/>
      <c r="M37" s="2320"/>
    </row>
    <row r="38" spans="1:13" ht="12.75" customHeight="1">
      <c r="A38" s="1172"/>
      <c r="B38" s="1172"/>
      <c r="C38" s="1172"/>
      <c r="D38" s="1172"/>
      <c r="E38" s="1172"/>
      <c r="F38" s="1172"/>
      <c r="G38" s="1172"/>
      <c r="H38" s="1172"/>
      <c r="I38" s="1172"/>
      <c r="J38" s="1172"/>
      <c r="K38" s="1172"/>
      <c r="L38" s="1172"/>
      <c r="M38" s="1172"/>
    </row>
    <row r="39" spans="1:13" ht="11.45" customHeight="1">
      <c r="A39" s="165">
        <f>'o fy'!$A$54</f>
        <v>0</v>
      </c>
    </row>
  </sheetData>
  <sheetProtection password="C096" sheet="1" objects="1" scenarios="1" selectLockedCells="1"/>
  <mergeCells count="93">
    <mergeCell ref="L1:M1"/>
    <mergeCell ref="A36:D36"/>
    <mergeCell ref="A37:M37"/>
    <mergeCell ref="K34:M34"/>
    <mergeCell ref="H31:J31"/>
    <mergeCell ref="K31:M31"/>
    <mergeCell ref="A32:G32"/>
    <mergeCell ref="H32:J32"/>
    <mergeCell ref="K32:M32"/>
    <mergeCell ref="A35:G35"/>
    <mergeCell ref="H35:J35"/>
    <mergeCell ref="K35:M35"/>
    <mergeCell ref="A33:G33"/>
    <mergeCell ref="H33:J33"/>
    <mergeCell ref="K33:M33"/>
    <mergeCell ref="A34:G34"/>
    <mergeCell ref="H34:J34"/>
    <mergeCell ref="A28:M28"/>
    <mergeCell ref="A30:G30"/>
    <mergeCell ref="H30:J30"/>
    <mergeCell ref="K30:M30"/>
    <mergeCell ref="A31:G31"/>
    <mergeCell ref="A27:M27"/>
    <mergeCell ref="A25:D25"/>
    <mergeCell ref="E25:G25"/>
    <mergeCell ref="H25:J25"/>
    <mergeCell ref="K25:M25"/>
    <mergeCell ref="A26:D26"/>
    <mergeCell ref="E26:G26"/>
    <mergeCell ref="H26:J26"/>
    <mergeCell ref="K26:M26"/>
    <mergeCell ref="A23:D23"/>
    <mergeCell ref="E23:G23"/>
    <mergeCell ref="H23:J23"/>
    <mergeCell ref="K23:M23"/>
    <mergeCell ref="A24:D24"/>
    <mergeCell ref="E24:G24"/>
    <mergeCell ref="H24:J24"/>
    <mergeCell ref="K24:M24"/>
    <mergeCell ref="A19:M19"/>
    <mergeCell ref="A22:D22"/>
    <mergeCell ref="E22:G22"/>
    <mergeCell ref="H22:J22"/>
    <mergeCell ref="K22:M22"/>
    <mergeCell ref="A20:M20"/>
    <mergeCell ref="A21:D21"/>
    <mergeCell ref="E21:G21"/>
    <mergeCell ref="H21:J21"/>
    <mergeCell ref="K21:M21"/>
    <mergeCell ref="A17:G17"/>
    <mergeCell ref="H17:J17"/>
    <mergeCell ref="K17:M17"/>
    <mergeCell ref="A18:G18"/>
    <mergeCell ref="K18:M18"/>
    <mergeCell ref="A15:G15"/>
    <mergeCell ref="H15:J15"/>
    <mergeCell ref="K15:M15"/>
    <mergeCell ref="A16:G16"/>
    <mergeCell ref="H16:J16"/>
    <mergeCell ref="K16:M16"/>
    <mergeCell ref="A13:G13"/>
    <mergeCell ref="H13:J13"/>
    <mergeCell ref="K13:M13"/>
    <mergeCell ref="A14:G14"/>
    <mergeCell ref="H14:J14"/>
    <mergeCell ref="K14:M14"/>
    <mergeCell ref="A10:M10"/>
    <mergeCell ref="A11:M11"/>
    <mergeCell ref="A12:G12"/>
    <mergeCell ref="H12:J12"/>
    <mergeCell ref="K12:M12"/>
    <mergeCell ref="A7:D7"/>
    <mergeCell ref="E7:G7"/>
    <mergeCell ref="H7:J7"/>
    <mergeCell ref="K7:M7"/>
    <mergeCell ref="A8:D8"/>
    <mergeCell ref="E8:G8"/>
    <mergeCell ref="H8:J8"/>
    <mergeCell ref="K8:M8"/>
    <mergeCell ref="A5:D5"/>
    <mergeCell ref="E5:G5"/>
    <mergeCell ref="H5:J5"/>
    <mergeCell ref="K5:M5"/>
    <mergeCell ref="A6:D6"/>
    <mergeCell ref="E6:G6"/>
    <mergeCell ref="H6:J6"/>
    <mergeCell ref="K6:M6"/>
    <mergeCell ref="A2:M2"/>
    <mergeCell ref="A3:M3"/>
    <mergeCell ref="A4:D4"/>
    <mergeCell ref="E4:G4"/>
    <mergeCell ref="H4:J4"/>
    <mergeCell ref="K4:M4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>
  <sheetPr codeName="List32"/>
  <dimension ref="A1:J53"/>
  <sheetViews>
    <sheetView showGridLines="0" topLeftCell="A7" zoomScaleSheetLayoutView="145" workbookViewId="0">
      <selection activeCell="K48" sqref="K48"/>
    </sheetView>
  </sheetViews>
  <sheetFormatPr defaultRowHeight="11.45" customHeight="1"/>
  <cols>
    <col min="1" max="2" width="11.5703125" style="114" customWidth="1"/>
    <col min="3" max="3" width="10.28515625" style="114" customWidth="1"/>
    <col min="4" max="4" width="9.28515625" style="114" customWidth="1"/>
    <col min="5" max="5" width="10.42578125" style="114" customWidth="1"/>
    <col min="6" max="8" width="10.28515625" style="114" customWidth="1"/>
    <col min="9" max="9" width="6.28515625" style="114" customWidth="1"/>
    <col min="10" max="10" width="6.7109375" style="114" customWidth="1"/>
    <col min="11" max="14" width="9.140625" style="114"/>
    <col min="15" max="15" width="5.5703125" style="114" customWidth="1"/>
    <col min="16" max="16384" width="9.140625" style="114"/>
  </cols>
  <sheetData>
    <row r="1" spans="1:10" ht="11.45" customHeight="1">
      <c r="A1" s="165" t="str">
        <f>'o fy'!$B$29</f>
        <v>LASER CUT SLOVENSKO spol. s r.o.</v>
      </c>
      <c r="H1" s="1888">
        <f>'o fy'!$B$24</f>
        <v>0</v>
      </c>
      <c r="I1" s="1888"/>
    </row>
    <row r="2" spans="1:10" ht="11.25">
      <c r="A2" s="2369" t="s">
        <v>1487</v>
      </c>
      <c r="B2" s="2369"/>
      <c r="C2" s="2369"/>
      <c r="D2" s="2369"/>
      <c r="E2" s="2369"/>
      <c r="F2" s="2369"/>
      <c r="G2" s="2369"/>
      <c r="H2" s="2369"/>
      <c r="I2" s="2369"/>
      <c r="J2" s="217"/>
    </row>
    <row r="3" spans="1:10" ht="11.85" customHeight="1">
      <c r="A3" s="2112"/>
      <c r="B3" s="2112"/>
      <c r="C3" s="2112"/>
      <c r="D3" s="2109" t="s">
        <v>1433</v>
      </c>
      <c r="E3" s="2370" t="s">
        <v>1488</v>
      </c>
      <c r="F3" s="2370" t="s">
        <v>1489</v>
      </c>
      <c r="G3" s="2370" t="s">
        <v>1490</v>
      </c>
      <c r="H3" s="2175" t="s">
        <v>1435</v>
      </c>
      <c r="I3" s="2176"/>
    </row>
    <row r="4" spans="1:10" ht="45.75" customHeight="1">
      <c r="A4" s="2112"/>
      <c r="B4" s="2112"/>
      <c r="C4" s="2112"/>
      <c r="D4" s="2109"/>
      <c r="E4" s="2371"/>
      <c r="F4" s="2371"/>
      <c r="G4" s="2371"/>
      <c r="H4" s="2177"/>
      <c r="I4" s="2178"/>
    </row>
    <row r="5" spans="1:10" ht="12.95" customHeight="1">
      <c r="A5" s="2248" t="s">
        <v>1061</v>
      </c>
      <c r="B5" s="2249"/>
      <c r="C5" s="2249"/>
      <c r="D5" s="671"/>
      <c r="E5" s="634"/>
      <c r="F5" s="634"/>
      <c r="G5" s="634"/>
      <c r="H5" s="2036"/>
      <c r="I5" s="2105"/>
    </row>
    <row r="6" spans="1:10" ht="23.25" customHeight="1">
      <c r="A6" s="2248" t="s">
        <v>1063</v>
      </c>
      <c r="B6" s="2249"/>
      <c r="C6" s="2249"/>
      <c r="D6" s="671"/>
      <c r="E6" s="634"/>
      <c r="F6" s="634"/>
      <c r="G6" s="634"/>
      <c r="H6" s="2036"/>
      <c r="I6" s="2105"/>
    </row>
    <row r="7" spans="1:10" ht="22.5" customHeight="1">
      <c r="A7" s="2248" t="s">
        <v>1491</v>
      </c>
      <c r="B7" s="2249"/>
      <c r="C7" s="2249"/>
      <c r="D7" s="671"/>
      <c r="E7" s="634"/>
      <c r="F7" s="634"/>
      <c r="G7" s="634"/>
      <c r="H7" s="2036"/>
      <c r="I7" s="2105"/>
    </row>
    <row r="8" spans="1:10" ht="21.75" customHeight="1">
      <c r="A8" s="2248" t="s">
        <v>1492</v>
      </c>
      <c r="B8" s="2249"/>
      <c r="C8" s="2249"/>
      <c r="D8" s="671"/>
      <c r="E8" s="634"/>
      <c r="F8" s="634"/>
      <c r="G8" s="634"/>
      <c r="H8" s="2036"/>
      <c r="I8" s="2105"/>
    </row>
    <row r="9" spans="1:10" ht="12.95" customHeight="1">
      <c r="A9" s="2248" t="s">
        <v>717</v>
      </c>
      <c r="B9" s="2249"/>
      <c r="C9" s="2249"/>
      <c r="D9" s="671"/>
      <c r="E9" s="634"/>
      <c r="F9" s="634"/>
      <c r="G9" s="634"/>
      <c r="H9" s="2036"/>
      <c r="I9" s="2105"/>
    </row>
    <row r="10" spans="1:10" ht="12.95" customHeight="1">
      <c r="A10" s="2372" t="s">
        <v>1493</v>
      </c>
      <c r="B10" s="2373"/>
      <c r="C10" s="2373"/>
      <c r="D10" s="672"/>
      <c r="E10" s="635"/>
      <c r="F10" s="635"/>
      <c r="G10" s="635"/>
      <c r="H10" s="2028"/>
      <c r="I10" s="2114"/>
    </row>
    <row r="11" spans="1:10" ht="11.25">
      <c r="A11" s="2374" t="s">
        <v>1494</v>
      </c>
      <c r="B11" s="2374"/>
      <c r="C11" s="2374"/>
      <c r="D11" s="2374"/>
      <c r="E11" s="2374"/>
      <c r="F11" s="2374"/>
      <c r="G11" s="2374"/>
      <c r="H11" s="2374"/>
      <c r="I11" s="2374"/>
      <c r="J11" s="217"/>
    </row>
    <row r="12" spans="1:10" ht="11.85" customHeight="1">
      <c r="A12" s="2139" t="s">
        <v>954</v>
      </c>
      <c r="B12" s="2143"/>
      <c r="C12" s="2143"/>
      <c r="D12" s="2143"/>
      <c r="E12" s="2140"/>
      <c r="F12" s="2370" t="s">
        <v>1495</v>
      </c>
      <c r="G12" s="2370" t="s">
        <v>1496</v>
      </c>
      <c r="H12" s="2175" t="s">
        <v>1493</v>
      </c>
      <c r="I12" s="2176"/>
    </row>
    <row r="13" spans="1:10" ht="9.75" customHeight="1">
      <c r="A13" s="2141"/>
      <c r="B13" s="2144"/>
      <c r="C13" s="2144"/>
      <c r="D13" s="2144"/>
      <c r="E13" s="2142"/>
      <c r="F13" s="2371"/>
      <c r="G13" s="2371"/>
      <c r="H13" s="2177"/>
      <c r="I13" s="2178"/>
    </row>
    <row r="14" spans="1:10" ht="11.25">
      <c r="A14" s="2375" t="s">
        <v>219</v>
      </c>
      <c r="B14" s="2216"/>
      <c r="C14" s="2216"/>
      <c r="D14" s="2216"/>
      <c r="E14" s="2216"/>
      <c r="F14" s="1288" t="s">
        <v>220</v>
      </c>
      <c r="G14" s="1288" t="s">
        <v>221</v>
      </c>
      <c r="H14" s="2376" t="s">
        <v>1001</v>
      </c>
      <c r="I14" s="2377"/>
    </row>
    <row r="15" spans="1:10" ht="11.25" customHeight="1">
      <c r="A15" s="2378" t="s">
        <v>1060</v>
      </c>
      <c r="B15" s="2379"/>
      <c r="C15" s="2379"/>
      <c r="D15" s="2379"/>
      <c r="E15" s="2379"/>
      <c r="F15" s="2379"/>
      <c r="G15" s="2379"/>
      <c r="H15" s="2379"/>
      <c r="I15" s="2380"/>
    </row>
    <row r="16" spans="1:10" ht="11.25">
      <c r="A16" s="2381" t="s">
        <v>2093</v>
      </c>
      <c r="B16" s="2382"/>
      <c r="C16" s="2382"/>
      <c r="D16" s="2382"/>
      <c r="E16" s="2383"/>
      <c r="F16" s="634">
        <f t="shared" ref="F16:F21" si="0">SUM(H16-G16)</f>
        <v>0</v>
      </c>
      <c r="G16" s="658"/>
      <c r="H16" s="2036">
        <f>'D1'!$J$40</f>
        <v>0</v>
      </c>
      <c r="I16" s="2105"/>
    </row>
    <row r="17" spans="1:9" ht="11.25">
      <c r="A17" s="2381" t="s">
        <v>2092</v>
      </c>
      <c r="B17" s="2382"/>
      <c r="C17" s="2382"/>
      <c r="D17" s="2382"/>
      <c r="E17" s="2383"/>
      <c r="F17" s="634">
        <f t="shared" si="0"/>
        <v>0</v>
      </c>
      <c r="G17" s="658"/>
      <c r="H17" s="2036">
        <f>'D1'!J42</f>
        <v>0</v>
      </c>
      <c r="I17" s="2105"/>
    </row>
    <row r="18" spans="1:9" ht="11.25">
      <c r="A18" s="2381" t="s">
        <v>1497</v>
      </c>
      <c r="B18" s="2382"/>
      <c r="C18" s="2382"/>
      <c r="D18" s="2382"/>
      <c r="E18" s="2383"/>
      <c r="F18" s="634">
        <f t="shared" si="0"/>
        <v>0</v>
      </c>
      <c r="G18" s="658"/>
      <c r="H18" s="2036">
        <f>'D1'!J43</f>
        <v>0</v>
      </c>
      <c r="I18" s="2105"/>
    </row>
    <row r="19" spans="1:9" ht="14.1" customHeight="1">
      <c r="A19" s="2381" t="s">
        <v>1498</v>
      </c>
      <c r="B19" s="2382"/>
      <c r="C19" s="2382"/>
      <c r="D19" s="2382"/>
      <c r="E19" s="2383"/>
      <c r="F19" s="634">
        <f t="shared" si="0"/>
        <v>0</v>
      </c>
      <c r="G19" s="658"/>
      <c r="H19" s="2036">
        <f>'D1'!J44</f>
        <v>0</v>
      </c>
      <c r="I19" s="2105"/>
    </row>
    <row r="20" spans="1:9" ht="11.25">
      <c r="A20" s="2384" t="s">
        <v>2091</v>
      </c>
      <c r="B20" s="2385"/>
      <c r="C20" s="2385"/>
      <c r="D20" s="2385"/>
      <c r="E20" s="2386"/>
      <c r="F20" s="818">
        <f t="shared" si="0"/>
        <v>0</v>
      </c>
      <c r="G20" s="433"/>
      <c r="H20" s="2387">
        <f>'D1'!J45</f>
        <v>0</v>
      </c>
      <c r="I20" s="2388"/>
    </row>
    <row r="21" spans="1:9" ht="11.25" customHeight="1">
      <c r="A21" s="2389" t="s">
        <v>1499</v>
      </c>
      <c r="B21" s="2390"/>
      <c r="C21" s="2390"/>
      <c r="D21" s="2390"/>
      <c r="E21" s="2391"/>
      <c r="F21" s="819">
        <f t="shared" si="0"/>
        <v>0</v>
      </c>
      <c r="G21" s="432">
        <f>SUM(G16:G20)</f>
        <v>0</v>
      </c>
      <c r="H21" s="2392">
        <f>'D1'!$J$39</f>
        <v>0</v>
      </c>
      <c r="I21" s="2393"/>
    </row>
    <row r="22" spans="1:9" ht="11.85" customHeight="1">
      <c r="A22" s="2394" t="s">
        <v>1068</v>
      </c>
      <c r="B22" s="2395"/>
      <c r="C22" s="2395"/>
      <c r="D22" s="1289"/>
      <c r="E22" s="1290"/>
      <c r="F22" s="820"/>
      <c r="G22" s="434"/>
      <c r="H22" s="2396"/>
      <c r="I22" s="2397"/>
    </row>
    <row r="23" spans="1:9" ht="11.25">
      <c r="A23" s="2381" t="s">
        <v>2087</v>
      </c>
      <c r="B23" s="2382"/>
      <c r="C23" s="2382"/>
      <c r="D23" s="2382"/>
      <c r="E23" s="2383"/>
      <c r="F23" s="634">
        <f t="shared" ref="F23:F30" si="1">SUM(H23-G23)</f>
        <v>13631.570000000002</v>
      </c>
      <c r="G23" s="658"/>
      <c r="H23" s="2036">
        <f>'D1'!$J$48</f>
        <v>13631.570000000002</v>
      </c>
      <c r="I23" s="2105"/>
    </row>
    <row r="24" spans="1:9" ht="11.25">
      <c r="A24" s="2381" t="s">
        <v>2088</v>
      </c>
      <c r="B24" s="2382"/>
      <c r="C24" s="2382"/>
      <c r="D24" s="2382"/>
      <c r="E24" s="2383"/>
      <c r="F24" s="634">
        <f t="shared" si="1"/>
        <v>0</v>
      </c>
      <c r="G24" s="658"/>
      <c r="H24" s="2036">
        <f>'D1'!J50</f>
        <v>0</v>
      </c>
      <c r="I24" s="2105"/>
    </row>
    <row r="25" spans="1:9" ht="14.1" customHeight="1">
      <c r="A25" s="2381" t="s">
        <v>1500</v>
      </c>
      <c r="B25" s="2382"/>
      <c r="C25" s="2382"/>
      <c r="D25" s="2382"/>
      <c r="E25" s="2383"/>
      <c r="F25" s="634">
        <f t="shared" si="1"/>
        <v>0</v>
      </c>
      <c r="G25" s="658"/>
      <c r="H25" s="2036">
        <f>'D1'!J51</f>
        <v>0</v>
      </c>
      <c r="I25" s="2105"/>
    </row>
    <row r="26" spans="1:9" ht="11.25">
      <c r="A26" s="2381" t="s">
        <v>2089</v>
      </c>
      <c r="B26" s="2382"/>
      <c r="C26" s="2382"/>
      <c r="D26" s="2382"/>
      <c r="E26" s="2383"/>
      <c r="F26" s="634">
        <f t="shared" si="1"/>
        <v>12781.850000000002</v>
      </c>
      <c r="G26" s="658"/>
      <c r="H26" s="2036">
        <f>'D1'!J52</f>
        <v>12781.850000000002</v>
      </c>
      <c r="I26" s="2105"/>
    </row>
    <row r="27" spans="1:9" ht="11.25" customHeight="1">
      <c r="A27" s="2381" t="s">
        <v>1501</v>
      </c>
      <c r="B27" s="2382"/>
      <c r="C27" s="2382"/>
      <c r="D27" s="2382"/>
      <c r="E27" s="2383"/>
      <c r="F27" s="634">
        <f t="shared" si="1"/>
        <v>0</v>
      </c>
      <c r="G27" s="658"/>
      <c r="H27" s="2036">
        <f>'D1'!J53</f>
        <v>0</v>
      </c>
      <c r="I27" s="2105"/>
    </row>
    <row r="28" spans="1:9" ht="11.25">
      <c r="A28" s="2381" t="s">
        <v>1502</v>
      </c>
      <c r="B28" s="2382"/>
      <c r="C28" s="2382"/>
      <c r="D28" s="2382"/>
      <c r="E28" s="2383"/>
      <c r="F28" s="634">
        <f t="shared" si="1"/>
        <v>946.56</v>
      </c>
      <c r="G28" s="658"/>
      <c r="H28" s="2036">
        <f>'D1'!J54</f>
        <v>946.56</v>
      </c>
      <c r="I28" s="2105"/>
    </row>
    <row r="29" spans="1:9" ht="11.25">
      <c r="A29" s="2384" t="s">
        <v>2090</v>
      </c>
      <c r="B29" s="2385"/>
      <c r="C29" s="2385"/>
      <c r="D29" s="2385"/>
      <c r="E29" s="2386"/>
      <c r="F29" s="818">
        <f t="shared" si="1"/>
        <v>0</v>
      </c>
      <c r="G29" s="433"/>
      <c r="H29" s="2387">
        <f>'D1'!J55</f>
        <v>0</v>
      </c>
      <c r="I29" s="2388"/>
    </row>
    <row r="30" spans="1:9" ht="11.85" customHeight="1">
      <c r="A30" s="2398" t="s">
        <v>1503</v>
      </c>
      <c r="B30" s="2399"/>
      <c r="C30" s="2399"/>
      <c r="D30" s="2399"/>
      <c r="E30" s="2400"/>
      <c r="F30" s="819">
        <f t="shared" si="1"/>
        <v>27359.980000000007</v>
      </c>
      <c r="G30" s="432">
        <f>SUM(G23:G29)</f>
        <v>0</v>
      </c>
      <c r="H30" s="2392">
        <f>'D1'!$J$47</f>
        <v>27359.980000000007</v>
      </c>
      <c r="I30" s="2393"/>
    </row>
    <row r="31" spans="1:9" ht="11.85" customHeight="1">
      <c r="A31" s="1196" t="s">
        <v>972</v>
      </c>
      <c r="B31" s="1196"/>
      <c r="C31" s="1196"/>
      <c r="D31" s="1196"/>
      <c r="E31" s="1196"/>
      <c r="F31" s="1196"/>
      <c r="G31" s="1196"/>
      <c r="H31" s="1196"/>
      <c r="I31" s="1196"/>
    </row>
    <row r="32" spans="1:9" ht="25.5" customHeight="1">
      <c r="A32" s="2113"/>
      <c r="B32" s="2113"/>
      <c r="C32" s="2113"/>
      <c r="D32" s="2113"/>
      <c r="E32" s="2113"/>
      <c r="F32" s="2113"/>
      <c r="G32" s="2113"/>
      <c r="H32" s="2113"/>
      <c r="I32" s="2113"/>
    </row>
    <row r="33" spans="1:9" ht="11.25">
      <c r="A33" s="2374" t="s">
        <v>1504</v>
      </c>
      <c r="B33" s="2374"/>
      <c r="C33" s="2374"/>
      <c r="D33" s="2374"/>
      <c r="E33" s="2374"/>
      <c r="F33" s="2374"/>
      <c r="G33" s="2374"/>
      <c r="H33" s="2374"/>
      <c r="I33" s="2374"/>
    </row>
    <row r="34" spans="1:9" ht="11.1" customHeight="1">
      <c r="A34" s="2112" t="s">
        <v>1024</v>
      </c>
      <c r="B34" s="2112"/>
      <c r="C34" s="2112"/>
      <c r="D34" s="2112"/>
      <c r="E34" s="2112" t="s">
        <v>1505</v>
      </c>
      <c r="F34" s="2112"/>
      <c r="G34" s="2112"/>
      <c r="H34" s="2112"/>
      <c r="I34" s="2112"/>
    </row>
    <row r="35" spans="1:9" ht="11.1" customHeight="1">
      <c r="A35" s="2112"/>
      <c r="B35" s="2112"/>
      <c r="C35" s="2112"/>
      <c r="D35" s="2112"/>
      <c r="E35" s="2112" t="s">
        <v>1506</v>
      </c>
      <c r="F35" s="2112"/>
      <c r="G35" s="2401" t="s">
        <v>2094</v>
      </c>
      <c r="H35" s="2401"/>
      <c r="I35" s="2401"/>
    </row>
    <row r="36" spans="1:9" ht="11.1" customHeight="1">
      <c r="A36" s="2112"/>
      <c r="B36" s="2112"/>
      <c r="C36" s="2112"/>
      <c r="D36" s="2112"/>
      <c r="E36" s="2112"/>
      <c r="F36" s="2112"/>
      <c r="G36" s="2401"/>
      <c r="H36" s="2401"/>
      <c r="I36" s="2401"/>
    </row>
    <row r="37" spans="1:9" s="136" customFormat="1" ht="12.95" customHeight="1">
      <c r="A37" s="2101" t="s">
        <v>1507</v>
      </c>
      <c r="B37" s="2088"/>
      <c r="C37" s="2088"/>
      <c r="D37" s="2088"/>
      <c r="E37" s="2021">
        <f>SUM(E39-E38)</f>
        <v>27359.980000000007</v>
      </c>
      <c r="F37" s="2021"/>
      <c r="G37" s="2021">
        <f>SUM(G39-G38)</f>
        <v>29140.48</v>
      </c>
      <c r="H37" s="2021"/>
      <c r="I37" s="2108"/>
    </row>
    <row r="38" spans="1:9" s="136" customFormat="1" ht="12.95" customHeight="1">
      <c r="A38" s="2096" t="s">
        <v>1508</v>
      </c>
      <c r="B38" s="2092"/>
      <c r="C38" s="2092"/>
      <c r="D38" s="2092"/>
      <c r="E38" s="2402"/>
      <c r="F38" s="2402"/>
      <c r="G38" s="2403"/>
      <c r="H38" s="2403"/>
      <c r="I38" s="2404"/>
    </row>
    <row r="39" spans="1:9" s="136" customFormat="1" ht="12.95" customHeight="1">
      <c r="A39" s="2405" t="s">
        <v>1509</v>
      </c>
      <c r="B39" s="2406"/>
      <c r="C39" s="2406"/>
      <c r="D39" s="2406"/>
      <c r="E39" s="2036">
        <f>'D1'!J47</f>
        <v>27359.980000000007</v>
      </c>
      <c r="F39" s="2036"/>
      <c r="G39" s="2036">
        <f>'D1'!$M$47</f>
        <v>29140.48</v>
      </c>
      <c r="H39" s="2036"/>
      <c r="I39" s="2105"/>
    </row>
    <row r="40" spans="1:9" ht="23.25" customHeight="1">
      <c r="A40" s="2352" t="s">
        <v>1510</v>
      </c>
      <c r="B40" s="2353"/>
      <c r="C40" s="2353"/>
      <c r="D40" s="2353"/>
      <c r="E40" s="2036">
        <f>SUM(E42-E41)</f>
        <v>0</v>
      </c>
      <c r="F40" s="2036"/>
      <c r="G40" s="2036">
        <v>0</v>
      </c>
      <c r="H40" s="2036"/>
      <c r="I40" s="2105"/>
    </row>
    <row r="41" spans="1:9" ht="23.25" customHeight="1">
      <c r="A41" s="2352" t="s">
        <v>1511</v>
      </c>
      <c r="B41" s="2353"/>
      <c r="C41" s="2353"/>
      <c r="D41" s="2353"/>
      <c r="E41" s="2402"/>
      <c r="F41" s="2402"/>
      <c r="G41" s="2403"/>
      <c r="H41" s="2403"/>
      <c r="I41" s="2404"/>
    </row>
    <row r="42" spans="1:9" ht="12.95" customHeight="1">
      <c r="A42" s="2407" t="s">
        <v>1512</v>
      </c>
      <c r="B42" s="2408"/>
      <c r="C42" s="2408"/>
      <c r="D42" s="2408"/>
      <c r="E42" s="2028">
        <f>'D1'!J39</f>
        <v>0</v>
      </c>
      <c r="F42" s="2028"/>
      <c r="G42" s="2028">
        <f>'D1'!$M$39</f>
        <v>0</v>
      </c>
      <c r="H42" s="2028"/>
      <c r="I42" s="2114"/>
    </row>
    <row r="43" spans="1:9" ht="11.85" customHeight="1">
      <c r="A43" s="1196" t="s">
        <v>972</v>
      </c>
      <c r="B43" s="1196"/>
      <c r="C43" s="1196"/>
      <c r="D43" s="1196"/>
      <c r="E43" s="1196"/>
      <c r="F43" s="1196"/>
      <c r="G43" s="1196"/>
      <c r="H43" s="1196"/>
      <c r="I43" s="1196"/>
    </row>
    <row r="44" spans="1:9" ht="21" customHeight="1">
      <c r="A44" s="2113"/>
      <c r="B44" s="2113"/>
      <c r="C44" s="2113"/>
      <c r="D44" s="2113"/>
      <c r="E44" s="2113"/>
      <c r="F44" s="2113"/>
      <c r="G44" s="2113"/>
      <c r="H44" s="2113"/>
      <c r="I44" s="2113"/>
    </row>
    <row r="45" spans="1:9" ht="11.45" customHeight="1">
      <c r="A45" s="2374" t="s">
        <v>1513</v>
      </c>
      <c r="B45" s="2374"/>
      <c r="C45" s="2374"/>
      <c r="D45" s="2374"/>
      <c r="E45" s="2374"/>
      <c r="F45" s="2374"/>
      <c r="G45" s="2374"/>
      <c r="H45" s="2374"/>
      <c r="I45" s="2374"/>
    </row>
    <row r="46" spans="1:9" ht="11.1" customHeight="1">
      <c r="A46" s="2271" t="s">
        <v>1514</v>
      </c>
      <c r="B46" s="2271"/>
      <c r="C46" s="2271"/>
      <c r="D46" s="2271"/>
      <c r="E46" s="2112" t="s">
        <v>218</v>
      </c>
      <c r="F46" s="2112"/>
      <c r="G46" s="2112"/>
      <c r="H46" s="2112"/>
      <c r="I46" s="2112"/>
    </row>
    <row r="47" spans="1:9" ht="11.1" customHeight="1">
      <c r="A47" s="2271"/>
      <c r="B47" s="2271"/>
      <c r="C47" s="2271"/>
      <c r="D47" s="2271"/>
      <c r="E47" s="2109" t="s">
        <v>1441</v>
      </c>
      <c r="F47" s="2109"/>
      <c r="G47" s="2109" t="s">
        <v>1515</v>
      </c>
      <c r="H47" s="2109"/>
      <c r="I47" s="2109"/>
    </row>
    <row r="48" spans="1:9" s="136" customFormat="1" ht="24.75" customHeight="1">
      <c r="A48" s="2168" t="s">
        <v>1516</v>
      </c>
      <c r="B48" s="2169"/>
      <c r="C48" s="2169"/>
      <c r="D48" s="2170"/>
      <c r="E48" s="2021"/>
      <c r="F48" s="2021"/>
      <c r="G48" s="2021"/>
      <c r="H48" s="2021"/>
      <c r="I48" s="2108"/>
    </row>
    <row r="49" spans="1:9" s="136" customFormat="1" ht="12.95" customHeight="1">
      <c r="A49" s="2096" t="s">
        <v>1517</v>
      </c>
      <c r="B49" s="2092"/>
      <c r="C49" s="2092"/>
      <c r="D49" s="2092"/>
      <c r="E49" s="2036"/>
      <c r="F49" s="2036"/>
      <c r="G49" s="2036"/>
      <c r="H49" s="2036"/>
      <c r="I49" s="2105"/>
    </row>
    <row r="50" spans="1:9" s="136" customFormat="1" ht="24.75" customHeight="1">
      <c r="A50" s="2409" t="s">
        <v>1518</v>
      </c>
      <c r="B50" s="2410"/>
      <c r="C50" s="2410"/>
      <c r="D50" s="2411"/>
      <c r="E50" s="2028"/>
      <c r="F50" s="2028"/>
      <c r="G50" s="2028"/>
      <c r="H50" s="2028"/>
      <c r="I50" s="2114"/>
    </row>
    <row r="51" spans="1:9" ht="11.45" customHeight="1">
      <c r="A51" s="1196" t="s">
        <v>972</v>
      </c>
      <c r="B51" s="1196"/>
      <c r="C51" s="1196"/>
      <c r="D51" s="1196"/>
      <c r="E51" s="1196"/>
      <c r="F51" s="1196"/>
      <c r="G51" s="1196"/>
      <c r="H51" s="1196"/>
      <c r="I51" s="1196"/>
    </row>
    <row r="52" spans="1:9" ht="24.75" customHeight="1">
      <c r="A52" s="2320"/>
      <c r="B52" s="2320"/>
      <c r="C52" s="2320"/>
      <c r="D52" s="2320"/>
      <c r="E52" s="2320"/>
      <c r="F52" s="2320"/>
      <c r="G52" s="2320"/>
      <c r="H52" s="2320"/>
      <c r="I52" s="2320"/>
    </row>
    <row r="53" spans="1:9" ht="11.45" customHeight="1">
      <c r="A53" s="165">
        <f>'o fy'!$A$54</f>
        <v>0</v>
      </c>
    </row>
  </sheetData>
  <sheetProtection password="C096" sheet="1" objects="1" scenarios="1" selectLockedCells="1"/>
  <mergeCells count="98">
    <mergeCell ref="H1:I1"/>
    <mergeCell ref="A44:I44"/>
    <mergeCell ref="A52:I52"/>
    <mergeCell ref="A49:D49"/>
    <mergeCell ref="E49:F49"/>
    <mergeCell ref="G49:I49"/>
    <mergeCell ref="A50:D50"/>
    <mergeCell ref="E50:F50"/>
    <mergeCell ref="G50:I50"/>
    <mergeCell ref="A45:I45"/>
    <mergeCell ref="A46:D47"/>
    <mergeCell ref="E46:I46"/>
    <mergeCell ref="E47:F47"/>
    <mergeCell ref="G47:I47"/>
    <mergeCell ref="A48:D48"/>
    <mergeCell ref="E48:F48"/>
    <mergeCell ref="G48:I48"/>
    <mergeCell ref="A41:D41"/>
    <mergeCell ref="E41:F41"/>
    <mergeCell ref="G41:I41"/>
    <mergeCell ref="A42:D42"/>
    <mergeCell ref="E42:F42"/>
    <mergeCell ref="G42:I42"/>
    <mergeCell ref="A39:D39"/>
    <mergeCell ref="E39:F39"/>
    <mergeCell ref="G39:I39"/>
    <mergeCell ref="A40:D40"/>
    <mergeCell ref="E40:F40"/>
    <mergeCell ref="G40:I40"/>
    <mergeCell ref="A37:D37"/>
    <mergeCell ref="E37:F37"/>
    <mergeCell ref="G37:I37"/>
    <mergeCell ref="A38:D38"/>
    <mergeCell ref="E38:F38"/>
    <mergeCell ref="G38:I38"/>
    <mergeCell ref="A33:I33"/>
    <mergeCell ref="A34:D36"/>
    <mergeCell ref="E34:I34"/>
    <mergeCell ref="E35:F36"/>
    <mergeCell ref="G35:I36"/>
    <mergeCell ref="A29:E29"/>
    <mergeCell ref="H29:I29"/>
    <mergeCell ref="A30:E30"/>
    <mergeCell ref="H30:I30"/>
    <mergeCell ref="A32:I32"/>
    <mergeCell ref="A26:E26"/>
    <mergeCell ref="H26:I26"/>
    <mergeCell ref="A27:E27"/>
    <mergeCell ref="H27:I27"/>
    <mergeCell ref="A28:E28"/>
    <mergeCell ref="H28:I28"/>
    <mergeCell ref="A23:E23"/>
    <mergeCell ref="H23:I23"/>
    <mergeCell ref="A24:E24"/>
    <mergeCell ref="H24:I24"/>
    <mergeCell ref="A25:E25"/>
    <mergeCell ref="H25:I25"/>
    <mergeCell ref="A20:E20"/>
    <mergeCell ref="H20:I20"/>
    <mergeCell ref="A21:E21"/>
    <mergeCell ref="H21:I21"/>
    <mergeCell ref="A22:C22"/>
    <mergeCell ref="H22:I22"/>
    <mergeCell ref="A17:E17"/>
    <mergeCell ref="H17:I17"/>
    <mergeCell ref="A18:E18"/>
    <mergeCell ref="H18:I18"/>
    <mergeCell ref="A19:E19"/>
    <mergeCell ref="H19:I19"/>
    <mergeCell ref="A14:E14"/>
    <mergeCell ref="H14:I14"/>
    <mergeCell ref="A15:I15"/>
    <mergeCell ref="A16:E16"/>
    <mergeCell ref="H16:I16"/>
    <mergeCell ref="A11:I11"/>
    <mergeCell ref="A12:E13"/>
    <mergeCell ref="F12:F13"/>
    <mergeCell ref="G12:G13"/>
    <mergeCell ref="H12:I13"/>
    <mergeCell ref="A8:C8"/>
    <mergeCell ref="H8:I8"/>
    <mergeCell ref="A9:C9"/>
    <mergeCell ref="H9:I9"/>
    <mergeCell ref="A10:C10"/>
    <mergeCell ref="H10:I10"/>
    <mergeCell ref="A5:C5"/>
    <mergeCell ref="H5:I5"/>
    <mergeCell ref="A6:C6"/>
    <mergeCell ref="H6:I6"/>
    <mergeCell ref="A7:C7"/>
    <mergeCell ref="H7:I7"/>
    <mergeCell ref="A2:I2"/>
    <mergeCell ref="A3:C4"/>
    <mergeCell ref="D3:D4"/>
    <mergeCell ref="E3:E4"/>
    <mergeCell ref="F3:F4"/>
    <mergeCell ref="G3:G4"/>
    <mergeCell ref="H3:I4"/>
  </mergeCells>
  <pageMargins left="0.75" right="0.75" top="0.71" bottom="0.48" header="0.4921259845" footer="0.4921259845"/>
  <pageSetup paperSize="9" scale="97" orientation="portrait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>
  <sheetPr codeName="List33"/>
  <dimension ref="A1:IV49"/>
  <sheetViews>
    <sheetView showGridLines="0" zoomScaleSheetLayoutView="70" workbookViewId="0">
      <selection activeCell="K48" sqref="K48"/>
    </sheetView>
  </sheetViews>
  <sheetFormatPr defaultRowHeight="11.45" customHeight="1"/>
  <cols>
    <col min="1" max="1" width="12.7109375" style="114" customWidth="1"/>
    <col min="2" max="2" width="18.42578125" style="114" customWidth="1"/>
    <col min="3" max="4" width="10.7109375" style="114" customWidth="1"/>
    <col min="5" max="6" width="5.7109375" style="114" customWidth="1"/>
    <col min="7" max="7" width="10.7109375" style="114" customWidth="1"/>
    <col min="8" max="9" width="5.7109375" style="114" customWidth="1"/>
    <col min="10" max="10" width="6.7109375" style="161" customWidth="1"/>
    <col min="11" max="14" width="9.140625" style="161"/>
    <col min="15" max="15" width="5.5703125" style="161" customWidth="1"/>
    <col min="16" max="57" width="9.140625" style="161"/>
    <col min="58" max="16384" width="9.140625" style="114"/>
  </cols>
  <sheetData>
    <row r="1" spans="1:256" ht="11.45" customHeight="1">
      <c r="A1" s="165" t="str">
        <f>'o fy'!$B$29</f>
        <v>LASER CUT SLOVENSKO spol. s r.o.</v>
      </c>
      <c r="G1" s="1888">
        <f>'o fy'!$B$24</f>
        <v>0</v>
      </c>
      <c r="H1" s="1888"/>
      <c r="I1" s="1888"/>
    </row>
    <row r="2" spans="1:256" ht="13.5" customHeight="1">
      <c r="A2" s="2369" t="s">
        <v>1519</v>
      </c>
      <c r="B2" s="2369"/>
      <c r="C2" s="2369"/>
      <c r="D2" s="2369"/>
      <c r="E2" s="2369"/>
      <c r="F2" s="2369"/>
      <c r="G2" s="2369"/>
      <c r="H2" s="2369"/>
      <c r="I2" s="2369"/>
    </row>
    <row r="3" spans="1:256" ht="11.45" customHeight="1">
      <c r="A3" s="2112" t="s">
        <v>1520</v>
      </c>
      <c r="B3" s="2112"/>
      <c r="C3" s="2112"/>
      <c r="D3" s="2112"/>
      <c r="E3" s="2112"/>
      <c r="F3" s="2112"/>
      <c r="G3" s="1192" t="s">
        <v>1353</v>
      </c>
      <c r="H3" s="2109" t="s">
        <v>1521</v>
      </c>
      <c r="I3" s="2109"/>
    </row>
    <row r="4" spans="1:256" s="136" customFormat="1" ht="11.45" customHeight="1">
      <c r="A4" s="2413"/>
      <c r="B4" s="2180"/>
      <c r="C4" s="2180"/>
      <c r="D4" s="2180"/>
      <c r="E4" s="2180"/>
      <c r="F4" s="2180"/>
      <c r="G4" s="646"/>
      <c r="H4" s="2191"/>
      <c r="I4" s="2192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</row>
    <row r="5" spans="1:256" s="136" customFormat="1" ht="11.45" customHeight="1">
      <c r="A5" s="2412"/>
      <c r="B5" s="2183"/>
      <c r="C5" s="2183"/>
      <c r="D5" s="2183"/>
      <c r="E5" s="2183"/>
      <c r="F5" s="2183"/>
      <c r="G5" s="647"/>
      <c r="H5" s="2193"/>
      <c r="I5" s="2194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1"/>
      <c r="BD5" s="161"/>
      <c r="BE5" s="161"/>
    </row>
    <row r="6" spans="1:256" s="136" customFormat="1" ht="11.45" customHeight="1">
      <c r="A6" s="2412"/>
      <c r="B6" s="2183"/>
      <c r="C6" s="2183"/>
      <c r="D6" s="2183"/>
      <c r="E6" s="2183"/>
      <c r="F6" s="2183"/>
      <c r="G6" s="647"/>
      <c r="H6" s="2193"/>
      <c r="I6" s="2194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</row>
    <row r="7" spans="1:256" s="136" customFormat="1" ht="11.45" customHeight="1">
      <c r="A7" s="2414" t="s">
        <v>1354</v>
      </c>
      <c r="B7" s="2186"/>
      <c r="C7" s="2186"/>
      <c r="D7" s="2186"/>
      <c r="E7" s="2186"/>
      <c r="F7" s="2186"/>
      <c r="G7" s="668"/>
      <c r="H7" s="2195"/>
      <c r="I7" s="2196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1"/>
      <c r="BA7" s="161"/>
      <c r="BB7" s="161"/>
      <c r="BC7" s="161"/>
      <c r="BD7" s="161"/>
      <c r="BE7" s="161"/>
    </row>
    <row r="8" spans="1:256" ht="11.85" customHeight="1">
      <c r="A8" s="1196" t="s">
        <v>972</v>
      </c>
      <c r="B8" s="1196"/>
      <c r="C8" s="1196"/>
      <c r="D8" s="1196"/>
      <c r="E8" s="1196"/>
      <c r="F8" s="1196"/>
      <c r="G8" s="1196"/>
      <c r="H8" s="1196"/>
      <c r="I8" s="1196"/>
    </row>
    <row r="9" spans="1:256" s="193" customFormat="1" ht="39.950000000000003" customHeight="1">
      <c r="A9" s="2416"/>
      <c r="B9" s="2416"/>
      <c r="C9" s="2416"/>
      <c r="D9" s="2416"/>
      <c r="E9" s="2416"/>
      <c r="F9" s="2416"/>
      <c r="G9" s="2416"/>
      <c r="H9" s="2416"/>
      <c r="I9" s="2416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</row>
    <row r="10" spans="1:256" s="1291" customFormat="1" ht="11.25">
      <c r="A10" s="2241" t="s">
        <v>1522</v>
      </c>
      <c r="B10" s="2241"/>
      <c r="C10" s="2241"/>
      <c r="D10" s="2241"/>
      <c r="E10" s="2241"/>
      <c r="F10" s="2241"/>
      <c r="G10" s="2241"/>
      <c r="H10" s="2241"/>
      <c r="I10" s="2241"/>
      <c r="J10" s="2241"/>
      <c r="K10" s="2241"/>
      <c r="L10" s="2241"/>
      <c r="M10" s="2241"/>
      <c r="N10" s="2241"/>
      <c r="O10" s="2241"/>
      <c r="P10" s="2241"/>
      <c r="Q10" s="2241"/>
      <c r="R10" s="2241"/>
      <c r="S10" s="2241"/>
      <c r="T10" s="2241"/>
      <c r="U10" s="2241"/>
      <c r="V10" s="2241"/>
      <c r="W10" s="2241"/>
      <c r="X10" s="2241"/>
      <c r="Y10" s="2241"/>
      <c r="Z10" s="2241"/>
      <c r="AA10" s="2241"/>
      <c r="AB10" s="2241"/>
      <c r="AC10" s="2241"/>
      <c r="AD10" s="2241"/>
      <c r="AE10" s="2241"/>
      <c r="AF10" s="2241"/>
      <c r="AG10" s="2241"/>
      <c r="AH10" s="2241"/>
      <c r="AI10" s="2241"/>
      <c r="AJ10" s="2241"/>
      <c r="AK10" s="2241"/>
      <c r="AL10" s="2241"/>
      <c r="AM10" s="2241"/>
      <c r="AN10" s="2241"/>
      <c r="AO10" s="2241"/>
      <c r="AP10" s="2241"/>
      <c r="AQ10" s="2241"/>
      <c r="AR10" s="2241"/>
      <c r="AS10" s="2241"/>
      <c r="AT10" s="2241"/>
      <c r="AU10" s="2241"/>
      <c r="AV10" s="2241"/>
      <c r="AW10" s="2241"/>
      <c r="AX10" s="2241"/>
      <c r="AY10" s="2241"/>
      <c r="AZ10" s="2241"/>
      <c r="BA10" s="2415"/>
      <c r="BB10" s="2415"/>
      <c r="BC10" s="2415"/>
      <c r="BD10" s="2415"/>
      <c r="BE10" s="2415"/>
      <c r="BF10" s="2415"/>
      <c r="BG10" s="2415"/>
      <c r="BH10" s="2415"/>
      <c r="BI10" s="2415"/>
      <c r="BJ10" s="2415"/>
      <c r="BK10" s="2415"/>
      <c r="BL10" s="2415"/>
      <c r="BM10" s="2415"/>
      <c r="BN10" s="2415"/>
      <c r="BO10" s="2415"/>
      <c r="BP10" s="2415"/>
      <c r="BQ10" s="2415"/>
      <c r="BR10" s="2415"/>
      <c r="BS10" s="2415"/>
      <c r="BT10" s="2415"/>
      <c r="BU10" s="2415"/>
      <c r="BV10" s="2415"/>
      <c r="BW10" s="2415"/>
      <c r="BX10" s="2415"/>
      <c r="BY10" s="2415"/>
      <c r="BZ10" s="2415"/>
      <c r="CA10" s="2415"/>
      <c r="CB10" s="2415"/>
      <c r="CC10" s="2415"/>
      <c r="CD10" s="2415"/>
      <c r="CE10" s="2415"/>
      <c r="CF10" s="2415"/>
      <c r="CG10" s="2415"/>
      <c r="CH10" s="2415"/>
      <c r="CI10" s="2415"/>
      <c r="CJ10" s="2415"/>
      <c r="CK10" s="2415"/>
      <c r="CL10" s="2415"/>
      <c r="CM10" s="2415"/>
      <c r="CN10" s="2415"/>
      <c r="CO10" s="2415"/>
      <c r="CP10" s="2415"/>
      <c r="CQ10" s="2415"/>
      <c r="CR10" s="2415"/>
      <c r="CS10" s="2415"/>
      <c r="CT10" s="2415"/>
      <c r="CU10" s="2415"/>
      <c r="CV10" s="2415"/>
      <c r="CW10" s="2415"/>
      <c r="CX10" s="2415"/>
      <c r="CY10" s="2415"/>
      <c r="CZ10" s="2415"/>
      <c r="DA10" s="2415"/>
      <c r="DB10" s="2415"/>
      <c r="DC10" s="2415"/>
      <c r="DD10" s="2415"/>
      <c r="DE10" s="2415"/>
      <c r="DF10" s="2415"/>
      <c r="DG10" s="2415"/>
      <c r="DH10" s="2415"/>
      <c r="DI10" s="2415"/>
      <c r="DJ10" s="2415"/>
      <c r="DK10" s="2415"/>
      <c r="DL10" s="2415"/>
      <c r="DM10" s="2415"/>
      <c r="DN10" s="2415"/>
      <c r="DO10" s="2415"/>
      <c r="DP10" s="2415"/>
      <c r="DQ10" s="2415"/>
      <c r="DR10" s="2415"/>
      <c r="DS10" s="2415"/>
      <c r="DT10" s="2415"/>
      <c r="DU10" s="2415"/>
      <c r="DV10" s="2415"/>
      <c r="DW10" s="2415"/>
      <c r="DX10" s="2415"/>
      <c r="DY10" s="2415"/>
      <c r="DZ10" s="2415"/>
      <c r="EA10" s="2415"/>
      <c r="EB10" s="2415"/>
      <c r="EC10" s="2415"/>
      <c r="ED10" s="2415"/>
      <c r="EE10" s="2415"/>
      <c r="EF10" s="2415"/>
      <c r="EG10" s="2415"/>
      <c r="EH10" s="2415"/>
      <c r="EI10" s="2415"/>
      <c r="EJ10" s="2415"/>
      <c r="EK10" s="2415"/>
      <c r="EL10" s="2415"/>
      <c r="EM10" s="2415"/>
      <c r="EN10" s="2415"/>
      <c r="EO10" s="2415"/>
      <c r="EP10" s="2415"/>
      <c r="EQ10" s="2415"/>
      <c r="ER10" s="2415"/>
      <c r="ES10" s="2415"/>
      <c r="ET10" s="2415"/>
      <c r="EU10" s="2415"/>
      <c r="EV10" s="2415"/>
      <c r="EW10" s="2415"/>
      <c r="EX10" s="2415"/>
      <c r="EY10" s="2415"/>
      <c r="EZ10" s="2415"/>
      <c r="FA10" s="2415"/>
      <c r="FB10" s="2415"/>
      <c r="FC10" s="2415"/>
      <c r="FD10" s="2415"/>
      <c r="FE10" s="2415"/>
      <c r="FF10" s="2415"/>
      <c r="FG10" s="2415"/>
      <c r="FH10" s="2415"/>
      <c r="FI10" s="2415"/>
      <c r="FJ10" s="2415"/>
      <c r="FK10" s="2415"/>
      <c r="FL10" s="2415"/>
      <c r="FM10" s="2415"/>
      <c r="FN10" s="2415"/>
      <c r="FO10" s="2415"/>
      <c r="FP10" s="2415"/>
      <c r="FQ10" s="2415"/>
      <c r="FR10" s="2415"/>
      <c r="FS10" s="2415"/>
      <c r="FT10" s="2415"/>
      <c r="FU10" s="2415"/>
      <c r="FV10" s="2415"/>
      <c r="FW10" s="2415"/>
      <c r="FX10" s="2415"/>
      <c r="FY10" s="2415"/>
      <c r="FZ10" s="2415"/>
      <c r="GA10" s="2415"/>
      <c r="GB10" s="2415"/>
      <c r="GC10" s="2415"/>
      <c r="GD10" s="2415"/>
      <c r="GE10" s="2415"/>
      <c r="GF10" s="2415"/>
      <c r="GG10" s="2415"/>
      <c r="GH10" s="2415"/>
      <c r="GI10" s="2415"/>
      <c r="GJ10" s="2415"/>
      <c r="GK10" s="2415"/>
      <c r="GL10" s="2415"/>
      <c r="GM10" s="2415"/>
      <c r="GN10" s="2415"/>
      <c r="GO10" s="2415"/>
      <c r="GP10" s="2415"/>
      <c r="GQ10" s="2415"/>
      <c r="GR10" s="2415"/>
      <c r="GS10" s="2415"/>
      <c r="GT10" s="2415"/>
      <c r="GU10" s="2415"/>
      <c r="GV10" s="2415"/>
      <c r="GW10" s="2415"/>
      <c r="GX10" s="2415"/>
      <c r="GY10" s="2415"/>
      <c r="GZ10" s="2415"/>
      <c r="HA10" s="2415"/>
      <c r="HB10" s="2415"/>
      <c r="HC10" s="2415"/>
      <c r="HD10" s="2415"/>
      <c r="HE10" s="2415"/>
      <c r="HF10" s="2415"/>
      <c r="HG10" s="2415"/>
      <c r="HH10" s="2415"/>
      <c r="HI10" s="2415"/>
      <c r="HJ10" s="2415"/>
      <c r="HK10" s="2415"/>
      <c r="HL10" s="2415"/>
      <c r="HM10" s="2415"/>
      <c r="HN10" s="2415"/>
      <c r="HO10" s="2415"/>
      <c r="HP10" s="2415"/>
      <c r="HQ10" s="2415"/>
      <c r="HR10" s="2415"/>
      <c r="HS10" s="2415"/>
      <c r="HT10" s="2415"/>
      <c r="HU10" s="2415"/>
      <c r="HV10" s="2415"/>
      <c r="HW10" s="2415"/>
      <c r="HX10" s="2415"/>
      <c r="HY10" s="2415"/>
      <c r="HZ10" s="2415"/>
      <c r="IA10" s="2415"/>
      <c r="IB10" s="2415"/>
      <c r="IC10" s="2415"/>
      <c r="ID10" s="2415"/>
      <c r="IE10" s="2415"/>
      <c r="IF10" s="2415"/>
      <c r="IG10" s="2415"/>
      <c r="IH10" s="2415"/>
      <c r="II10" s="2415"/>
      <c r="IJ10" s="2415"/>
      <c r="IK10" s="2415"/>
      <c r="IL10" s="2415"/>
      <c r="IM10" s="2415"/>
      <c r="IN10" s="2415"/>
      <c r="IO10" s="2415"/>
      <c r="IP10" s="2415"/>
      <c r="IQ10" s="2415"/>
      <c r="IR10" s="2415"/>
      <c r="IS10" s="2415"/>
      <c r="IT10" s="2415"/>
      <c r="IU10" s="2415"/>
      <c r="IV10" s="2415"/>
    </row>
    <row r="11" spans="1:256" ht="11.25">
      <c r="A11" s="2241" t="s">
        <v>1523</v>
      </c>
      <c r="B11" s="2241"/>
      <c r="C11" s="2241"/>
      <c r="D11" s="2241"/>
      <c r="E11" s="2241"/>
      <c r="F11" s="2241"/>
      <c r="G11" s="2241"/>
      <c r="H11" s="2241"/>
      <c r="I11" s="2241"/>
      <c r="J11" s="2241"/>
      <c r="K11" s="2241"/>
      <c r="L11" s="2241"/>
      <c r="M11" s="2241"/>
      <c r="N11" s="2241"/>
      <c r="O11" s="2241"/>
      <c r="P11" s="2241"/>
      <c r="Q11" s="2241"/>
      <c r="R11" s="2241"/>
      <c r="S11" s="2241"/>
      <c r="T11" s="2241"/>
      <c r="U11" s="2241"/>
      <c r="V11" s="2241"/>
      <c r="W11" s="2241"/>
      <c r="X11" s="2241"/>
      <c r="Y11" s="2241"/>
      <c r="Z11" s="2241"/>
      <c r="AA11" s="2241"/>
      <c r="AB11" s="2241"/>
      <c r="AC11" s="2241"/>
      <c r="AD11" s="2241"/>
      <c r="AE11" s="2241"/>
      <c r="AF11" s="2241"/>
      <c r="AG11" s="2241"/>
      <c r="AH11" s="2241"/>
      <c r="AI11" s="2241"/>
      <c r="AJ11" s="2241"/>
      <c r="AK11" s="2241"/>
      <c r="AL11" s="2241"/>
      <c r="AM11" s="2241"/>
      <c r="AN11" s="2241"/>
      <c r="AO11" s="2241"/>
      <c r="AP11" s="2241"/>
      <c r="AQ11" s="2241"/>
      <c r="AR11" s="2241"/>
      <c r="AS11" s="2241"/>
      <c r="AT11" s="2241"/>
      <c r="AU11" s="2241"/>
      <c r="AV11" s="2241"/>
      <c r="AW11" s="2241"/>
      <c r="AX11" s="2241"/>
      <c r="AY11" s="2241"/>
      <c r="AZ11" s="2241"/>
    </row>
    <row r="12" spans="1:256" ht="11.25" customHeight="1">
      <c r="A12" s="2112" t="s">
        <v>604</v>
      </c>
      <c r="B12" s="2112"/>
      <c r="C12" s="2112"/>
      <c r="D12" s="2112"/>
      <c r="E12" s="2112"/>
      <c r="F12" s="2112"/>
      <c r="G12" s="2109" t="s">
        <v>1435</v>
      </c>
      <c r="H12" s="2109" t="s">
        <v>1524</v>
      </c>
      <c r="I12" s="2109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</row>
    <row r="13" spans="1:256" ht="33.75" customHeight="1">
      <c r="A13" s="2112"/>
      <c r="B13" s="2112"/>
      <c r="C13" s="2112"/>
      <c r="D13" s="2112"/>
      <c r="E13" s="2112"/>
      <c r="F13" s="2112"/>
      <c r="G13" s="2109"/>
      <c r="H13" s="2109"/>
      <c r="I13" s="2109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</row>
    <row r="14" spans="1:256" ht="12.95" customHeight="1">
      <c r="A14" s="2152" t="s">
        <v>1525</v>
      </c>
      <c r="B14" s="2155"/>
      <c r="C14" s="2155"/>
      <c r="D14" s="2155"/>
      <c r="E14" s="2155"/>
      <c r="F14" s="2153"/>
      <c r="G14" s="770">
        <f>'HL KNIHA VYPOC'!$G$110+'HL KNIHA VYPOC'!G111</f>
        <v>34174.44</v>
      </c>
      <c r="H14" s="2213">
        <f>'HL KNIHA VYPOC'!$K$110+'HL KNIHA VYPOC'!K111</f>
        <v>36211.629999999997</v>
      </c>
      <c r="I14" s="2417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6"/>
      <c r="U14" s="226"/>
      <c r="V14" s="226"/>
      <c r="W14" s="226"/>
      <c r="X14" s="226"/>
      <c r="Y14" s="226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</row>
    <row r="15" spans="1:256" ht="12.95" customHeight="1">
      <c r="A15" s="2152" t="s">
        <v>1526</v>
      </c>
      <c r="B15" s="2155"/>
      <c r="C15" s="2155"/>
      <c r="D15" s="2155"/>
      <c r="E15" s="2155"/>
      <c r="F15" s="2153"/>
      <c r="G15" s="770">
        <f>'ANAL UCTY'!$I$122</f>
        <v>93.760000000000218</v>
      </c>
      <c r="H15" s="2213">
        <f>'ANAL UCTY'!$J$122</f>
        <v>512.32999999999993</v>
      </c>
      <c r="I15" s="2417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6"/>
      <c r="U15" s="226"/>
      <c r="V15" s="226"/>
      <c r="W15" s="226"/>
      <c r="X15" s="226"/>
      <c r="Y15" s="226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</row>
    <row r="16" spans="1:256" ht="12.95" customHeight="1">
      <c r="A16" s="2152" t="s">
        <v>1527</v>
      </c>
      <c r="B16" s="2155"/>
      <c r="C16" s="2155"/>
      <c r="D16" s="2155"/>
      <c r="E16" s="2155"/>
      <c r="F16" s="2153"/>
      <c r="G16" s="770">
        <f>'ANAL UCTY'!$I$123</f>
        <v>0</v>
      </c>
      <c r="H16" s="2213">
        <f>'ANAL UCTY'!$J$123</f>
        <v>0</v>
      </c>
      <c r="I16" s="2417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7"/>
      <c r="U16" s="227"/>
      <c r="V16" s="227"/>
      <c r="W16" s="227"/>
      <c r="X16" s="227"/>
      <c r="Y16" s="227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</row>
    <row r="17" spans="1:57" ht="12.95" customHeight="1">
      <c r="A17" s="2159" t="s">
        <v>1528</v>
      </c>
      <c r="B17" s="2162"/>
      <c r="C17" s="2162"/>
      <c r="D17" s="2162"/>
      <c r="E17" s="2162"/>
      <c r="F17" s="2160"/>
      <c r="G17" s="772">
        <f>'HL KNIHA VYPOC'!$G$134</f>
        <v>0</v>
      </c>
      <c r="H17" s="2418">
        <f>'HL KNIHA VYPOC'!$K$134</f>
        <v>0</v>
      </c>
      <c r="I17" s="2419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6"/>
      <c r="U17" s="226"/>
      <c r="V17" s="226"/>
      <c r="W17" s="226"/>
      <c r="X17" s="226"/>
      <c r="Y17" s="226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</row>
    <row r="18" spans="1:57" ht="12.95" customHeight="1">
      <c r="A18" s="2420" t="s">
        <v>1003</v>
      </c>
      <c r="B18" s="2421"/>
      <c r="C18" s="2421"/>
      <c r="D18" s="2421"/>
      <c r="E18" s="2421"/>
      <c r="F18" s="2421"/>
      <c r="G18" s="822">
        <f>SUM(G14:G17)</f>
        <v>34268.200000000004</v>
      </c>
      <c r="H18" s="2422">
        <f>SUM(H14:I17)</f>
        <v>36723.96</v>
      </c>
      <c r="I18" s="2423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6"/>
      <c r="U18" s="226"/>
      <c r="V18" s="226"/>
      <c r="W18" s="226"/>
      <c r="X18" s="226"/>
      <c r="Y18" s="226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</row>
    <row r="19" spans="1:57" ht="11.25">
      <c r="A19" s="1196" t="s">
        <v>972</v>
      </c>
      <c r="B19" s="1196"/>
      <c r="C19" s="1196"/>
      <c r="D19" s="1196"/>
      <c r="E19" s="1196"/>
      <c r="F19" s="1196"/>
      <c r="G19" s="1196"/>
      <c r="H19" s="1196"/>
      <c r="I19" s="1196"/>
      <c r="M19" s="197"/>
    </row>
    <row r="20" spans="1:57" ht="45" customHeight="1">
      <c r="A20" s="2122"/>
      <c r="B20" s="2122"/>
      <c r="C20" s="2122"/>
      <c r="D20" s="2122"/>
      <c r="E20" s="2122"/>
      <c r="F20" s="2122"/>
      <c r="G20" s="2122"/>
      <c r="H20" s="2122"/>
      <c r="I20" s="2122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</row>
    <row r="21" spans="1:57" ht="11.25">
      <c r="A21" s="2115" t="s">
        <v>1529</v>
      </c>
      <c r="B21" s="2115"/>
      <c r="C21" s="2115"/>
      <c r="D21" s="2115"/>
      <c r="E21" s="2115"/>
      <c r="F21" s="2115"/>
      <c r="G21" s="2115"/>
      <c r="H21" s="2115"/>
      <c r="I21" s="2115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14"/>
      <c r="BA21" s="114"/>
      <c r="BB21" s="114"/>
      <c r="BC21" s="114"/>
      <c r="BD21" s="114"/>
      <c r="BE21" s="114"/>
    </row>
    <row r="22" spans="1:57" ht="11.45" customHeight="1">
      <c r="A22" s="2139" t="s">
        <v>604</v>
      </c>
      <c r="B22" s="2143"/>
      <c r="C22" s="2143"/>
      <c r="D22" s="2370" t="s">
        <v>1433</v>
      </c>
      <c r="E22" s="2139"/>
      <c r="F22" s="2140"/>
      <c r="G22" s="2139" t="s">
        <v>1530</v>
      </c>
      <c r="H22" s="2427" t="s">
        <v>1435</v>
      </c>
      <c r="I22" s="2428"/>
      <c r="J22" s="821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</row>
    <row r="23" spans="1:57" ht="11.25">
      <c r="A23" s="2424"/>
      <c r="B23" s="2425"/>
      <c r="C23" s="2425"/>
      <c r="D23" s="2426"/>
      <c r="E23" s="2424" t="s">
        <v>1531</v>
      </c>
      <c r="F23" s="2431"/>
      <c r="G23" s="2141"/>
      <c r="H23" s="2429"/>
      <c r="I23" s="2430"/>
      <c r="J23" s="821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114"/>
      <c r="BA23" s="114"/>
      <c r="BB23" s="114"/>
      <c r="BC23" s="114"/>
      <c r="BD23" s="114"/>
      <c r="BE23" s="114"/>
    </row>
    <row r="24" spans="1:57" ht="12.75" customHeight="1">
      <c r="A24" s="2254" t="s">
        <v>219</v>
      </c>
      <c r="B24" s="2254"/>
      <c r="C24" s="2254"/>
      <c r="D24" s="1293" t="s">
        <v>220</v>
      </c>
      <c r="E24" s="2432" t="s">
        <v>221</v>
      </c>
      <c r="F24" s="2432"/>
      <c r="G24" s="1294" t="s">
        <v>1001</v>
      </c>
      <c r="H24" s="2432" t="s">
        <v>1002</v>
      </c>
      <c r="I24" s="2432"/>
      <c r="J24" s="228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14"/>
      <c r="BE24" s="114"/>
    </row>
    <row r="25" spans="1:57" s="193" customFormat="1" ht="12.95" customHeight="1">
      <c r="A25" s="2433" t="s">
        <v>606</v>
      </c>
      <c r="B25" s="2434"/>
      <c r="C25" s="2434"/>
      <c r="D25" s="445"/>
      <c r="E25" s="2435"/>
      <c r="F25" s="2435"/>
      <c r="G25" s="660"/>
      <c r="H25" s="2435"/>
      <c r="I25" s="2436"/>
      <c r="J25" s="228"/>
    </row>
    <row r="26" spans="1:57" s="193" customFormat="1" ht="12.75" hidden="1" customHeight="1">
      <c r="A26" s="2248"/>
      <c r="B26" s="2249"/>
      <c r="C26" s="2249"/>
      <c r="D26" s="662"/>
      <c r="E26" s="2437"/>
      <c r="F26" s="2437"/>
      <c r="G26" s="659"/>
      <c r="H26" s="2437"/>
      <c r="I26" s="2438"/>
      <c r="J26" s="228"/>
    </row>
    <row r="27" spans="1:57" s="193" customFormat="1" ht="12.95" customHeight="1">
      <c r="A27" s="2439" t="s">
        <v>610</v>
      </c>
      <c r="B27" s="2440"/>
      <c r="C27" s="2440"/>
      <c r="D27" s="662"/>
      <c r="E27" s="2437"/>
      <c r="F27" s="2437"/>
      <c r="G27" s="659"/>
      <c r="H27" s="2437"/>
      <c r="I27" s="2438"/>
      <c r="J27" s="228"/>
    </row>
    <row r="28" spans="1:57" s="193" customFormat="1" ht="12.95" customHeight="1">
      <c r="A28" s="2439" t="s">
        <v>1532</v>
      </c>
      <c r="B28" s="2440"/>
      <c r="C28" s="2440"/>
      <c r="D28" s="662"/>
      <c r="E28" s="2437"/>
      <c r="F28" s="2437"/>
      <c r="G28" s="659"/>
      <c r="H28" s="2437"/>
      <c r="I28" s="2438"/>
      <c r="J28" s="228"/>
    </row>
    <row r="29" spans="1:57" s="193" customFormat="1" ht="12.95" customHeight="1">
      <c r="A29" s="2248" t="s">
        <v>614</v>
      </c>
      <c r="B29" s="2249"/>
      <c r="C29" s="2249"/>
      <c r="D29" s="2443"/>
      <c r="E29" s="2437"/>
      <c r="F29" s="2437"/>
      <c r="G29" s="2437"/>
      <c r="H29" s="2437"/>
      <c r="I29" s="2438"/>
      <c r="J29" s="228"/>
    </row>
    <row r="30" spans="1:57" s="193" customFormat="1" ht="12.95" customHeight="1">
      <c r="A30" s="2248"/>
      <c r="B30" s="2249"/>
      <c r="C30" s="2249"/>
      <c r="D30" s="2443"/>
      <c r="E30" s="2437"/>
      <c r="F30" s="2437"/>
      <c r="G30" s="2437"/>
      <c r="H30" s="2437"/>
      <c r="I30" s="2438"/>
      <c r="J30" s="228"/>
    </row>
    <row r="31" spans="1:57" s="193" customFormat="1" ht="12.95" customHeight="1">
      <c r="A31" s="2439" t="s">
        <v>616</v>
      </c>
      <c r="B31" s="2440"/>
      <c r="C31" s="2440"/>
      <c r="D31" s="662"/>
      <c r="E31" s="2437"/>
      <c r="F31" s="2437"/>
      <c r="G31" s="659"/>
      <c r="H31" s="2437"/>
      <c r="I31" s="2438"/>
      <c r="J31" s="228"/>
    </row>
    <row r="32" spans="1:57" s="193" customFormat="1" ht="1.5" customHeight="1">
      <c r="A32" s="2248" t="s">
        <v>618</v>
      </c>
      <c r="B32" s="2249"/>
      <c r="C32" s="2249"/>
      <c r="D32" s="2443"/>
      <c r="E32" s="2437"/>
      <c r="F32" s="2437"/>
      <c r="G32" s="2437"/>
      <c r="H32" s="2437"/>
      <c r="I32" s="2438"/>
      <c r="J32" s="228"/>
    </row>
    <row r="33" spans="1:57" s="193" customFormat="1" ht="12.95" customHeight="1">
      <c r="A33" s="2248"/>
      <c r="B33" s="2249"/>
      <c r="C33" s="2249"/>
      <c r="D33" s="2443"/>
      <c r="E33" s="2437"/>
      <c r="F33" s="2437"/>
      <c r="G33" s="2437"/>
      <c r="H33" s="2437"/>
      <c r="I33" s="2438"/>
      <c r="J33" s="228"/>
    </row>
    <row r="34" spans="1:57" s="193" customFormat="1" ht="12.95" customHeight="1">
      <c r="A34" s="2264" t="s">
        <v>1533</v>
      </c>
      <c r="B34" s="2265"/>
      <c r="C34" s="2265"/>
      <c r="D34" s="697"/>
      <c r="E34" s="2441"/>
      <c r="F34" s="2441"/>
      <c r="G34" s="661"/>
      <c r="H34" s="2441"/>
      <c r="I34" s="2442"/>
      <c r="J34" s="228"/>
    </row>
    <row r="35" spans="1:57" s="193" customFormat="1" ht="12.95" customHeight="1">
      <c r="A35" s="1180" t="s">
        <v>972</v>
      </c>
      <c r="B35" s="1180"/>
      <c r="C35" s="1180"/>
      <c r="D35" s="1180"/>
      <c r="E35" s="1180"/>
      <c r="F35" s="1180"/>
      <c r="G35" s="1180"/>
      <c r="H35" s="1180"/>
      <c r="I35" s="1180"/>
      <c r="J35" s="161"/>
    </row>
    <row r="36" spans="1:57" s="193" customFormat="1" ht="45" customHeight="1">
      <c r="A36" s="2122"/>
      <c r="B36" s="2122"/>
      <c r="C36" s="2122"/>
      <c r="D36" s="2122"/>
      <c r="E36" s="2122"/>
      <c r="F36" s="2122"/>
      <c r="G36" s="2122"/>
      <c r="H36" s="2122"/>
      <c r="I36" s="2122"/>
      <c r="J36" s="161"/>
    </row>
    <row r="37" spans="1:57" s="193" customFormat="1" ht="11.25">
      <c r="A37" s="2247" t="s">
        <v>1534</v>
      </c>
      <c r="B37" s="2247"/>
      <c r="C37" s="2247"/>
      <c r="D37" s="2247"/>
      <c r="E37" s="2247"/>
      <c r="F37" s="2247"/>
      <c r="G37" s="2247"/>
      <c r="H37" s="2247"/>
      <c r="I37" s="2247"/>
      <c r="J37" s="161"/>
    </row>
    <row r="38" spans="1:57" s="193" customFormat="1" ht="11.25">
      <c r="A38" s="1180" t="s">
        <v>1535</v>
      </c>
      <c r="B38" s="1180"/>
      <c r="C38" s="1180"/>
      <c r="D38" s="1180"/>
      <c r="E38" s="1180"/>
      <c r="F38" s="1180"/>
      <c r="G38" s="1180"/>
      <c r="H38" s="1180"/>
      <c r="I38" s="1180"/>
      <c r="J38" s="161"/>
    </row>
    <row r="39" spans="1:57" ht="12.95" customHeight="1">
      <c r="A39" s="2139" t="s">
        <v>604</v>
      </c>
      <c r="B39" s="2140"/>
      <c r="C39" s="1295"/>
      <c r="D39" s="1296"/>
      <c r="E39" s="2175" t="s">
        <v>1536</v>
      </c>
      <c r="F39" s="2176"/>
      <c r="G39" s="2109" t="s">
        <v>1537</v>
      </c>
      <c r="H39" s="2450" t="s">
        <v>1538</v>
      </c>
      <c r="I39" s="2450"/>
      <c r="J39" s="821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</row>
    <row r="40" spans="1:57" ht="46.5" customHeight="1">
      <c r="A40" s="2141"/>
      <c r="B40" s="2142"/>
      <c r="C40" s="1297" t="s">
        <v>1539</v>
      </c>
      <c r="D40" s="1298" t="s">
        <v>1540</v>
      </c>
      <c r="E40" s="2177"/>
      <c r="F40" s="2178"/>
      <c r="G40" s="2109"/>
      <c r="H40" s="2450"/>
      <c r="I40" s="2450"/>
      <c r="J40" s="821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</row>
    <row r="41" spans="1:57" ht="11.25">
      <c r="A41" s="2451" t="s">
        <v>219</v>
      </c>
      <c r="B41" s="2452"/>
      <c r="C41" s="1292" t="s">
        <v>220</v>
      </c>
      <c r="D41" s="1299" t="s">
        <v>221</v>
      </c>
      <c r="E41" s="2453" t="s">
        <v>1001</v>
      </c>
      <c r="F41" s="2454"/>
      <c r="G41" s="1294" t="s">
        <v>1002</v>
      </c>
      <c r="H41" s="2453" t="s">
        <v>1007</v>
      </c>
      <c r="I41" s="2454"/>
      <c r="J41" s="821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</row>
    <row r="42" spans="1:57" s="193" customFormat="1" ht="14.1" customHeight="1">
      <c r="A42" s="2455" t="s">
        <v>1541</v>
      </c>
      <c r="B42" s="2456"/>
      <c r="C42" s="643"/>
      <c r="D42" s="643"/>
      <c r="E42" s="2457"/>
      <c r="F42" s="2457"/>
      <c r="G42" s="664"/>
      <c r="H42" s="2457"/>
      <c r="I42" s="2458"/>
      <c r="J42" s="228"/>
    </row>
    <row r="43" spans="1:57" s="193" customFormat="1" ht="14.1" customHeight="1">
      <c r="A43" s="2248" t="s">
        <v>1542</v>
      </c>
      <c r="B43" s="2249"/>
      <c r="C43" s="640"/>
      <c r="D43" s="640"/>
      <c r="E43" s="2444"/>
      <c r="F43" s="2444"/>
      <c r="G43" s="665"/>
      <c r="H43" s="2444"/>
      <c r="I43" s="2445"/>
      <c r="J43" s="228"/>
    </row>
    <row r="44" spans="1:57" s="193" customFormat="1" ht="14.1" customHeight="1">
      <c r="A44" s="2446" t="s">
        <v>1543</v>
      </c>
      <c r="B44" s="2447"/>
      <c r="C44" s="641"/>
      <c r="D44" s="641"/>
      <c r="E44" s="2448"/>
      <c r="F44" s="2448"/>
      <c r="G44" s="667"/>
      <c r="H44" s="2448"/>
      <c r="I44" s="2449"/>
      <c r="J44" s="228"/>
    </row>
    <row r="45" spans="1:57" s="193" customFormat="1" ht="12.95" customHeight="1">
      <c r="A45" s="1180" t="s">
        <v>972</v>
      </c>
      <c r="B45" s="1180"/>
      <c r="C45" s="1180"/>
      <c r="D45" s="1180"/>
      <c r="E45" s="1180"/>
      <c r="F45" s="1180"/>
      <c r="G45" s="1180"/>
      <c r="H45" s="1180"/>
      <c r="I45" s="1180"/>
    </row>
    <row r="46" spans="1:57" s="193" customFormat="1" ht="45" customHeight="1">
      <c r="A46" s="2122"/>
      <c r="B46" s="2122"/>
      <c r="C46" s="2122"/>
      <c r="D46" s="2122"/>
      <c r="E46" s="2122"/>
      <c r="F46" s="2122"/>
      <c r="G46" s="2122"/>
      <c r="H46" s="2122"/>
      <c r="I46" s="2122"/>
      <c r="J46" s="220"/>
    </row>
    <row r="47" spans="1:57" ht="11.45" customHeight="1">
      <c r="A47" s="1196"/>
      <c r="B47" s="1196"/>
      <c r="C47" s="1196"/>
      <c r="D47" s="1196"/>
      <c r="E47" s="1196"/>
      <c r="F47" s="1196"/>
      <c r="G47" s="1196"/>
      <c r="H47" s="1196"/>
      <c r="I47" s="1196"/>
    </row>
    <row r="49" spans="1:1" ht="11.45" customHeight="1">
      <c r="A49" s="165">
        <f>'o fy'!$A$54</f>
        <v>0</v>
      </c>
    </row>
  </sheetData>
  <sheetProtection password="C096" sheet="1" objects="1" scenarios="1" selectLockedCells="1"/>
  <mergeCells count="102">
    <mergeCell ref="G1:I1"/>
    <mergeCell ref="A46:I46"/>
    <mergeCell ref="A43:B43"/>
    <mergeCell ref="E43:F43"/>
    <mergeCell ref="H43:I43"/>
    <mergeCell ref="A44:B44"/>
    <mergeCell ref="E44:F44"/>
    <mergeCell ref="H44:I44"/>
    <mergeCell ref="A37:I37"/>
    <mergeCell ref="A39:B40"/>
    <mergeCell ref="E39:F40"/>
    <mergeCell ref="G39:G40"/>
    <mergeCell ref="H39:I40"/>
    <mergeCell ref="A41:B41"/>
    <mergeCell ref="E41:F41"/>
    <mergeCell ref="H41:I41"/>
    <mergeCell ref="A42:B42"/>
    <mergeCell ref="E42:F42"/>
    <mergeCell ref="H42:I42"/>
    <mergeCell ref="A32:C33"/>
    <mergeCell ref="D32:D33"/>
    <mergeCell ref="E32:F33"/>
    <mergeCell ref="G32:G33"/>
    <mergeCell ref="H32:I33"/>
    <mergeCell ref="A34:C34"/>
    <mergeCell ref="E34:F34"/>
    <mergeCell ref="H34:I34"/>
    <mergeCell ref="A36:I36"/>
    <mergeCell ref="A28:C28"/>
    <mergeCell ref="E28:F28"/>
    <mergeCell ref="H28:I28"/>
    <mergeCell ref="A29:C30"/>
    <mergeCell ref="D29:D30"/>
    <mergeCell ref="E29:F30"/>
    <mergeCell ref="G29:G30"/>
    <mergeCell ref="H29:I30"/>
    <mergeCell ref="A31:C31"/>
    <mergeCell ref="E31:F31"/>
    <mergeCell ref="H31:I31"/>
    <mergeCell ref="A25:C25"/>
    <mergeCell ref="E25:F25"/>
    <mergeCell ref="H25:I25"/>
    <mergeCell ref="A26:C26"/>
    <mergeCell ref="E26:F26"/>
    <mergeCell ref="H26:I26"/>
    <mergeCell ref="A27:C27"/>
    <mergeCell ref="E27:F27"/>
    <mergeCell ref="H27:I27"/>
    <mergeCell ref="A20:I20"/>
    <mergeCell ref="A21:I21"/>
    <mergeCell ref="A22:C23"/>
    <mergeCell ref="D22:D23"/>
    <mergeCell ref="E22:F22"/>
    <mergeCell ref="G22:G23"/>
    <mergeCell ref="H22:I23"/>
    <mergeCell ref="E23:F23"/>
    <mergeCell ref="A24:C24"/>
    <mergeCell ref="E24:F24"/>
    <mergeCell ref="H24:I24"/>
    <mergeCell ref="A14:F14"/>
    <mergeCell ref="H14:I14"/>
    <mergeCell ref="A15:F15"/>
    <mergeCell ref="H15:I15"/>
    <mergeCell ref="A16:F16"/>
    <mergeCell ref="H16:I16"/>
    <mergeCell ref="A17:F17"/>
    <mergeCell ref="H17:I17"/>
    <mergeCell ref="A18:F18"/>
    <mergeCell ref="H18:I18"/>
    <mergeCell ref="HN10:HZ10"/>
    <mergeCell ref="IA10:IM10"/>
    <mergeCell ref="IN10:IV10"/>
    <mergeCell ref="A11:AZ11"/>
    <mergeCell ref="A12:F13"/>
    <mergeCell ref="G12:G13"/>
    <mergeCell ref="H12:I13"/>
    <mergeCell ref="FA10:FM10"/>
    <mergeCell ref="FN10:FZ10"/>
    <mergeCell ref="A7:F7"/>
    <mergeCell ref="H7:I7"/>
    <mergeCell ref="A10:AZ10"/>
    <mergeCell ref="BA10:BM10"/>
    <mergeCell ref="A9:I9"/>
    <mergeCell ref="GA10:GM10"/>
    <mergeCell ref="GN10:GZ10"/>
    <mergeCell ref="HA10:HM10"/>
    <mergeCell ref="BN10:BZ10"/>
    <mergeCell ref="CA10:CM10"/>
    <mergeCell ref="CN10:CZ10"/>
    <mergeCell ref="DA10:DM10"/>
    <mergeCell ref="DN10:DZ10"/>
    <mergeCell ref="EA10:EM10"/>
    <mergeCell ref="EN10:EZ10"/>
    <mergeCell ref="A6:F6"/>
    <mergeCell ref="H6:I6"/>
    <mergeCell ref="A2:I2"/>
    <mergeCell ref="A3:F3"/>
    <mergeCell ref="H3:I3"/>
    <mergeCell ref="A4:F4"/>
    <mergeCell ref="H4:I4"/>
    <mergeCell ref="A5:F5"/>
    <mergeCell ref="H5:I5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>
  <sheetPr codeName="List34"/>
  <dimension ref="A1:IV64"/>
  <sheetViews>
    <sheetView showGridLines="0" topLeftCell="A16" zoomScaleSheetLayoutView="100" workbookViewId="0">
      <selection activeCell="A48" sqref="A48:AC48"/>
    </sheetView>
  </sheetViews>
  <sheetFormatPr defaultRowHeight="11.45" customHeight="1"/>
  <cols>
    <col min="1" max="7" width="1.7109375" style="114" customWidth="1"/>
    <col min="8" max="13" width="1.7109375" style="221" customWidth="1"/>
    <col min="14" max="38" width="1.7109375" style="114" customWidth="1"/>
    <col min="39" max="39" width="0.7109375" style="114" customWidth="1"/>
    <col min="40" max="70" width="1.7109375" style="114" customWidth="1"/>
    <col min="71" max="16384" width="9.140625" style="114"/>
  </cols>
  <sheetData>
    <row r="1" spans="1:256" ht="11.45" customHeight="1">
      <c r="A1" s="165" t="str">
        <f>'o fy'!$B$29</f>
        <v>LASER CUT SLOVENSKO spol. s r.o.</v>
      </c>
    </row>
    <row r="2" spans="1:256" s="161" customFormat="1" ht="25.5" customHeight="1">
      <c r="A2" s="2241" t="s">
        <v>1544</v>
      </c>
      <c r="B2" s="2241"/>
      <c r="C2" s="2241"/>
      <c r="D2" s="2241"/>
      <c r="E2" s="2241"/>
      <c r="F2" s="2241"/>
      <c r="G2" s="2241"/>
      <c r="H2" s="2241"/>
      <c r="I2" s="2241"/>
      <c r="J2" s="2241"/>
      <c r="K2" s="2241"/>
      <c r="L2" s="2241"/>
      <c r="M2" s="2241"/>
      <c r="N2" s="2241"/>
      <c r="O2" s="2241"/>
      <c r="P2" s="2241"/>
      <c r="Q2" s="2241"/>
      <c r="R2" s="2241"/>
      <c r="S2" s="2241"/>
      <c r="T2" s="2241"/>
      <c r="U2" s="2241"/>
      <c r="V2" s="2241"/>
      <c r="W2" s="2241"/>
      <c r="X2" s="2241"/>
      <c r="Y2" s="2241"/>
      <c r="Z2" s="2241"/>
      <c r="AA2" s="2241"/>
      <c r="AB2" s="2241"/>
      <c r="AC2" s="2241"/>
      <c r="AD2" s="2241"/>
      <c r="AE2" s="2241"/>
      <c r="AF2" s="2241"/>
      <c r="AG2" s="2241"/>
      <c r="AH2" s="2241"/>
      <c r="AI2" s="2241"/>
      <c r="AJ2" s="2241"/>
      <c r="AK2" s="2241"/>
      <c r="AL2" s="2241"/>
      <c r="AM2" s="2241"/>
      <c r="AN2" s="2241"/>
      <c r="AO2" s="2241"/>
      <c r="AP2" s="2241"/>
      <c r="AQ2" s="2241"/>
      <c r="AR2" s="2241"/>
      <c r="AS2" s="2241"/>
      <c r="AT2" s="2241"/>
      <c r="AU2" s="2241"/>
      <c r="AV2" s="2241"/>
      <c r="AW2" s="2241"/>
      <c r="AX2" s="2241"/>
      <c r="AY2" s="2241"/>
      <c r="AZ2" s="2241"/>
    </row>
    <row r="3" spans="1:256" s="161" customFormat="1" ht="12.95" customHeight="1">
      <c r="A3" s="2069" t="s">
        <v>604</v>
      </c>
      <c r="B3" s="2070"/>
      <c r="C3" s="2070"/>
      <c r="D3" s="2070"/>
      <c r="E3" s="2070"/>
      <c r="F3" s="2070"/>
      <c r="G3" s="2070"/>
      <c r="H3" s="2070"/>
      <c r="I3" s="2070"/>
      <c r="J3" s="2070"/>
      <c r="K3" s="2070"/>
      <c r="L3" s="2070"/>
      <c r="M3" s="2070"/>
      <c r="N3" s="2070"/>
      <c r="O3" s="2070"/>
      <c r="P3" s="2070"/>
      <c r="Q3" s="2070"/>
      <c r="R3" s="2070"/>
      <c r="S3" s="2070"/>
      <c r="T3" s="2070"/>
      <c r="U3" s="2070"/>
      <c r="V3" s="2070"/>
      <c r="W3" s="2070"/>
      <c r="X3" s="2070"/>
      <c r="Y3" s="2070"/>
      <c r="Z3" s="2070"/>
      <c r="AA3" s="2070"/>
      <c r="AB3" s="2070"/>
      <c r="AC3" s="2070"/>
      <c r="AD3" s="2070"/>
      <c r="AE3" s="2070"/>
      <c r="AF3" s="2070"/>
      <c r="AG3" s="2070"/>
      <c r="AH3" s="2070"/>
      <c r="AI3" s="2070"/>
      <c r="AJ3" s="2070"/>
      <c r="AK3" s="2070"/>
      <c r="AL3" s="2070"/>
      <c r="AM3" s="2070"/>
      <c r="AN3" s="2071"/>
      <c r="AO3" s="2459" t="s">
        <v>1457</v>
      </c>
      <c r="AP3" s="2460"/>
      <c r="AQ3" s="2460"/>
      <c r="AR3" s="2460"/>
      <c r="AS3" s="2460"/>
      <c r="AT3" s="2460"/>
      <c r="AU3" s="2460"/>
      <c r="AV3" s="2460"/>
      <c r="AW3" s="2460"/>
      <c r="AX3" s="2460"/>
      <c r="AY3" s="2460"/>
      <c r="AZ3" s="2461"/>
    </row>
    <row r="4" spans="1:256" s="161" customFormat="1" ht="12.95" customHeight="1">
      <c r="A4" s="2462" t="s">
        <v>1545</v>
      </c>
      <c r="B4" s="2463"/>
      <c r="C4" s="2463"/>
      <c r="D4" s="2463"/>
      <c r="E4" s="2463"/>
      <c r="F4" s="2463"/>
      <c r="G4" s="2463"/>
      <c r="H4" s="2463"/>
      <c r="I4" s="2463"/>
      <c r="J4" s="2463"/>
      <c r="K4" s="2463"/>
      <c r="L4" s="2463"/>
      <c r="M4" s="2463"/>
      <c r="N4" s="2463"/>
      <c r="O4" s="2463"/>
      <c r="P4" s="2463"/>
      <c r="Q4" s="2463"/>
      <c r="R4" s="2463"/>
      <c r="S4" s="2463"/>
      <c r="T4" s="2463"/>
      <c r="U4" s="2463"/>
      <c r="V4" s="2463"/>
      <c r="W4" s="2463"/>
      <c r="X4" s="2463"/>
      <c r="Y4" s="2463"/>
      <c r="Z4" s="2463"/>
      <c r="AA4" s="2463"/>
      <c r="AB4" s="2463"/>
      <c r="AC4" s="2463"/>
      <c r="AD4" s="2463"/>
      <c r="AE4" s="2463"/>
      <c r="AF4" s="2463"/>
      <c r="AG4" s="2463"/>
      <c r="AH4" s="2463"/>
      <c r="AI4" s="2463"/>
      <c r="AJ4" s="2463"/>
      <c r="AK4" s="2463"/>
      <c r="AL4" s="2463"/>
      <c r="AM4" s="2463"/>
      <c r="AN4" s="2463"/>
      <c r="AO4" s="2021"/>
      <c r="AP4" s="2021"/>
      <c r="AQ4" s="2021"/>
      <c r="AR4" s="2021"/>
      <c r="AS4" s="2021"/>
      <c r="AT4" s="2021"/>
      <c r="AU4" s="2021"/>
      <c r="AV4" s="2021"/>
      <c r="AW4" s="2021"/>
      <c r="AX4" s="2021"/>
      <c r="AY4" s="2021"/>
      <c r="AZ4" s="2108"/>
    </row>
    <row r="5" spans="1:256" s="161" customFormat="1" ht="12.95" customHeight="1">
      <c r="A5" s="2464" t="s">
        <v>1546</v>
      </c>
      <c r="B5" s="2465"/>
      <c r="C5" s="2465"/>
      <c r="D5" s="2465"/>
      <c r="E5" s="2465"/>
      <c r="F5" s="2465"/>
      <c r="G5" s="2465"/>
      <c r="H5" s="2465"/>
      <c r="I5" s="2465"/>
      <c r="J5" s="2465"/>
      <c r="K5" s="2465"/>
      <c r="L5" s="2465"/>
      <c r="M5" s="2465"/>
      <c r="N5" s="2465"/>
      <c r="O5" s="2465"/>
      <c r="P5" s="2465"/>
      <c r="Q5" s="2465"/>
      <c r="R5" s="2465"/>
      <c r="S5" s="2465"/>
      <c r="T5" s="2465"/>
      <c r="U5" s="2465"/>
      <c r="V5" s="2465"/>
      <c r="W5" s="2465"/>
      <c r="X5" s="2465"/>
      <c r="Y5" s="2465"/>
      <c r="Z5" s="2465"/>
      <c r="AA5" s="2465"/>
      <c r="AB5" s="2465"/>
      <c r="AC5" s="2465"/>
      <c r="AD5" s="2465"/>
      <c r="AE5" s="2465"/>
      <c r="AF5" s="2465"/>
      <c r="AG5" s="2465"/>
      <c r="AH5" s="2465"/>
      <c r="AI5" s="2465"/>
      <c r="AJ5" s="2465"/>
      <c r="AK5" s="2465"/>
      <c r="AL5" s="2465"/>
      <c r="AM5" s="2465"/>
      <c r="AN5" s="2466"/>
      <c r="AO5" s="2028"/>
      <c r="AP5" s="2028"/>
      <c r="AQ5" s="2028"/>
      <c r="AR5" s="2028"/>
      <c r="AS5" s="2028"/>
      <c r="AT5" s="2028"/>
      <c r="AU5" s="2028"/>
      <c r="AV5" s="2028"/>
      <c r="AW5" s="2028"/>
      <c r="AX5" s="2028"/>
      <c r="AY5" s="2028"/>
      <c r="AZ5" s="2114"/>
    </row>
    <row r="6" spans="1:256" s="161" customFormat="1" ht="11.85" customHeight="1">
      <c r="A6" s="114" t="s">
        <v>972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</row>
    <row r="7" spans="1:256" s="161" customFormat="1" ht="30" customHeight="1">
      <c r="A7" s="2320"/>
      <c r="B7" s="2320"/>
      <c r="C7" s="2320"/>
      <c r="D7" s="2320"/>
      <c r="E7" s="2320"/>
      <c r="F7" s="2320"/>
      <c r="G7" s="2320"/>
      <c r="H7" s="2320"/>
      <c r="I7" s="2320"/>
      <c r="J7" s="2320"/>
      <c r="K7" s="2320"/>
      <c r="L7" s="2320"/>
      <c r="M7" s="2320"/>
      <c r="N7" s="2320"/>
      <c r="O7" s="2320"/>
      <c r="P7" s="2320"/>
      <c r="Q7" s="2320"/>
      <c r="R7" s="2320"/>
      <c r="S7" s="2320"/>
      <c r="T7" s="2320"/>
      <c r="U7" s="2320"/>
      <c r="V7" s="2320"/>
      <c r="W7" s="2320"/>
      <c r="X7" s="2320"/>
      <c r="Y7" s="2320"/>
      <c r="Z7" s="2320"/>
      <c r="AA7" s="2320"/>
      <c r="AB7" s="2320"/>
      <c r="AC7" s="2320"/>
      <c r="AD7" s="2320"/>
      <c r="AE7" s="2320"/>
      <c r="AF7" s="2320"/>
      <c r="AG7" s="2320"/>
      <c r="AH7" s="2320"/>
      <c r="AI7" s="2320"/>
      <c r="AJ7" s="2320"/>
      <c r="AK7" s="2320"/>
      <c r="AL7" s="2320"/>
      <c r="AM7" s="2320"/>
      <c r="AN7" s="2320"/>
      <c r="AO7" s="2320"/>
      <c r="AP7" s="2320"/>
      <c r="AQ7" s="2320"/>
      <c r="AR7" s="2320"/>
      <c r="AS7" s="2320"/>
      <c r="AT7" s="2320"/>
      <c r="AU7" s="2320"/>
      <c r="AV7" s="2320"/>
      <c r="AW7" s="2320"/>
      <c r="AX7" s="2320"/>
      <c r="AY7" s="2320"/>
      <c r="AZ7" s="2320"/>
    </row>
    <row r="8" spans="1:256" s="161" customFormat="1" ht="11.25">
      <c r="A8" s="261"/>
      <c r="B8" s="261"/>
      <c r="C8" s="261"/>
      <c r="D8" s="261"/>
      <c r="E8" s="229"/>
      <c r="F8" s="823"/>
      <c r="G8" s="823"/>
      <c r="H8" s="823"/>
      <c r="I8" s="824"/>
      <c r="J8" s="823"/>
      <c r="K8" s="823"/>
      <c r="L8" s="823"/>
      <c r="M8" s="823"/>
    </row>
    <row r="9" spans="1:256" s="161" customFormat="1" ht="11.25" customHeight="1">
      <c r="A9" s="2241" t="s">
        <v>1547</v>
      </c>
      <c r="B9" s="2241"/>
      <c r="C9" s="2241"/>
      <c r="D9" s="2241"/>
      <c r="E9" s="2241"/>
      <c r="F9" s="2241"/>
      <c r="G9" s="2241"/>
      <c r="H9" s="2241"/>
      <c r="I9" s="2241"/>
      <c r="J9" s="2241"/>
      <c r="K9" s="2241"/>
      <c r="L9" s="2241"/>
      <c r="M9" s="2241"/>
      <c r="N9" s="2241"/>
      <c r="O9" s="2241"/>
      <c r="P9" s="2241"/>
      <c r="Q9" s="2241"/>
      <c r="R9" s="2241"/>
      <c r="S9" s="2241"/>
      <c r="T9" s="2241"/>
      <c r="U9" s="2241"/>
      <c r="V9" s="2241"/>
      <c r="W9" s="2241"/>
      <c r="X9" s="2241"/>
      <c r="Y9" s="2241"/>
      <c r="Z9" s="2241"/>
      <c r="AA9" s="2241"/>
      <c r="AB9" s="2241"/>
      <c r="AC9" s="2241"/>
      <c r="AD9" s="2241"/>
      <c r="AE9" s="2241"/>
      <c r="AF9" s="2241"/>
      <c r="AG9" s="2241"/>
      <c r="AH9" s="2241"/>
      <c r="AI9" s="2241"/>
      <c r="AJ9" s="2241"/>
      <c r="AK9" s="2241"/>
      <c r="AL9" s="2241"/>
      <c r="AM9" s="2241"/>
      <c r="AN9" s="2241"/>
      <c r="AO9" s="2241"/>
      <c r="AP9" s="2241"/>
      <c r="AQ9" s="2241"/>
      <c r="AR9" s="2241"/>
      <c r="AS9" s="2241"/>
      <c r="AT9" s="2241"/>
      <c r="AU9" s="2241"/>
      <c r="AV9" s="2241"/>
      <c r="AW9" s="2241"/>
      <c r="AX9" s="2241"/>
      <c r="AY9" s="2241"/>
      <c r="AZ9" s="2241"/>
      <c r="BA9" s="2241"/>
      <c r="BB9" s="2241"/>
      <c r="BC9" s="2241"/>
      <c r="BD9" s="2241"/>
      <c r="BE9" s="2241"/>
      <c r="BF9" s="2241"/>
      <c r="BG9" s="2241"/>
      <c r="BH9" s="2241"/>
      <c r="BI9" s="2241"/>
      <c r="BJ9" s="2241"/>
      <c r="BK9" s="2241"/>
      <c r="BL9" s="2241"/>
      <c r="BM9" s="2241"/>
      <c r="BN9" s="2241"/>
      <c r="BO9" s="2241"/>
      <c r="BP9" s="2241"/>
      <c r="BQ9" s="2241"/>
      <c r="BR9" s="2241"/>
      <c r="BS9" s="2241"/>
      <c r="BT9" s="2241"/>
      <c r="BU9" s="2241"/>
      <c r="BV9" s="2241"/>
      <c r="BW9" s="2241"/>
      <c r="BX9" s="2241"/>
      <c r="BY9" s="2241"/>
      <c r="BZ9" s="2241"/>
      <c r="CA9" s="2241"/>
      <c r="CB9" s="2241"/>
      <c r="CC9" s="2241"/>
      <c r="CD9" s="2241"/>
      <c r="CE9" s="2241"/>
      <c r="CF9" s="2241"/>
      <c r="CG9" s="2241"/>
      <c r="CH9" s="2241"/>
      <c r="CI9" s="2241"/>
      <c r="CJ9" s="2241"/>
      <c r="CK9" s="2241"/>
      <c r="CL9" s="2241"/>
      <c r="CM9" s="2241"/>
      <c r="CN9" s="2241"/>
      <c r="CO9" s="2241"/>
      <c r="CP9" s="2241"/>
      <c r="CQ9" s="2241"/>
      <c r="CR9" s="2241"/>
      <c r="CS9" s="2241"/>
      <c r="CT9" s="2241"/>
      <c r="CU9" s="2241"/>
      <c r="CV9" s="2241"/>
      <c r="CW9" s="2241"/>
      <c r="CX9" s="2241"/>
      <c r="CY9" s="2241"/>
      <c r="CZ9" s="2241"/>
      <c r="DA9" s="2241"/>
      <c r="DB9" s="2241"/>
      <c r="DC9" s="2241"/>
      <c r="DD9" s="2241"/>
      <c r="DE9" s="2241"/>
      <c r="DF9" s="2241"/>
      <c r="DG9" s="2241"/>
      <c r="DH9" s="2241"/>
      <c r="DI9" s="2241"/>
      <c r="DJ9" s="2241"/>
      <c r="DK9" s="2241"/>
      <c r="DL9" s="2241"/>
      <c r="DM9" s="2241"/>
      <c r="DN9" s="2241"/>
      <c r="DO9" s="2241"/>
      <c r="DP9" s="2241"/>
      <c r="DQ9" s="2241"/>
      <c r="DR9" s="2241"/>
      <c r="DS9" s="2241"/>
      <c r="DT9" s="2241"/>
      <c r="DU9" s="2241"/>
      <c r="DV9" s="2241"/>
      <c r="DW9" s="2241"/>
      <c r="DX9" s="2241"/>
      <c r="DY9" s="2241"/>
      <c r="DZ9" s="2241"/>
      <c r="EA9" s="2241"/>
      <c r="EB9" s="2241"/>
      <c r="EC9" s="2241"/>
      <c r="ED9" s="2241"/>
      <c r="EE9" s="2241"/>
      <c r="EF9" s="2241"/>
      <c r="EG9" s="2241"/>
      <c r="EH9" s="2241"/>
      <c r="EI9" s="2241"/>
      <c r="EJ9" s="2241"/>
      <c r="EK9" s="2241"/>
      <c r="EL9" s="2241"/>
      <c r="EM9" s="2241"/>
      <c r="EN9" s="2241"/>
      <c r="EO9" s="2241"/>
      <c r="EP9" s="2241"/>
      <c r="EQ9" s="2241"/>
      <c r="ER9" s="2241"/>
      <c r="ES9" s="2241"/>
      <c r="ET9" s="2241"/>
      <c r="EU9" s="2241"/>
      <c r="EV9" s="2241"/>
      <c r="EW9" s="2241"/>
      <c r="EX9" s="2241"/>
      <c r="EY9" s="2241"/>
      <c r="EZ9" s="2241"/>
      <c r="FA9" s="2241"/>
      <c r="FB9" s="2241"/>
      <c r="FC9" s="2241"/>
      <c r="FD9" s="2241"/>
      <c r="FE9" s="2241"/>
      <c r="FF9" s="2241"/>
      <c r="FG9" s="2241"/>
      <c r="FH9" s="2241"/>
      <c r="FI9" s="2241"/>
      <c r="FJ9" s="2241"/>
      <c r="FK9" s="2241"/>
      <c r="FL9" s="2241"/>
      <c r="FM9" s="2241"/>
      <c r="FN9" s="2241"/>
      <c r="FO9" s="2241"/>
      <c r="FP9" s="2241"/>
      <c r="FQ9" s="2241"/>
      <c r="FR9" s="2241"/>
      <c r="FS9" s="2241"/>
      <c r="FT9" s="2241"/>
      <c r="FU9" s="2241"/>
      <c r="FV9" s="2241"/>
      <c r="FW9" s="2241"/>
      <c r="FX9" s="2241"/>
      <c r="FY9" s="2241"/>
      <c r="FZ9" s="2241"/>
      <c r="GA9" s="2241"/>
      <c r="GB9" s="2241"/>
      <c r="GC9" s="2241"/>
      <c r="GD9" s="2241"/>
      <c r="GE9" s="2241"/>
      <c r="GF9" s="2241"/>
      <c r="GG9" s="2241"/>
      <c r="GH9" s="2241"/>
      <c r="GI9" s="2241"/>
      <c r="GJ9" s="2241"/>
      <c r="GK9" s="2241"/>
      <c r="GL9" s="2241"/>
      <c r="GM9" s="2241"/>
      <c r="GN9" s="2241"/>
      <c r="GO9" s="2241"/>
      <c r="GP9" s="2241"/>
      <c r="GQ9" s="2241"/>
      <c r="GR9" s="2241"/>
      <c r="GS9" s="2241"/>
      <c r="GT9" s="2241"/>
      <c r="GU9" s="2241"/>
      <c r="GV9" s="2241"/>
      <c r="GW9" s="2241"/>
      <c r="GX9" s="2241"/>
      <c r="GY9" s="2241"/>
      <c r="GZ9" s="2241"/>
      <c r="HA9" s="2241"/>
      <c r="HB9" s="2241"/>
      <c r="HC9" s="2241"/>
      <c r="HD9" s="2241"/>
      <c r="HE9" s="2241"/>
      <c r="HF9" s="2241"/>
      <c r="HG9" s="2241"/>
      <c r="HH9" s="2241"/>
      <c r="HI9" s="2241"/>
      <c r="HJ9" s="2241"/>
      <c r="HK9" s="2241"/>
      <c r="HL9" s="2241"/>
      <c r="HM9" s="2241"/>
      <c r="HN9" s="2241"/>
      <c r="HO9" s="2241"/>
      <c r="HP9" s="2241"/>
      <c r="HQ9" s="2241"/>
      <c r="HR9" s="2241"/>
      <c r="HS9" s="2241"/>
      <c r="HT9" s="2241"/>
      <c r="HU9" s="2241"/>
      <c r="HV9" s="2241"/>
      <c r="HW9" s="2241"/>
      <c r="HX9" s="2241"/>
      <c r="HY9" s="2241"/>
      <c r="HZ9" s="2241"/>
      <c r="IA9" s="2241"/>
      <c r="IB9" s="2241"/>
      <c r="IC9" s="2241"/>
      <c r="ID9" s="2241"/>
      <c r="IE9" s="2241"/>
      <c r="IF9" s="2241"/>
      <c r="IG9" s="2241"/>
      <c r="IH9" s="2241"/>
      <c r="II9" s="2241"/>
      <c r="IJ9" s="2241"/>
      <c r="IK9" s="2241"/>
      <c r="IL9" s="2241"/>
      <c r="IM9" s="2241"/>
      <c r="IN9" s="2241"/>
      <c r="IO9" s="2241"/>
      <c r="IP9" s="2241"/>
      <c r="IQ9" s="2241"/>
      <c r="IR9" s="2241"/>
      <c r="IS9" s="2241"/>
      <c r="IT9" s="2241"/>
      <c r="IU9" s="2241"/>
      <c r="IV9" s="2241"/>
    </row>
    <row r="10" spans="1:256" s="14" customFormat="1" ht="37.5" customHeight="1">
      <c r="A10" s="2471" t="s">
        <v>604</v>
      </c>
      <c r="B10" s="2471"/>
      <c r="C10" s="2471"/>
      <c r="D10" s="2471"/>
      <c r="E10" s="2471"/>
      <c r="F10" s="2471"/>
      <c r="G10" s="2471"/>
      <c r="H10" s="2471"/>
      <c r="I10" s="2471"/>
      <c r="J10" s="2471"/>
      <c r="K10" s="2471"/>
      <c r="L10" s="2471"/>
      <c r="M10" s="2471"/>
      <c r="N10" s="2471"/>
      <c r="O10" s="2471"/>
      <c r="P10" s="2471"/>
      <c r="Q10" s="2471"/>
      <c r="R10" s="2471"/>
      <c r="S10" s="2471"/>
      <c r="T10" s="2472" t="s">
        <v>1548</v>
      </c>
      <c r="U10" s="2473"/>
      <c r="V10" s="2473"/>
      <c r="W10" s="2473"/>
      <c r="X10" s="2473"/>
      <c r="Y10" s="2473"/>
      <c r="Z10" s="2474"/>
      <c r="AA10" s="2472" t="s">
        <v>1549</v>
      </c>
      <c r="AB10" s="2473"/>
      <c r="AC10" s="2473"/>
      <c r="AD10" s="2473"/>
      <c r="AE10" s="2473"/>
      <c r="AF10" s="2473"/>
      <c r="AG10" s="2473"/>
      <c r="AH10" s="2473"/>
      <c r="AI10" s="2473"/>
      <c r="AJ10" s="2473"/>
      <c r="AK10" s="2473"/>
      <c r="AL10" s="2473"/>
      <c r="AM10" s="2473"/>
      <c r="AN10" s="2474"/>
      <c r="AO10" s="2472" t="s">
        <v>1550</v>
      </c>
      <c r="AP10" s="2473"/>
      <c r="AQ10" s="2473"/>
      <c r="AR10" s="2473"/>
      <c r="AS10" s="2473"/>
      <c r="AT10" s="2473"/>
      <c r="AU10" s="2473"/>
      <c r="AV10" s="2473"/>
      <c r="AW10" s="2473"/>
      <c r="AX10" s="2473"/>
      <c r="AY10" s="2473"/>
      <c r="AZ10" s="2474"/>
    </row>
    <row r="11" spans="1:256" ht="11.25">
      <c r="A11" s="2467" t="s">
        <v>219</v>
      </c>
      <c r="B11" s="2467"/>
      <c r="C11" s="2467"/>
      <c r="D11" s="2467"/>
      <c r="E11" s="2467"/>
      <c r="F11" s="2467"/>
      <c r="G11" s="2467"/>
      <c r="H11" s="2467"/>
      <c r="I11" s="2467"/>
      <c r="J11" s="2467"/>
      <c r="K11" s="2467"/>
      <c r="L11" s="2467"/>
      <c r="M11" s="2467"/>
      <c r="N11" s="2467"/>
      <c r="O11" s="2467"/>
      <c r="P11" s="2467"/>
      <c r="Q11" s="2467"/>
      <c r="R11" s="2467"/>
      <c r="S11" s="2467"/>
      <c r="T11" s="2468" t="s">
        <v>220</v>
      </c>
      <c r="U11" s="2469"/>
      <c r="V11" s="2469"/>
      <c r="W11" s="2469"/>
      <c r="X11" s="2469"/>
      <c r="Y11" s="2469"/>
      <c r="Z11" s="2470"/>
      <c r="AA11" s="2468" t="s">
        <v>221</v>
      </c>
      <c r="AB11" s="2469"/>
      <c r="AC11" s="2469"/>
      <c r="AD11" s="2469"/>
      <c r="AE11" s="2469"/>
      <c r="AF11" s="2469"/>
      <c r="AG11" s="2469"/>
      <c r="AH11" s="2469"/>
      <c r="AI11" s="2469"/>
      <c r="AJ11" s="2469"/>
      <c r="AK11" s="2469"/>
      <c r="AL11" s="2469"/>
      <c r="AM11" s="2469"/>
      <c r="AN11" s="2470"/>
      <c r="AO11" s="2468" t="s">
        <v>1001</v>
      </c>
      <c r="AP11" s="2469"/>
      <c r="AQ11" s="2469"/>
      <c r="AR11" s="2469"/>
      <c r="AS11" s="2469"/>
      <c r="AT11" s="2469"/>
      <c r="AU11" s="2469"/>
      <c r="AV11" s="2469"/>
      <c r="AW11" s="2469"/>
      <c r="AX11" s="2469"/>
      <c r="AY11" s="2469"/>
      <c r="AZ11" s="2470"/>
    </row>
    <row r="12" spans="1:256" ht="12.95" customHeight="1">
      <c r="A12" s="2475" t="s">
        <v>1551</v>
      </c>
      <c r="B12" s="2476"/>
      <c r="C12" s="2476"/>
      <c r="D12" s="2476"/>
      <c r="E12" s="2476"/>
      <c r="F12" s="2476"/>
      <c r="G12" s="2476"/>
      <c r="H12" s="2476"/>
      <c r="I12" s="2476"/>
      <c r="J12" s="2476"/>
      <c r="K12" s="2476"/>
      <c r="L12" s="2476"/>
      <c r="M12" s="2476"/>
      <c r="N12" s="2476"/>
      <c r="O12" s="2476"/>
      <c r="P12" s="2476"/>
      <c r="Q12" s="2476"/>
      <c r="R12" s="2476"/>
      <c r="S12" s="2476"/>
      <c r="T12" s="2272"/>
      <c r="U12" s="2272"/>
      <c r="V12" s="2272"/>
      <c r="W12" s="2272"/>
      <c r="X12" s="2272"/>
      <c r="Y12" s="2272"/>
      <c r="Z12" s="2272"/>
      <c r="AA12" s="2477"/>
      <c r="AB12" s="2477"/>
      <c r="AC12" s="2477"/>
      <c r="AD12" s="2477"/>
      <c r="AE12" s="2477"/>
      <c r="AF12" s="2477"/>
      <c r="AG12" s="2477"/>
      <c r="AH12" s="2477"/>
      <c r="AI12" s="2477"/>
      <c r="AJ12" s="2477"/>
      <c r="AK12" s="2477"/>
      <c r="AL12" s="2477"/>
      <c r="AM12" s="2477"/>
      <c r="AN12" s="2477"/>
      <c r="AO12" s="2478"/>
      <c r="AP12" s="2478"/>
      <c r="AQ12" s="2478"/>
      <c r="AR12" s="2478"/>
      <c r="AS12" s="2478"/>
      <c r="AT12" s="2478"/>
      <c r="AU12" s="2478"/>
      <c r="AV12" s="2478"/>
      <c r="AW12" s="2478"/>
      <c r="AX12" s="2478"/>
      <c r="AY12" s="2478"/>
      <c r="AZ12" s="2479"/>
    </row>
    <row r="13" spans="1:256" ht="12.95" customHeight="1">
      <c r="A13" s="2480" t="s">
        <v>1552</v>
      </c>
      <c r="B13" s="2481"/>
      <c r="C13" s="2481"/>
      <c r="D13" s="2481"/>
      <c r="E13" s="2481"/>
      <c r="F13" s="2481"/>
      <c r="G13" s="2481"/>
      <c r="H13" s="2481"/>
      <c r="I13" s="2481"/>
      <c r="J13" s="2481"/>
      <c r="K13" s="2481"/>
      <c r="L13" s="2481"/>
      <c r="M13" s="2481"/>
      <c r="N13" s="2481"/>
      <c r="O13" s="2481"/>
      <c r="P13" s="2481"/>
      <c r="Q13" s="2481"/>
      <c r="R13" s="2481"/>
      <c r="S13" s="2481"/>
      <c r="T13" s="2273"/>
      <c r="U13" s="2273"/>
      <c r="V13" s="2273"/>
      <c r="W13" s="2273"/>
      <c r="X13" s="2273"/>
      <c r="Y13" s="2273"/>
      <c r="Z13" s="2273"/>
      <c r="AA13" s="2482"/>
      <c r="AB13" s="2482"/>
      <c r="AC13" s="2482"/>
      <c r="AD13" s="2482"/>
      <c r="AE13" s="2482"/>
      <c r="AF13" s="2482"/>
      <c r="AG13" s="2482"/>
      <c r="AH13" s="2482"/>
      <c r="AI13" s="2482"/>
      <c r="AJ13" s="2482"/>
      <c r="AK13" s="2482"/>
      <c r="AL13" s="2482"/>
      <c r="AM13" s="2482"/>
      <c r="AN13" s="2482"/>
      <c r="AO13" s="2483"/>
      <c r="AP13" s="2483"/>
      <c r="AQ13" s="2483"/>
      <c r="AR13" s="2483"/>
      <c r="AS13" s="2483"/>
      <c r="AT13" s="2483"/>
      <c r="AU13" s="2483"/>
      <c r="AV13" s="2483"/>
      <c r="AW13" s="2483"/>
      <c r="AX13" s="2483"/>
      <c r="AY13" s="2483"/>
      <c r="AZ13" s="2484"/>
    </row>
    <row r="14" spans="1:256" ht="12.95" customHeight="1">
      <c r="A14" s="2480" t="s">
        <v>1553</v>
      </c>
      <c r="B14" s="2481"/>
      <c r="C14" s="2481"/>
      <c r="D14" s="2481"/>
      <c r="E14" s="2481"/>
      <c r="F14" s="2481"/>
      <c r="G14" s="2481"/>
      <c r="H14" s="2481"/>
      <c r="I14" s="2481"/>
      <c r="J14" s="2481"/>
      <c r="K14" s="2481"/>
      <c r="L14" s="2481"/>
      <c r="M14" s="2481"/>
      <c r="N14" s="2481"/>
      <c r="O14" s="2481"/>
      <c r="P14" s="2481"/>
      <c r="Q14" s="2481"/>
      <c r="R14" s="2481"/>
      <c r="S14" s="2481"/>
      <c r="T14" s="2273"/>
      <c r="U14" s="2273"/>
      <c r="V14" s="2273"/>
      <c r="W14" s="2273"/>
      <c r="X14" s="2273"/>
      <c r="Y14" s="2273"/>
      <c r="Z14" s="2273"/>
      <c r="AA14" s="2482"/>
      <c r="AB14" s="2482"/>
      <c r="AC14" s="2482"/>
      <c r="AD14" s="2482"/>
      <c r="AE14" s="2482"/>
      <c r="AF14" s="2482"/>
      <c r="AG14" s="2482"/>
      <c r="AH14" s="2482"/>
      <c r="AI14" s="2482"/>
      <c r="AJ14" s="2482"/>
      <c r="AK14" s="2482"/>
      <c r="AL14" s="2482"/>
      <c r="AM14" s="2482"/>
      <c r="AN14" s="2482"/>
      <c r="AO14" s="2483"/>
      <c r="AP14" s="2483"/>
      <c r="AQ14" s="2483"/>
      <c r="AR14" s="2483"/>
      <c r="AS14" s="2483"/>
      <c r="AT14" s="2483"/>
      <c r="AU14" s="2483"/>
      <c r="AV14" s="2483"/>
      <c r="AW14" s="2483"/>
      <c r="AX14" s="2483"/>
      <c r="AY14" s="2483"/>
      <c r="AZ14" s="2484"/>
    </row>
    <row r="15" spans="1:256" ht="12.95" customHeight="1">
      <c r="A15" s="2480" t="s">
        <v>1541</v>
      </c>
      <c r="B15" s="2481"/>
      <c r="C15" s="2481"/>
      <c r="D15" s="2481"/>
      <c r="E15" s="2481"/>
      <c r="F15" s="2481"/>
      <c r="G15" s="2481"/>
      <c r="H15" s="2481"/>
      <c r="I15" s="2481"/>
      <c r="J15" s="2481"/>
      <c r="K15" s="2481"/>
      <c r="L15" s="2481"/>
      <c r="M15" s="2481"/>
      <c r="N15" s="2481"/>
      <c r="O15" s="2481"/>
      <c r="P15" s="2481"/>
      <c r="Q15" s="2481"/>
      <c r="R15" s="2481"/>
      <c r="S15" s="2481"/>
      <c r="T15" s="2273"/>
      <c r="U15" s="2273"/>
      <c r="V15" s="2273"/>
      <c r="W15" s="2273"/>
      <c r="X15" s="2273"/>
      <c r="Y15" s="2273"/>
      <c r="Z15" s="2273"/>
      <c r="AA15" s="2482"/>
      <c r="AB15" s="2482"/>
      <c r="AC15" s="2482"/>
      <c r="AD15" s="2482"/>
      <c r="AE15" s="2482"/>
      <c r="AF15" s="2482"/>
      <c r="AG15" s="2482"/>
      <c r="AH15" s="2482"/>
      <c r="AI15" s="2482"/>
      <c r="AJ15" s="2482"/>
      <c r="AK15" s="2482"/>
      <c r="AL15" s="2482"/>
      <c r="AM15" s="2482"/>
      <c r="AN15" s="2482"/>
      <c r="AO15" s="2483"/>
      <c r="AP15" s="2483"/>
      <c r="AQ15" s="2483"/>
      <c r="AR15" s="2483"/>
      <c r="AS15" s="2483"/>
      <c r="AT15" s="2483"/>
      <c r="AU15" s="2483"/>
      <c r="AV15" s="2483"/>
      <c r="AW15" s="2483"/>
      <c r="AX15" s="2483"/>
      <c r="AY15" s="2483"/>
      <c r="AZ15" s="2484"/>
    </row>
    <row r="16" spans="1:256" ht="12.95" customHeight="1">
      <c r="A16" s="2485" t="s">
        <v>1543</v>
      </c>
      <c r="B16" s="2486"/>
      <c r="C16" s="2486"/>
      <c r="D16" s="2486"/>
      <c r="E16" s="2486"/>
      <c r="F16" s="2486"/>
      <c r="G16" s="2486"/>
      <c r="H16" s="2486"/>
      <c r="I16" s="2486"/>
      <c r="J16" s="2486"/>
      <c r="K16" s="2486"/>
      <c r="L16" s="2486"/>
      <c r="M16" s="2486"/>
      <c r="N16" s="2486"/>
      <c r="O16" s="2486"/>
      <c r="P16" s="2486"/>
      <c r="Q16" s="2486"/>
      <c r="R16" s="2486"/>
      <c r="S16" s="2486"/>
      <c r="T16" s="2276"/>
      <c r="U16" s="2276"/>
      <c r="V16" s="2276"/>
      <c r="W16" s="2276"/>
      <c r="X16" s="2276"/>
      <c r="Y16" s="2276"/>
      <c r="Z16" s="2276"/>
      <c r="AA16" s="2487"/>
      <c r="AB16" s="2487"/>
      <c r="AC16" s="2487"/>
      <c r="AD16" s="2487"/>
      <c r="AE16" s="2487"/>
      <c r="AF16" s="2487"/>
      <c r="AG16" s="2487"/>
      <c r="AH16" s="2487"/>
      <c r="AI16" s="2487"/>
      <c r="AJ16" s="2487"/>
      <c r="AK16" s="2487"/>
      <c r="AL16" s="2487"/>
      <c r="AM16" s="2487"/>
      <c r="AN16" s="2487"/>
      <c r="AO16" s="2488"/>
      <c r="AP16" s="2488"/>
      <c r="AQ16" s="2488"/>
      <c r="AR16" s="2488"/>
      <c r="AS16" s="2488"/>
      <c r="AT16" s="2488"/>
      <c r="AU16" s="2488"/>
      <c r="AV16" s="2488"/>
      <c r="AW16" s="2488"/>
      <c r="AX16" s="2488"/>
      <c r="AY16" s="2488"/>
      <c r="AZ16" s="2489"/>
    </row>
    <row r="17" spans="1:52" s="161" customFormat="1" ht="11.25">
      <c r="A17" s="114" t="s">
        <v>972</v>
      </c>
      <c r="B17" s="114"/>
      <c r="C17" s="261"/>
      <c r="D17" s="261"/>
      <c r="E17" s="229"/>
      <c r="F17" s="823"/>
      <c r="G17" s="823"/>
      <c r="H17" s="823"/>
      <c r="I17" s="824"/>
      <c r="J17" s="823"/>
      <c r="K17" s="823"/>
      <c r="L17" s="823"/>
      <c r="M17" s="823"/>
    </row>
    <row r="18" spans="1:52" s="161" customFormat="1" ht="27.95" customHeight="1">
      <c r="A18" s="2320"/>
      <c r="B18" s="2320"/>
      <c r="C18" s="2320"/>
      <c r="D18" s="2320"/>
      <c r="E18" s="2320"/>
      <c r="F18" s="2320"/>
      <c r="G18" s="2320"/>
      <c r="H18" s="2320"/>
      <c r="I18" s="2320"/>
      <c r="J18" s="2320"/>
      <c r="K18" s="2320"/>
      <c r="L18" s="2320"/>
      <c r="M18" s="2320"/>
      <c r="N18" s="2320"/>
      <c r="O18" s="2320"/>
      <c r="P18" s="2320"/>
      <c r="Q18" s="2320"/>
      <c r="R18" s="2320"/>
      <c r="S18" s="2320"/>
      <c r="T18" s="2320"/>
      <c r="U18" s="2320"/>
      <c r="V18" s="2320"/>
      <c r="W18" s="2320"/>
      <c r="X18" s="2320"/>
      <c r="Y18" s="2320"/>
      <c r="Z18" s="2320"/>
      <c r="AA18" s="2320"/>
      <c r="AB18" s="2320"/>
      <c r="AC18" s="2320"/>
      <c r="AD18" s="2320"/>
      <c r="AE18" s="2320"/>
      <c r="AF18" s="2320"/>
      <c r="AG18" s="2320"/>
      <c r="AH18" s="2320"/>
      <c r="AI18" s="2320"/>
      <c r="AJ18" s="2320"/>
      <c r="AK18" s="2320"/>
      <c r="AL18" s="2320"/>
      <c r="AM18" s="2320"/>
      <c r="AN18" s="2320"/>
      <c r="AO18" s="2320"/>
      <c r="AP18" s="2320"/>
      <c r="AQ18" s="2320"/>
      <c r="AR18" s="2320"/>
      <c r="AS18" s="2320"/>
      <c r="AT18" s="2320"/>
      <c r="AU18" s="2320"/>
      <c r="AV18" s="2320"/>
      <c r="AW18" s="2320"/>
      <c r="AX18" s="2320"/>
      <c r="AY18" s="2320"/>
      <c r="AZ18" s="2320"/>
    </row>
    <row r="19" spans="1:52" s="161" customFormat="1" ht="15" customHeight="1">
      <c r="A19" s="2241" t="s">
        <v>1554</v>
      </c>
      <c r="B19" s="2241"/>
      <c r="C19" s="2241"/>
      <c r="D19" s="2241"/>
      <c r="E19" s="2241"/>
      <c r="F19" s="2241"/>
      <c r="G19" s="2241"/>
      <c r="H19" s="2241"/>
      <c r="I19" s="2241"/>
      <c r="J19" s="2241"/>
      <c r="K19" s="2241"/>
      <c r="L19" s="2241"/>
      <c r="M19" s="2241"/>
      <c r="N19" s="2241"/>
      <c r="O19" s="2241"/>
      <c r="P19" s="2241"/>
      <c r="Q19" s="2241"/>
      <c r="R19" s="2241"/>
      <c r="S19" s="2241"/>
      <c r="T19" s="2241"/>
      <c r="U19" s="2241"/>
      <c r="V19" s="2241"/>
      <c r="W19" s="2241"/>
      <c r="X19" s="2241"/>
      <c r="Y19" s="2241"/>
      <c r="Z19" s="2241"/>
      <c r="AA19" s="2241"/>
      <c r="AB19" s="2241"/>
      <c r="AC19" s="2241"/>
      <c r="AD19" s="2241"/>
      <c r="AE19" s="2241"/>
      <c r="AF19" s="2241"/>
      <c r="AG19" s="2241"/>
      <c r="AH19" s="2241"/>
      <c r="AI19" s="2241"/>
      <c r="AJ19" s="2241"/>
      <c r="AK19" s="2241"/>
      <c r="AL19" s="2241"/>
      <c r="AM19" s="2241"/>
      <c r="AN19" s="2241"/>
      <c r="AO19" s="2241"/>
      <c r="AP19" s="2241"/>
      <c r="AQ19" s="2241"/>
      <c r="AR19" s="2241"/>
      <c r="AS19" s="2241"/>
      <c r="AT19" s="2241"/>
      <c r="AU19" s="2241"/>
      <c r="AV19" s="2241"/>
      <c r="AW19" s="2241"/>
      <c r="AX19" s="2241"/>
      <c r="AY19" s="2241"/>
      <c r="AZ19" s="2241"/>
    </row>
    <row r="20" spans="1:52" s="161" customFormat="1" ht="34.5" customHeight="1">
      <c r="A20" s="1829" t="s">
        <v>1555</v>
      </c>
      <c r="B20" s="1830"/>
      <c r="C20" s="1830"/>
      <c r="D20" s="1830"/>
      <c r="E20" s="1830"/>
      <c r="F20" s="1830"/>
      <c r="G20" s="1830"/>
      <c r="H20" s="1830"/>
      <c r="I20" s="1830"/>
      <c r="J20" s="1830"/>
      <c r="K20" s="1830"/>
      <c r="L20" s="1830"/>
      <c r="M20" s="1830"/>
      <c r="N20" s="1830"/>
      <c r="O20" s="1830"/>
      <c r="P20" s="1830"/>
      <c r="Q20" s="1830"/>
      <c r="R20" s="1830"/>
      <c r="S20" s="1830"/>
      <c r="T20" s="1830"/>
      <c r="U20" s="1830"/>
      <c r="V20" s="1830"/>
      <c r="W20" s="1830"/>
      <c r="X20" s="1830"/>
      <c r="Y20" s="1830"/>
      <c r="Z20" s="1830"/>
      <c r="AA20" s="1830"/>
      <c r="AB20" s="1830"/>
      <c r="AC20" s="1831"/>
      <c r="AD20" s="2076" t="s">
        <v>218</v>
      </c>
      <c r="AE20" s="2076"/>
      <c r="AF20" s="2076"/>
      <c r="AG20" s="2076"/>
      <c r="AH20" s="2076"/>
      <c r="AI20" s="2076"/>
      <c r="AJ20" s="2076"/>
      <c r="AK20" s="2076"/>
      <c r="AL20" s="2076"/>
      <c r="AM20" s="2076"/>
      <c r="AN20" s="2076"/>
      <c r="AO20" s="2459" t="s">
        <v>955</v>
      </c>
      <c r="AP20" s="2460"/>
      <c r="AQ20" s="2460"/>
      <c r="AR20" s="2460"/>
      <c r="AS20" s="2460"/>
      <c r="AT20" s="2460"/>
      <c r="AU20" s="2460"/>
      <c r="AV20" s="2460"/>
      <c r="AW20" s="2460"/>
      <c r="AX20" s="2460"/>
      <c r="AY20" s="2460"/>
      <c r="AZ20" s="2461"/>
    </row>
    <row r="21" spans="1:52" s="161" customFormat="1" ht="12.95" customHeight="1">
      <c r="A21" s="2490" t="s">
        <v>1556</v>
      </c>
      <c r="B21" s="2491"/>
      <c r="C21" s="2491"/>
      <c r="D21" s="2491"/>
      <c r="E21" s="2491"/>
      <c r="F21" s="2491"/>
      <c r="G21" s="2491"/>
      <c r="H21" s="2491"/>
      <c r="I21" s="2491"/>
      <c r="J21" s="2491"/>
      <c r="K21" s="2491"/>
      <c r="L21" s="2491"/>
      <c r="M21" s="2491"/>
      <c r="N21" s="2491"/>
      <c r="O21" s="2491"/>
      <c r="P21" s="2491"/>
      <c r="Q21" s="2491"/>
      <c r="R21" s="2491"/>
      <c r="S21" s="2491"/>
      <c r="T21" s="2491"/>
      <c r="U21" s="2491"/>
      <c r="V21" s="2491"/>
      <c r="W21" s="2491"/>
      <c r="X21" s="2491"/>
      <c r="Y21" s="2491"/>
      <c r="Z21" s="2491"/>
      <c r="AA21" s="2491"/>
      <c r="AB21" s="2491"/>
      <c r="AC21" s="2491"/>
      <c r="AD21" s="2492">
        <f>'SUVAHA VYPOCET'!$R$63</f>
        <v>0</v>
      </c>
      <c r="AE21" s="2493"/>
      <c r="AF21" s="2493"/>
      <c r="AG21" s="2493"/>
      <c r="AH21" s="2493"/>
      <c r="AI21" s="2493"/>
      <c r="AJ21" s="2493"/>
      <c r="AK21" s="2493"/>
      <c r="AL21" s="2493"/>
      <c r="AM21" s="2493"/>
      <c r="AN21" s="2493"/>
      <c r="AO21" s="2492">
        <f>'SUVAHA VYPOCET'!$AG$63</f>
        <v>0</v>
      </c>
      <c r="AP21" s="2493"/>
      <c r="AQ21" s="2493"/>
      <c r="AR21" s="2493"/>
      <c r="AS21" s="2493"/>
      <c r="AT21" s="2493"/>
      <c r="AU21" s="2493"/>
      <c r="AV21" s="2493"/>
      <c r="AW21" s="2493"/>
      <c r="AX21" s="2493"/>
      <c r="AY21" s="2493"/>
      <c r="AZ21" s="2494"/>
    </row>
    <row r="22" spans="1:52" s="161" customFormat="1" ht="12.95" customHeight="1">
      <c r="A22" s="2495"/>
      <c r="B22" s="2496"/>
      <c r="C22" s="2496"/>
      <c r="D22" s="2496"/>
      <c r="E22" s="2496"/>
      <c r="F22" s="2496"/>
      <c r="G22" s="2496"/>
      <c r="H22" s="2496"/>
      <c r="I22" s="2496"/>
      <c r="J22" s="2496"/>
      <c r="K22" s="2496"/>
      <c r="L22" s="2496"/>
      <c r="M22" s="2496"/>
      <c r="N22" s="2496"/>
      <c r="O22" s="2496"/>
      <c r="P22" s="2496"/>
      <c r="Q22" s="2496"/>
      <c r="R22" s="2496"/>
      <c r="S22" s="2496"/>
      <c r="T22" s="2496"/>
      <c r="U22" s="2496"/>
      <c r="V22" s="2496"/>
      <c r="W22" s="2496"/>
      <c r="X22" s="2496"/>
      <c r="Y22" s="2496"/>
      <c r="Z22" s="2496"/>
      <c r="AA22" s="2496"/>
      <c r="AB22" s="2496"/>
      <c r="AC22" s="2496"/>
      <c r="AD22" s="2036"/>
      <c r="AE22" s="2036"/>
      <c r="AF22" s="2036"/>
      <c r="AG22" s="2036"/>
      <c r="AH22" s="2036"/>
      <c r="AI22" s="2036"/>
      <c r="AJ22" s="2036"/>
      <c r="AK22" s="2036"/>
      <c r="AL22" s="2036"/>
      <c r="AM22" s="2036"/>
      <c r="AN22" s="2036"/>
      <c r="AO22" s="2036"/>
      <c r="AP22" s="2036"/>
      <c r="AQ22" s="2036"/>
      <c r="AR22" s="2036"/>
      <c r="AS22" s="2036"/>
      <c r="AT22" s="2036"/>
      <c r="AU22" s="2036"/>
      <c r="AV22" s="2036"/>
      <c r="AW22" s="2036"/>
      <c r="AX22" s="2036"/>
      <c r="AY22" s="2036"/>
      <c r="AZ22" s="2105"/>
    </row>
    <row r="23" spans="1:52" s="161" customFormat="1" ht="12.95" customHeight="1">
      <c r="A23" s="2495"/>
      <c r="B23" s="2496"/>
      <c r="C23" s="2496"/>
      <c r="D23" s="2496"/>
      <c r="E23" s="2496"/>
      <c r="F23" s="2496"/>
      <c r="G23" s="2496"/>
      <c r="H23" s="2496"/>
      <c r="I23" s="2496"/>
      <c r="J23" s="2496"/>
      <c r="K23" s="2496"/>
      <c r="L23" s="2496"/>
      <c r="M23" s="2496"/>
      <c r="N23" s="2496"/>
      <c r="O23" s="2496"/>
      <c r="P23" s="2496"/>
      <c r="Q23" s="2496"/>
      <c r="R23" s="2496"/>
      <c r="S23" s="2496"/>
      <c r="T23" s="2496"/>
      <c r="U23" s="2496"/>
      <c r="V23" s="2496"/>
      <c r="W23" s="2496"/>
      <c r="X23" s="2496"/>
      <c r="Y23" s="2496"/>
      <c r="Z23" s="2496"/>
      <c r="AA23" s="2496"/>
      <c r="AB23" s="2496"/>
      <c r="AC23" s="2496"/>
      <c r="AD23" s="2036"/>
      <c r="AE23" s="2036"/>
      <c r="AF23" s="2036"/>
      <c r="AG23" s="2036"/>
      <c r="AH23" s="2036"/>
      <c r="AI23" s="2036"/>
      <c r="AJ23" s="2036"/>
      <c r="AK23" s="2036"/>
      <c r="AL23" s="2036"/>
      <c r="AM23" s="2036"/>
      <c r="AN23" s="2036"/>
      <c r="AO23" s="2036"/>
      <c r="AP23" s="2036"/>
      <c r="AQ23" s="2036"/>
      <c r="AR23" s="2036"/>
      <c r="AS23" s="2036"/>
      <c r="AT23" s="2036"/>
      <c r="AU23" s="2036"/>
      <c r="AV23" s="2036"/>
      <c r="AW23" s="2036"/>
      <c r="AX23" s="2036"/>
      <c r="AY23" s="2036"/>
      <c r="AZ23" s="2105"/>
    </row>
    <row r="24" spans="1:52" s="161" customFormat="1" ht="12.95" customHeight="1">
      <c r="A24" s="2495"/>
      <c r="B24" s="2496"/>
      <c r="C24" s="2496"/>
      <c r="D24" s="2496"/>
      <c r="E24" s="2496"/>
      <c r="F24" s="2496"/>
      <c r="G24" s="2496"/>
      <c r="H24" s="2496"/>
      <c r="I24" s="2496"/>
      <c r="J24" s="2496"/>
      <c r="K24" s="2496"/>
      <c r="L24" s="2496"/>
      <c r="M24" s="2496"/>
      <c r="N24" s="2496"/>
      <c r="O24" s="2496"/>
      <c r="P24" s="2496"/>
      <c r="Q24" s="2496"/>
      <c r="R24" s="2496"/>
      <c r="S24" s="2496"/>
      <c r="T24" s="2496"/>
      <c r="U24" s="2496"/>
      <c r="V24" s="2496"/>
      <c r="W24" s="2496"/>
      <c r="X24" s="2496"/>
      <c r="Y24" s="2496"/>
      <c r="Z24" s="2496"/>
      <c r="AA24" s="2496"/>
      <c r="AB24" s="2496"/>
      <c r="AC24" s="2496"/>
      <c r="AD24" s="2036"/>
      <c r="AE24" s="2036"/>
      <c r="AF24" s="2036"/>
      <c r="AG24" s="2036"/>
      <c r="AH24" s="2036"/>
      <c r="AI24" s="2036"/>
      <c r="AJ24" s="2036"/>
      <c r="AK24" s="2036"/>
      <c r="AL24" s="2036"/>
      <c r="AM24" s="2036"/>
      <c r="AN24" s="2036"/>
      <c r="AO24" s="2036"/>
      <c r="AP24" s="2036"/>
      <c r="AQ24" s="2036"/>
      <c r="AR24" s="2036"/>
      <c r="AS24" s="2036"/>
      <c r="AT24" s="2036"/>
      <c r="AU24" s="2036"/>
      <c r="AV24" s="2036"/>
      <c r="AW24" s="2036"/>
      <c r="AX24" s="2036"/>
      <c r="AY24" s="2036"/>
      <c r="AZ24" s="2105"/>
    </row>
    <row r="25" spans="1:52" ht="12.95" customHeight="1">
      <c r="A25" s="2495"/>
      <c r="B25" s="2496"/>
      <c r="C25" s="2496"/>
      <c r="D25" s="2496"/>
      <c r="E25" s="2496"/>
      <c r="F25" s="2496"/>
      <c r="G25" s="2496"/>
      <c r="H25" s="2496"/>
      <c r="I25" s="2496"/>
      <c r="J25" s="2496"/>
      <c r="K25" s="2496"/>
      <c r="L25" s="2496"/>
      <c r="M25" s="2496"/>
      <c r="N25" s="2496"/>
      <c r="O25" s="2496"/>
      <c r="P25" s="2496"/>
      <c r="Q25" s="2496"/>
      <c r="R25" s="2496"/>
      <c r="S25" s="2496"/>
      <c r="T25" s="2496"/>
      <c r="U25" s="2496"/>
      <c r="V25" s="2496"/>
      <c r="W25" s="2496"/>
      <c r="X25" s="2496"/>
      <c r="Y25" s="2496"/>
      <c r="Z25" s="2496"/>
      <c r="AA25" s="2496"/>
      <c r="AB25" s="2496"/>
      <c r="AC25" s="2496"/>
      <c r="AD25" s="2036"/>
      <c r="AE25" s="2036"/>
      <c r="AF25" s="2036"/>
      <c r="AG25" s="2036"/>
      <c r="AH25" s="2036"/>
      <c r="AI25" s="2036"/>
      <c r="AJ25" s="2036"/>
      <c r="AK25" s="2036"/>
      <c r="AL25" s="2036"/>
      <c r="AM25" s="2036"/>
      <c r="AN25" s="2036"/>
      <c r="AO25" s="2036"/>
      <c r="AP25" s="2036"/>
      <c r="AQ25" s="2036"/>
      <c r="AR25" s="2036"/>
      <c r="AS25" s="2036"/>
      <c r="AT25" s="2036"/>
      <c r="AU25" s="2036"/>
      <c r="AV25" s="2036"/>
      <c r="AW25" s="2036"/>
      <c r="AX25" s="2036"/>
      <c r="AY25" s="2036"/>
      <c r="AZ25" s="2105"/>
    </row>
    <row r="26" spans="1:52" ht="12.95" customHeight="1">
      <c r="A26" s="2495"/>
      <c r="B26" s="2496"/>
      <c r="C26" s="2496"/>
      <c r="D26" s="2496"/>
      <c r="E26" s="2496"/>
      <c r="F26" s="2496"/>
      <c r="G26" s="2496"/>
      <c r="H26" s="2496"/>
      <c r="I26" s="2496"/>
      <c r="J26" s="2496"/>
      <c r="K26" s="2496"/>
      <c r="L26" s="2496"/>
      <c r="M26" s="2496"/>
      <c r="N26" s="2496"/>
      <c r="O26" s="2496"/>
      <c r="P26" s="2496"/>
      <c r="Q26" s="2496"/>
      <c r="R26" s="2496"/>
      <c r="S26" s="2496"/>
      <c r="T26" s="2496"/>
      <c r="U26" s="2496"/>
      <c r="V26" s="2496"/>
      <c r="W26" s="2496"/>
      <c r="X26" s="2496"/>
      <c r="Y26" s="2496"/>
      <c r="Z26" s="2496"/>
      <c r="AA26" s="2496"/>
      <c r="AB26" s="2496"/>
      <c r="AC26" s="2496"/>
      <c r="AD26" s="2036"/>
      <c r="AE26" s="2036"/>
      <c r="AF26" s="2036"/>
      <c r="AG26" s="2036"/>
      <c r="AH26" s="2036"/>
      <c r="AI26" s="2036"/>
      <c r="AJ26" s="2036"/>
      <c r="AK26" s="2036"/>
      <c r="AL26" s="2036"/>
      <c r="AM26" s="2036"/>
      <c r="AN26" s="2036"/>
      <c r="AO26" s="2036"/>
      <c r="AP26" s="2036"/>
      <c r="AQ26" s="2036"/>
      <c r="AR26" s="2036"/>
      <c r="AS26" s="2036"/>
      <c r="AT26" s="2036"/>
      <c r="AU26" s="2036"/>
      <c r="AV26" s="2036"/>
      <c r="AW26" s="2036"/>
      <c r="AX26" s="2036"/>
      <c r="AY26" s="2036"/>
      <c r="AZ26" s="2105"/>
    </row>
    <row r="27" spans="1:52" ht="12.95" customHeight="1">
      <c r="A27" s="2497" t="s">
        <v>1557</v>
      </c>
      <c r="B27" s="2498"/>
      <c r="C27" s="2498"/>
      <c r="D27" s="2498"/>
      <c r="E27" s="2498"/>
      <c r="F27" s="2498"/>
      <c r="G27" s="2498"/>
      <c r="H27" s="2498"/>
      <c r="I27" s="2498"/>
      <c r="J27" s="2498"/>
      <c r="K27" s="2498"/>
      <c r="L27" s="2498"/>
      <c r="M27" s="2498"/>
      <c r="N27" s="2498"/>
      <c r="O27" s="2498"/>
      <c r="P27" s="2498"/>
      <c r="Q27" s="2498"/>
      <c r="R27" s="2498"/>
      <c r="S27" s="2498"/>
      <c r="T27" s="2498"/>
      <c r="U27" s="2498"/>
      <c r="V27" s="2498"/>
      <c r="W27" s="2498"/>
      <c r="X27" s="2498"/>
      <c r="Y27" s="2498"/>
      <c r="Z27" s="2498"/>
      <c r="AA27" s="2498"/>
      <c r="AB27" s="2498"/>
      <c r="AC27" s="2498"/>
      <c r="AD27" s="2499">
        <f>'SUVAHA VYPOCET'!$R$64</f>
        <v>0</v>
      </c>
      <c r="AE27" s="2500"/>
      <c r="AF27" s="2500"/>
      <c r="AG27" s="2500"/>
      <c r="AH27" s="2500"/>
      <c r="AI27" s="2500"/>
      <c r="AJ27" s="2500"/>
      <c r="AK27" s="2500"/>
      <c r="AL27" s="2500"/>
      <c r="AM27" s="2500"/>
      <c r="AN27" s="2500"/>
      <c r="AO27" s="2499">
        <f>'SUVAHA VYPOCET'!$AG$64</f>
        <v>0</v>
      </c>
      <c r="AP27" s="2500"/>
      <c r="AQ27" s="2500"/>
      <c r="AR27" s="2500"/>
      <c r="AS27" s="2500"/>
      <c r="AT27" s="2500"/>
      <c r="AU27" s="2500"/>
      <c r="AV27" s="2500"/>
      <c r="AW27" s="2500"/>
      <c r="AX27" s="2500"/>
      <c r="AY27" s="2500"/>
      <c r="AZ27" s="2501"/>
    </row>
    <row r="28" spans="1:52" ht="12.95" customHeight="1">
      <c r="A28" s="2495"/>
      <c r="B28" s="2496"/>
      <c r="C28" s="2496"/>
      <c r="D28" s="2496"/>
      <c r="E28" s="2496"/>
      <c r="F28" s="2496"/>
      <c r="G28" s="2496"/>
      <c r="H28" s="2496"/>
      <c r="I28" s="2496"/>
      <c r="J28" s="2496"/>
      <c r="K28" s="2496"/>
      <c r="L28" s="2496"/>
      <c r="M28" s="2496"/>
      <c r="N28" s="2496"/>
      <c r="O28" s="2496"/>
      <c r="P28" s="2496"/>
      <c r="Q28" s="2496"/>
      <c r="R28" s="2496"/>
      <c r="S28" s="2496"/>
      <c r="T28" s="2496"/>
      <c r="U28" s="2496"/>
      <c r="V28" s="2496"/>
      <c r="W28" s="2496"/>
      <c r="X28" s="2496"/>
      <c r="Y28" s="2496"/>
      <c r="Z28" s="2496"/>
      <c r="AA28" s="2496"/>
      <c r="AB28" s="2496"/>
      <c r="AC28" s="2496"/>
      <c r="AD28" s="2036"/>
      <c r="AE28" s="2036"/>
      <c r="AF28" s="2036"/>
      <c r="AG28" s="2036"/>
      <c r="AH28" s="2036"/>
      <c r="AI28" s="2036"/>
      <c r="AJ28" s="2036"/>
      <c r="AK28" s="2036"/>
      <c r="AL28" s="2036"/>
      <c r="AM28" s="2036"/>
      <c r="AN28" s="2036"/>
      <c r="AO28" s="2036"/>
      <c r="AP28" s="2036"/>
      <c r="AQ28" s="2036"/>
      <c r="AR28" s="2036"/>
      <c r="AS28" s="2036"/>
      <c r="AT28" s="2036"/>
      <c r="AU28" s="2036"/>
      <c r="AV28" s="2036"/>
      <c r="AW28" s="2036"/>
      <c r="AX28" s="2036"/>
      <c r="AY28" s="2036"/>
      <c r="AZ28" s="2105"/>
    </row>
    <row r="29" spans="1:52" ht="12.95" customHeight="1">
      <c r="A29" s="2495"/>
      <c r="B29" s="2496"/>
      <c r="C29" s="2496"/>
      <c r="D29" s="2496"/>
      <c r="E29" s="2496"/>
      <c r="F29" s="2496"/>
      <c r="G29" s="2496"/>
      <c r="H29" s="2496"/>
      <c r="I29" s="2496"/>
      <c r="J29" s="2496"/>
      <c r="K29" s="2496"/>
      <c r="L29" s="2496"/>
      <c r="M29" s="2496"/>
      <c r="N29" s="2496"/>
      <c r="O29" s="2496"/>
      <c r="P29" s="2496"/>
      <c r="Q29" s="2496"/>
      <c r="R29" s="2496"/>
      <c r="S29" s="2496"/>
      <c r="T29" s="2496"/>
      <c r="U29" s="2496"/>
      <c r="V29" s="2496"/>
      <c r="W29" s="2496"/>
      <c r="X29" s="2496"/>
      <c r="Y29" s="2496"/>
      <c r="Z29" s="2496"/>
      <c r="AA29" s="2496"/>
      <c r="AB29" s="2496"/>
      <c r="AC29" s="2496"/>
      <c r="AD29" s="2036"/>
      <c r="AE29" s="2036"/>
      <c r="AF29" s="2036"/>
      <c r="AG29" s="2036"/>
      <c r="AH29" s="2036"/>
      <c r="AI29" s="2036"/>
      <c r="AJ29" s="2036"/>
      <c r="AK29" s="2036"/>
      <c r="AL29" s="2036"/>
      <c r="AM29" s="2036"/>
      <c r="AN29" s="2036"/>
      <c r="AO29" s="2036"/>
      <c r="AP29" s="2036"/>
      <c r="AQ29" s="2036"/>
      <c r="AR29" s="2036"/>
      <c r="AS29" s="2036"/>
      <c r="AT29" s="2036"/>
      <c r="AU29" s="2036"/>
      <c r="AV29" s="2036"/>
      <c r="AW29" s="2036"/>
      <c r="AX29" s="2036"/>
      <c r="AY29" s="2036"/>
      <c r="AZ29" s="2105"/>
    </row>
    <row r="30" spans="1:52" ht="12.95" customHeight="1">
      <c r="A30" s="2495"/>
      <c r="B30" s="2496"/>
      <c r="C30" s="2496"/>
      <c r="D30" s="2496"/>
      <c r="E30" s="2496"/>
      <c r="F30" s="2496"/>
      <c r="G30" s="2496"/>
      <c r="H30" s="2496"/>
      <c r="I30" s="2496"/>
      <c r="J30" s="2496"/>
      <c r="K30" s="2496"/>
      <c r="L30" s="2496"/>
      <c r="M30" s="2496"/>
      <c r="N30" s="2496"/>
      <c r="O30" s="2496"/>
      <c r="P30" s="2496"/>
      <c r="Q30" s="2496"/>
      <c r="R30" s="2496"/>
      <c r="S30" s="2496"/>
      <c r="T30" s="2496"/>
      <c r="U30" s="2496"/>
      <c r="V30" s="2496"/>
      <c r="W30" s="2496"/>
      <c r="X30" s="2496"/>
      <c r="Y30" s="2496"/>
      <c r="Z30" s="2496"/>
      <c r="AA30" s="2496"/>
      <c r="AB30" s="2496"/>
      <c r="AC30" s="2496"/>
      <c r="AD30" s="2036"/>
      <c r="AE30" s="2036"/>
      <c r="AF30" s="2036"/>
      <c r="AG30" s="2036"/>
      <c r="AH30" s="2036"/>
      <c r="AI30" s="2036"/>
      <c r="AJ30" s="2036"/>
      <c r="AK30" s="2036"/>
      <c r="AL30" s="2036"/>
      <c r="AM30" s="2036"/>
      <c r="AN30" s="2036"/>
      <c r="AO30" s="2036"/>
      <c r="AP30" s="2036"/>
      <c r="AQ30" s="2036"/>
      <c r="AR30" s="2036"/>
      <c r="AS30" s="2036"/>
      <c r="AT30" s="2036"/>
      <c r="AU30" s="2036"/>
      <c r="AV30" s="2036"/>
      <c r="AW30" s="2036"/>
      <c r="AX30" s="2036"/>
      <c r="AY30" s="2036"/>
      <c r="AZ30" s="2105"/>
    </row>
    <row r="31" spans="1:52" ht="12.95" customHeight="1">
      <c r="A31" s="2495"/>
      <c r="B31" s="2496"/>
      <c r="C31" s="2496"/>
      <c r="D31" s="2496"/>
      <c r="E31" s="2496"/>
      <c r="F31" s="2496"/>
      <c r="G31" s="2496"/>
      <c r="H31" s="2496"/>
      <c r="I31" s="2496"/>
      <c r="J31" s="2496"/>
      <c r="K31" s="2496"/>
      <c r="L31" s="2496"/>
      <c r="M31" s="2496"/>
      <c r="N31" s="2496"/>
      <c r="O31" s="2496"/>
      <c r="P31" s="2496"/>
      <c r="Q31" s="2496"/>
      <c r="R31" s="2496"/>
      <c r="S31" s="2496"/>
      <c r="T31" s="2496"/>
      <c r="U31" s="2496"/>
      <c r="V31" s="2496"/>
      <c r="W31" s="2496"/>
      <c r="X31" s="2496"/>
      <c r="Y31" s="2496"/>
      <c r="Z31" s="2496"/>
      <c r="AA31" s="2496"/>
      <c r="AB31" s="2496"/>
      <c r="AC31" s="2496"/>
      <c r="AD31" s="2036"/>
      <c r="AE31" s="2036"/>
      <c r="AF31" s="2036"/>
      <c r="AG31" s="2036"/>
      <c r="AH31" s="2036"/>
      <c r="AI31" s="2036"/>
      <c r="AJ31" s="2036"/>
      <c r="AK31" s="2036"/>
      <c r="AL31" s="2036"/>
      <c r="AM31" s="2036"/>
      <c r="AN31" s="2036"/>
      <c r="AO31" s="2036"/>
      <c r="AP31" s="2036"/>
      <c r="AQ31" s="2036"/>
      <c r="AR31" s="2036"/>
      <c r="AS31" s="2036"/>
      <c r="AT31" s="2036"/>
      <c r="AU31" s="2036"/>
      <c r="AV31" s="2036"/>
      <c r="AW31" s="2036"/>
      <c r="AX31" s="2036"/>
      <c r="AY31" s="2036"/>
      <c r="AZ31" s="2105"/>
    </row>
    <row r="32" spans="1:52" ht="12.95" customHeight="1">
      <c r="A32" s="2495"/>
      <c r="B32" s="2496"/>
      <c r="C32" s="2496"/>
      <c r="D32" s="2496"/>
      <c r="E32" s="2496"/>
      <c r="F32" s="2496"/>
      <c r="G32" s="2496"/>
      <c r="H32" s="2496"/>
      <c r="I32" s="2496"/>
      <c r="J32" s="2496"/>
      <c r="K32" s="2496"/>
      <c r="L32" s="2496"/>
      <c r="M32" s="2496"/>
      <c r="N32" s="2496"/>
      <c r="O32" s="2496"/>
      <c r="P32" s="2496"/>
      <c r="Q32" s="2496"/>
      <c r="R32" s="2496"/>
      <c r="S32" s="2496"/>
      <c r="T32" s="2496"/>
      <c r="U32" s="2496"/>
      <c r="V32" s="2496"/>
      <c r="W32" s="2496"/>
      <c r="X32" s="2496"/>
      <c r="Y32" s="2496"/>
      <c r="Z32" s="2496"/>
      <c r="AA32" s="2496"/>
      <c r="AB32" s="2496"/>
      <c r="AC32" s="2496"/>
      <c r="AD32" s="2036"/>
      <c r="AE32" s="2036"/>
      <c r="AF32" s="2036"/>
      <c r="AG32" s="2036"/>
      <c r="AH32" s="2036"/>
      <c r="AI32" s="2036"/>
      <c r="AJ32" s="2036"/>
      <c r="AK32" s="2036"/>
      <c r="AL32" s="2036"/>
      <c r="AM32" s="2036"/>
      <c r="AN32" s="2036"/>
      <c r="AO32" s="2036"/>
      <c r="AP32" s="2036"/>
      <c r="AQ32" s="2036"/>
      <c r="AR32" s="2036"/>
      <c r="AS32" s="2036"/>
      <c r="AT32" s="2036"/>
      <c r="AU32" s="2036"/>
      <c r="AV32" s="2036"/>
      <c r="AW32" s="2036"/>
      <c r="AX32" s="2036"/>
      <c r="AY32" s="2036"/>
      <c r="AZ32" s="2105"/>
    </row>
    <row r="33" spans="1:52" ht="12.95" customHeight="1">
      <c r="A33" s="2495"/>
      <c r="B33" s="2496"/>
      <c r="C33" s="2496"/>
      <c r="D33" s="2496"/>
      <c r="E33" s="2496"/>
      <c r="F33" s="2496"/>
      <c r="G33" s="2496"/>
      <c r="H33" s="2496"/>
      <c r="I33" s="2496"/>
      <c r="J33" s="2496"/>
      <c r="K33" s="2496"/>
      <c r="L33" s="2496"/>
      <c r="M33" s="2496"/>
      <c r="N33" s="2496"/>
      <c r="O33" s="2496"/>
      <c r="P33" s="2496"/>
      <c r="Q33" s="2496"/>
      <c r="R33" s="2496"/>
      <c r="S33" s="2496"/>
      <c r="T33" s="2496"/>
      <c r="U33" s="2496"/>
      <c r="V33" s="2496"/>
      <c r="W33" s="2496"/>
      <c r="X33" s="2496"/>
      <c r="Y33" s="2496"/>
      <c r="Z33" s="2496"/>
      <c r="AA33" s="2496"/>
      <c r="AB33" s="2496"/>
      <c r="AC33" s="2496"/>
      <c r="AD33" s="2036"/>
      <c r="AE33" s="2036"/>
      <c r="AF33" s="2036"/>
      <c r="AG33" s="2036"/>
      <c r="AH33" s="2036"/>
      <c r="AI33" s="2036"/>
      <c r="AJ33" s="2036"/>
      <c r="AK33" s="2036"/>
      <c r="AL33" s="2036"/>
      <c r="AM33" s="2036"/>
      <c r="AN33" s="2036"/>
      <c r="AO33" s="2036"/>
      <c r="AP33" s="2036"/>
      <c r="AQ33" s="2036"/>
      <c r="AR33" s="2036"/>
      <c r="AS33" s="2036"/>
      <c r="AT33" s="2036"/>
      <c r="AU33" s="2036"/>
      <c r="AV33" s="2036"/>
      <c r="AW33" s="2036"/>
      <c r="AX33" s="2036"/>
      <c r="AY33" s="2036"/>
      <c r="AZ33" s="2105"/>
    </row>
    <row r="34" spans="1:52" ht="12.95" customHeight="1">
      <c r="A34" s="2495"/>
      <c r="B34" s="2496"/>
      <c r="C34" s="2496"/>
      <c r="D34" s="2496"/>
      <c r="E34" s="2496"/>
      <c r="F34" s="2496"/>
      <c r="G34" s="2496"/>
      <c r="H34" s="2496"/>
      <c r="I34" s="2496"/>
      <c r="J34" s="2496"/>
      <c r="K34" s="2496"/>
      <c r="L34" s="2496"/>
      <c r="M34" s="2496"/>
      <c r="N34" s="2496"/>
      <c r="O34" s="2496"/>
      <c r="P34" s="2496"/>
      <c r="Q34" s="2496"/>
      <c r="R34" s="2496"/>
      <c r="S34" s="2496"/>
      <c r="T34" s="2496"/>
      <c r="U34" s="2496"/>
      <c r="V34" s="2496"/>
      <c r="W34" s="2496"/>
      <c r="X34" s="2496"/>
      <c r="Y34" s="2496"/>
      <c r="Z34" s="2496"/>
      <c r="AA34" s="2496"/>
      <c r="AB34" s="2496"/>
      <c r="AC34" s="2496"/>
      <c r="AD34" s="2036"/>
      <c r="AE34" s="2036"/>
      <c r="AF34" s="2036"/>
      <c r="AG34" s="2036"/>
      <c r="AH34" s="2036"/>
      <c r="AI34" s="2036"/>
      <c r="AJ34" s="2036"/>
      <c r="AK34" s="2036"/>
      <c r="AL34" s="2036"/>
      <c r="AM34" s="2036"/>
      <c r="AN34" s="2036"/>
      <c r="AO34" s="2036"/>
      <c r="AP34" s="2036"/>
      <c r="AQ34" s="2036"/>
      <c r="AR34" s="2036"/>
      <c r="AS34" s="2036"/>
      <c r="AT34" s="2036"/>
      <c r="AU34" s="2036"/>
      <c r="AV34" s="2036"/>
      <c r="AW34" s="2036"/>
      <c r="AX34" s="2036"/>
      <c r="AY34" s="2036"/>
      <c r="AZ34" s="2105"/>
    </row>
    <row r="35" spans="1:52" ht="12.95" customHeight="1">
      <c r="A35" s="2495"/>
      <c r="B35" s="2496"/>
      <c r="C35" s="2496"/>
      <c r="D35" s="2496"/>
      <c r="E35" s="2496"/>
      <c r="F35" s="2496"/>
      <c r="G35" s="2496"/>
      <c r="H35" s="2496"/>
      <c r="I35" s="2496"/>
      <c r="J35" s="2496"/>
      <c r="K35" s="2496"/>
      <c r="L35" s="2496"/>
      <c r="M35" s="2496"/>
      <c r="N35" s="2496"/>
      <c r="O35" s="2496"/>
      <c r="P35" s="2496"/>
      <c r="Q35" s="2496"/>
      <c r="R35" s="2496"/>
      <c r="S35" s="2496"/>
      <c r="T35" s="2496"/>
      <c r="U35" s="2496"/>
      <c r="V35" s="2496"/>
      <c r="W35" s="2496"/>
      <c r="X35" s="2496"/>
      <c r="Y35" s="2496"/>
      <c r="Z35" s="2496"/>
      <c r="AA35" s="2496"/>
      <c r="AB35" s="2496"/>
      <c r="AC35" s="2496"/>
      <c r="AD35" s="2036"/>
      <c r="AE35" s="2036"/>
      <c r="AF35" s="2036"/>
      <c r="AG35" s="2036"/>
      <c r="AH35" s="2036"/>
      <c r="AI35" s="2036"/>
      <c r="AJ35" s="2036"/>
      <c r="AK35" s="2036"/>
      <c r="AL35" s="2036"/>
      <c r="AM35" s="2036"/>
      <c r="AN35" s="2036"/>
      <c r="AO35" s="2036"/>
      <c r="AP35" s="2036"/>
      <c r="AQ35" s="2036"/>
      <c r="AR35" s="2036"/>
      <c r="AS35" s="2036"/>
      <c r="AT35" s="2036"/>
      <c r="AU35" s="2036"/>
      <c r="AV35" s="2036"/>
      <c r="AW35" s="2036"/>
      <c r="AX35" s="2036"/>
      <c r="AY35" s="2036"/>
      <c r="AZ35" s="2105"/>
    </row>
    <row r="36" spans="1:52" ht="12.95" customHeight="1">
      <c r="A36" s="2495"/>
      <c r="B36" s="2496"/>
      <c r="C36" s="2496"/>
      <c r="D36" s="2496"/>
      <c r="E36" s="2496"/>
      <c r="F36" s="2496"/>
      <c r="G36" s="2496"/>
      <c r="H36" s="2496"/>
      <c r="I36" s="2496"/>
      <c r="J36" s="2496"/>
      <c r="K36" s="2496"/>
      <c r="L36" s="2496"/>
      <c r="M36" s="2496"/>
      <c r="N36" s="2496"/>
      <c r="O36" s="2496"/>
      <c r="P36" s="2496"/>
      <c r="Q36" s="2496"/>
      <c r="R36" s="2496"/>
      <c r="S36" s="2496"/>
      <c r="T36" s="2496"/>
      <c r="U36" s="2496"/>
      <c r="V36" s="2496"/>
      <c r="W36" s="2496"/>
      <c r="X36" s="2496"/>
      <c r="Y36" s="2496"/>
      <c r="Z36" s="2496"/>
      <c r="AA36" s="2496"/>
      <c r="AB36" s="2496"/>
      <c r="AC36" s="2496"/>
      <c r="AD36" s="2036"/>
      <c r="AE36" s="2036"/>
      <c r="AF36" s="2036"/>
      <c r="AG36" s="2036"/>
      <c r="AH36" s="2036"/>
      <c r="AI36" s="2036"/>
      <c r="AJ36" s="2036"/>
      <c r="AK36" s="2036"/>
      <c r="AL36" s="2036"/>
      <c r="AM36" s="2036"/>
      <c r="AN36" s="2036"/>
      <c r="AO36" s="2036"/>
      <c r="AP36" s="2036"/>
      <c r="AQ36" s="2036"/>
      <c r="AR36" s="2036"/>
      <c r="AS36" s="2036"/>
      <c r="AT36" s="2036"/>
      <c r="AU36" s="2036"/>
      <c r="AV36" s="2036"/>
      <c r="AW36" s="2036"/>
      <c r="AX36" s="2036"/>
      <c r="AY36" s="2036"/>
      <c r="AZ36" s="2105"/>
    </row>
    <row r="37" spans="1:52" ht="12.95" customHeight="1">
      <c r="A37" s="2497" t="s">
        <v>1558</v>
      </c>
      <c r="B37" s="2498"/>
      <c r="C37" s="2498"/>
      <c r="D37" s="2498"/>
      <c r="E37" s="2498"/>
      <c r="F37" s="2498"/>
      <c r="G37" s="2498"/>
      <c r="H37" s="2498"/>
      <c r="I37" s="2498"/>
      <c r="J37" s="2498"/>
      <c r="K37" s="2498"/>
      <c r="L37" s="2498"/>
      <c r="M37" s="2498"/>
      <c r="N37" s="2498"/>
      <c r="O37" s="2498"/>
      <c r="P37" s="2498"/>
      <c r="Q37" s="2498"/>
      <c r="R37" s="2498"/>
      <c r="S37" s="2498"/>
      <c r="T37" s="2498"/>
      <c r="U37" s="2498"/>
      <c r="V37" s="2498"/>
      <c r="W37" s="2498"/>
      <c r="X37" s="2498"/>
      <c r="Y37" s="2498"/>
      <c r="Z37" s="2498"/>
      <c r="AA37" s="2498"/>
      <c r="AB37" s="2498"/>
      <c r="AC37" s="2498"/>
      <c r="AD37" s="2499">
        <f>'SUVAHA VYPOCET'!$R$65</f>
        <v>0</v>
      </c>
      <c r="AE37" s="2500"/>
      <c r="AF37" s="2500"/>
      <c r="AG37" s="2500"/>
      <c r="AH37" s="2500"/>
      <c r="AI37" s="2500"/>
      <c r="AJ37" s="2500"/>
      <c r="AK37" s="2500"/>
      <c r="AL37" s="2500"/>
      <c r="AM37" s="2500"/>
      <c r="AN37" s="2500"/>
      <c r="AO37" s="2499">
        <f>'SUVAHA VYPOCET'!$AG$65</f>
        <v>0</v>
      </c>
      <c r="AP37" s="2500"/>
      <c r="AQ37" s="2500"/>
      <c r="AR37" s="2500"/>
      <c r="AS37" s="2500"/>
      <c r="AT37" s="2500"/>
      <c r="AU37" s="2500"/>
      <c r="AV37" s="2500"/>
      <c r="AW37" s="2500"/>
      <c r="AX37" s="2500"/>
      <c r="AY37" s="2500"/>
      <c r="AZ37" s="2501"/>
    </row>
    <row r="38" spans="1:52" ht="12.95" customHeight="1">
      <c r="A38" s="2495"/>
      <c r="B38" s="2496"/>
      <c r="C38" s="2496"/>
      <c r="D38" s="2496"/>
      <c r="E38" s="2496"/>
      <c r="F38" s="2496"/>
      <c r="G38" s="2496"/>
      <c r="H38" s="2496"/>
      <c r="I38" s="2496"/>
      <c r="J38" s="2496"/>
      <c r="K38" s="2496"/>
      <c r="L38" s="2496"/>
      <c r="M38" s="2496"/>
      <c r="N38" s="2496"/>
      <c r="O38" s="2496"/>
      <c r="P38" s="2496"/>
      <c r="Q38" s="2496"/>
      <c r="R38" s="2496"/>
      <c r="S38" s="2496"/>
      <c r="T38" s="2496"/>
      <c r="U38" s="2496"/>
      <c r="V38" s="2496"/>
      <c r="W38" s="2496"/>
      <c r="X38" s="2496"/>
      <c r="Y38" s="2496"/>
      <c r="Z38" s="2496"/>
      <c r="AA38" s="2496"/>
      <c r="AB38" s="2496"/>
      <c r="AC38" s="2496"/>
      <c r="AD38" s="2036"/>
      <c r="AE38" s="2036"/>
      <c r="AF38" s="2036"/>
      <c r="AG38" s="2036"/>
      <c r="AH38" s="2036"/>
      <c r="AI38" s="2036"/>
      <c r="AJ38" s="2036"/>
      <c r="AK38" s="2036"/>
      <c r="AL38" s="2036"/>
      <c r="AM38" s="2036"/>
      <c r="AN38" s="2036"/>
      <c r="AO38" s="2036"/>
      <c r="AP38" s="2036"/>
      <c r="AQ38" s="2036"/>
      <c r="AR38" s="2036"/>
      <c r="AS38" s="2036"/>
      <c r="AT38" s="2036"/>
      <c r="AU38" s="2036"/>
      <c r="AV38" s="2036"/>
      <c r="AW38" s="2036"/>
      <c r="AX38" s="2036"/>
      <c r="AY38" s="2036"/>
      <c r="AZ38" s="2105"/>
    </row>
    <row r="39" spans="1:52" ht="12.95" customHeight="1">
      <c r="A39" s="2495"/>
      <c r="B39" s="2496"/>
      <c r="C39" s="2496"/>
      <c r="D39" s="2496"/>
      <c r="E39" s="2496"/>
      <c r="F39" s="2496"/>
      <c r="G39" s="2496"/>
      <c r="H39" s="2496"/>
      <c r="I39" s="2496"/>
      <c r="J39" s="2496"/>
      <c r="K39" s="2496"/>
      <c r="L39" s="2496"/>
      <c r="M39" s="2496"/>
      <c r="N39" s="2496"/>
      <c r="O39" s="2496"/>
      <c r="P39" s="2496"/>
      <c r="Q39" s="2496"/>
      <c r="R39" s="2496"/>
      <c r="S39" s="2496"/>
      <c r="T39" s="2496"/>
      <c r="U39" s="2496"/>
      <c r="V39" s="2496"/>
      <c r="W39" s="2496"/>
      <c r="X39" s="2496"/>
      <c r="Y39" s="2496"/>
      <c r="Z39" s="2496"/>
      <c r="AA39" s="2496"/>
      <c r="AB39" s="2496"/>
      <c r="AC39" s="2496"/>
      <c r="AD39" s="2036"/>
      <c r="AE39" s="2036"/>
      <c r="AF39" s="2036"/>
      <c r="AG39" s="2036"/>
      <c r="AH39" s="2036"/>
      <c r="AI39" s="2036"/>
      <c r="AJ39" s="2036"/>
      <c r="AK39" s="2036"/>
      <c r="AL39" s="2036"/>
      <c r="AM39" s="2036"/>
      <c r="AN39" s="2036"/>
      <c r="AO39" s="2036"/>
      <c r="AP39" s="2036"/>
      <c r="AQ39" s="2036"/>
      <c r="AR39" s="2036"/>
      <c r="AS39" s="2036"/>
      <c r="AT39" s="2036"/>
      <c r="AU39" s="2036"/>
      <c r="AV39" s="2036"/>
      <c r="AW39" s="2036"/>
      <c r="AX39" s="2036"/>
      <c r="AY39" s="2036"/>
      <c r="AZ39" s="2105"/>
    </row>
    <row r="40" spans="1:52" ht="12.95" customHeight="1">
      <c r="A40" s="2495"/>
      <c r="B40" s="2496"/>
      <c r="C40" s="2496"/>
      <c r="D40" s="2496"/>
      <c r="E40" s="2496"/>
      <c r="F40" s="2496"/>
      <c r="G40" s="2496"/>
      <c r="H40" s="2496"/>
      <c r="I40" s="2496"/>
      <c r="J40" s="2496"/>
      <c r="K40" s="2496"/>
      <c r="L40" s="2496"/>
      <c r="M40" s="2496"/>
      <c r="N40" s="2496"/>
      <c r="O40" s="2496"/>
      <c r="P40" s="2496"/>
      <c r="Q40" s="2496"/>
      <c r="R40" s="2496"/>
      <c r="S40" s="2496"/>
      <c r="T40" s="2496"/>
      <c r="U40" s="2496"/>
      <c r="V40" s="2496"/>
      <c r="W40" s="2496"/>
      <c r="X40" s="2496"/>
      <c r="Y40" s="2496"/>
      <c r="Z40" s="2496"/>
      <c r="AA40" s="2496"/>
      <c r="AB40" s="2496"/>
      <c r="AC40" s="2496"/>
      <c r="AD40" s="2036"/>
      <c r="AE40" s="2036"/>
      <c r="AF40" s="2036"/>
      <c r="AG40" s="2036"/>
      <c r="AH40" s="2036"/>
      <c r="AI40" s="2036"/>
      <c r="AJ40" s="2036"/>
      <c r="AK40" s="2036"/>
      <c r="AL40" s="2036"/>
      <c r="AM40" s="2036"/>
      <c r="AN40" s="2036"/>
      <c r="AO40" s="2036"/>
      <c r="AP40" s="2036"/>
      <c r="AQ40" s="2036"/>
      <c r="AR40" s="2036"/>
      <c r="AS40" s="2036"/>
      <c r="AT40" s="2036"/>
      <c r="AU40" s="2036"/>
      <c r="AV40" s="2036"/>
      <c r="AW40" s="2036"/>
      <c r="AX40" s="2036"/>
      <c r="AY40" s="2036"/>
      <c r="AZ40" s="2105"/>
    </row>
    <row r="41" spans="1:52" ht="12.95" customHeight="1">
      <c r="A41" s="2495"/>
      <c r="B41" s="2496"/>
      <c r="C41" s="2496"/>
      <c r="D41" s="2496"/>
      <c r="E41" s="2496"/>
      <c r="F41" s="2496"/>
      <c r="G41" s="2496"/>
      <c r="H41" s="2496"/>
      <c r="I41" s="2496"/>
      <c r="J41" s="2496"/>
      <c r="K41" s="2496"/>
      <c r="L41" s="2496"/>
      <c r="M41" s="2496"/>
      <c r="N41" s="2496"/>
      <c r="O41" s="2496"/>
      <c r="P41" s="2496"/>
      <c r="Q41" s="2496"/>
      <c r="R41" s="2496"/>
      <c r="S41" s="2496"/>
      <c r="T41" s="2496"/>
      <c r="U41" s="2496"/>
      <c r="V41" s="2496"/>
      <c r="W41" s="2496"/>
      <c r="X41" s="2496"/>
      <c r="Y41" s="2496"/>
      <c r="Z41" s="2496"/>
      <c r="AA41" s="2496"/>
      <c r="AB41" s="2496"/>
      <c r="AC41" s="2496"/>
      <c r="AD41" s="2036"/>
      <c r="AE41" s="2036"/>
      <c r="AF41" s="2036"/>
      <c r="AG41" s="2036"/>
      <c r="AH41" s="2036"/>
      <c r="AI41" s="2036"/>
      <c r="AJ41" s="2036"/>
      <c r="AK41" s="2036"/>
      <c r="AL41" s="2036"/>
      <c r="AM41" s="2036"/>
      <c r="AN41" s="2036"/>
      <c r="AO41" s="2036"/>
      <c r="AP41" s="2036"/>
      <c r="AQ41" s="2036"/>
      <c r="AR41" s="2036"/>
      <c r="AS41" s="2036"/>
      <c r="AT41" s="2036"/>
      <c r="AU41" s="2036"/>
      <c r="AV41" s="2036"/>
      <c r="AW41" s="2036"/>
      <c r="AX41" s="2036"/>
      <c r="AY41" s="2036"/>
      <c r="AZ41" s="2105"/>
    </row>
    <row r="42" spans="1:52" ht="12.95" customHeight="1">
      <c r="A42" s="2495"/>
      <c r="B42" s="2496"/>
      <c r="C42" s="2496"/>
      <c r="D42" s="2496"/>
      <c r="E42" s="2496"/>
      <c r="F42" s="2496"/>
      <c r="G42" s="2496"/>
      <c r="H42" s="2496"/>
      <c r="I42" s="2496"/>
      <c r="J42" s="2496"/>
      <c r="K42" s="2496"/>
      <c r="L42" s="2496"/>
      <c r="M42" s="2496"/>
      <c r="N42" s="2496"/>
      <c r="O42" s="2496"/>
      <c r="P42" s="2496"/>
      <c r="Q42" s="2496"/>
      <c r="R42" s="2496"/>
      <c r="S42" s="2496"/>
      <c r="T42" s="2496"/>
      <c r="U42" s="2496"/>
      <c r="V42" s="2496"/>
      <c r="W42" s="2496"/>
      <c r="X42" s="2496"/>
      <c r="Y42" s="2496"/>
      <c r="Z42" s="2496"/>
      <c r="AA42" s="2496"/>
      <c r="AB42" s="2496"/>
      <c r="AC42" s="2496"/>
      <c r="AD42" s="2036"/>
      <c r="AE42" s="2036"/>
      <c r="AF42" s="2036"/>
      <c r="AG42" s="2036"/>
      <c r="AH42" s="2036"/>
      <c r="AI42" s="2036"/>
      <c r="AJ42" s="2036"/>
      <c r="AK42" s="2036"/>
      <c r="AL42" s="2036"/>
      <c r="AM42" s="2036"/>
      <c r="AN42" s="2036"/>
      <c r="AO42" s="2036"/>
      <c r="AP42" s="2036"/>
      <c r="AQ42" s="2036"/>
      <c r="AR42" s="2036"/>
      <c r="AS42" s="2036"/>
      <c r="AT42" s="2036"/>
      <c r="AU42" s="2036"/>
      <c r="AV42" s="2036"/>
      <c r="AW42" s="2036"/>
      <c r="AX42" s="2036"/>
      <c r="AY42" s="2036"/>
      <c r="AZ42" s="2105"/>
    </row>
    <row r="43" spans="1:52" ht="12.95" customHeight="1">
      <c r="A43" s="2497" t="s">
        <v>1559</v>
      </c>
      <c r="B43" s="2498"/>
      <c r="C43" s="2498"/>
      <c r="D43" s="2498"/>
      <c r="E43" s="2498"/>
      <c r="F43" s="2498"/>
      <c r="G43" s="2498"/>
      <c r="H43" s="2498"/>
      <c r="I43" s="2498"/>
      <c r="J43" s="2498"/>
      <c r="K43" s="2498"/>
      <c r="L43" s="2498"/>
      <c r="M43" s="2498"/>
      <c r="N43" s="2498"/>
      <c r="O43" s="2498"/>
      <c r="P43" s="2498"/>
      <c r="Q43" s="2498"/>
      <c r="R43" s="2498"/>
      <c r="S43" s="2498"/>
      <c r="T43" s="2498"/>
      <c r="U43" s="2498"/>
      <c r="V43" s="2498"/>
      <c r="W43" s="2498"/>
      <c r="X43" s="2498"/>
      <c r="Y43" s="2498"/>
      <c r="Z43" s="2498"/>
      <c r="AA43" s="2498"/>
      <c r="AB43" s="2498"/>
      <c r="AC43" s="2498"/>
      <c r="AD43" s="2499">
        <f>'SUVAHA VYPOCET'!$R$66</f>
        <v>0</v>
      </c>
      <c r="AE43" s="2500"/>
      <c r="AF43" s="2500"/>
      <c r="AG43" s="2500"/>
      <c r="AH43" s="2500"/>
      <c r="AI43" s="2500"/>
      <c r="AJ43" s="2500"/>
      <c r="AK43" s="2500"/>
      <c r="AL43" s="2500"/>
      <c r="AM43" s="2500"/>
      <c r="AN43" s="2500"/>
      <c r="AO43" s="2499">
        <f>'SUVAHA VYPOCET'!$AG$66</f>
        <v>0</v>
      </c>
      <c r="AP43" s="2500"/>
      <c r="AQ43" s="2500"/>
      <c r="AR43" s="2500"/>
      <c r="AS43" s="2500"/>
      <c r="AT43" s="2500"/>
      <c r="AU43" s="2500"/>
      <c r="AV43" s="2500"/>
      <c r="AW43" s="2500"/>
      <c r="AX43" s="2500"/>
      <c r="AY43" s="2500"/>
      <c r="AZ43" s="2501"/>
    </row>
    <row r="44" spans="1:52" ht="12.95" customHeight="1">
      <c r="A44" s="2495"/>
      <c r="B44" s="2496"/>
      <c r="C44" s="2496"/>
      <c r="D44" s="2496"/>
      <c r="E44" s="2496"/>
      <c r="F44" s="2496"/>
      <c r="G44" s="2496"/>
      <c r="H44" s="2496"/>
      <c r="I44" s="2496"/>
      <c r="J44" s="2496"/>
      <c r="K44" s="2496"/>
      <c r="L44" s="2496"/>
      <c r="M44" s="2496"/>
      <c r="N44" s="2496"/>
      <c r="O44" s="2496"/>
      <c r="P44" s="2496"/>
      <c r="Q44" s="2496"/>
      <c r="R44" s="2496"/>
      <c r="S44" s="2496"/>
      <c r="T44" s="2496"/>
      <c r="U44" s="2496"/>
      <c r="V44" s="2496"/>
      <c r="W44" s="2496"/>
      <c r="X44" s="2496"/>
      <c r="Y44" s="2496"/>
      <c r="Z44" s="2496"/>
      <c r="AA44" s="2496"/>
      <c r="AB44" s="2496"/>
      <c r="AC44" s="2496"/>
      <c r="AD44" s="2036"/>
      <c r="AE44" s="2036"/>
      <c r="AF44" s="2036"/>
      <c r="AG44" s="2036"/>
      <c r="AH44" s="2036"/>
      <c r="AI44" s="2036"/>
      <c r="AJ44" s="2036"/>
      <c r="AK44" s="2036"/>
      <c r="AL44" s="2036"/>
      <c r="AM44" s="2036"/>
      <c r="AN44" s="2036"/>
      <c r="AO44" s="2036"/>
      <c r="AP44" s="2036"/>
      <c r="AQ44" s="2036"/>
      <c r="AR44" s="2036"/>
      <c r="AS44" s="2036"/>
      <c r="AT44" s="2036"/>
      <c r="AU44" s="2036"/>
      <c r="AV44" s="2036"/>
      <c r="AW44" s="2036"/>
      <c r="AX44" s="2036"/>
      <c r="AY44" s="2036"/>
      <c r="AZ44" s="2105"/>
    </row>
    <row r="45" spans="1:52" ht="12.95" customHeight="1">
      <c r="A45" s="2495"/>
      <c r="B45" s="2496"/>
      <c r="C45" s="2496"/>
      <c r="D45" s="2496"/>
      <c r="E45" s="2496"/>
      <c r="F45" s="2496"/>
      <c r="G45" s="2496"/>
      <c r="H45" s="2496"/>
      <c r="I45" s="2496"/>
      <c r="J45" s="2496"/>
      <c r="K45" s="2496"/>
      <c r="L45" s="2496"/>
      <c r="M45" s="2496"/>
      <c r="N45" s="2496"/>
      <c r="O45" s="2496"/>
      <c r="P45" s="2496"/>
      <c r="Q45" s="2496"/>
      <c r="R45" s="2496"/>
      <c r="S45" s="2496"/>
      <c r="T45" s="2496"/>
      <c r="U45" s="2496"/>
      <c r="V45" s="2496"/>
      <c r="W45" s="2496"/>
      <c r="X45" s="2496"/>
      <c r="Y45" s="2496"/>
      <c r="Z45" s="2496"/>
      <c r="AA45" s="2496"/>
      <c r="AB45" s="2496"/>
      <c r="AC45" s="2496"/>
      <c r="AD45" s="2036"/>
      <c r="AE45" s="2036"/>
      <c r="AF45" s="2036"/>
      <c r="AG45" s="2036"/>
      <c r="AH45" s="2036"/>
      <c r="AI45" s="2036"/>
      <c r="AJ45" s="2036"/>
      <c r="AK45" s="2036"/>
      <c r="AL45" s="2036"/>
      <c r="AM45" s="2036"/>
      <c r="AN45" s="2036"/>
      <c r="AO45" s="2036"/>
      <c r="AP45" s="2036"/>
      <c r="AQ45" s="2036"/>
      <c r="AR45" s="2036"/>
      <c r="AS45" s="2036"/>
      <c r="AT45" s="2036"/>
      <c r="AU45" s="2036"/>
      <c r="AV45" s="2036"/>
      <c r="AW45" s="2036"/>
      <c r="AX45" s="2036"/>
      <c r="AY45" s="2036"/>
      <c r="AZ45" s="2105"/>
    </row>
    <row r="46" spans="1:52" ht="12.95" customHeight="1">
      <c r="A46" s="2495"/>
      <c r="B46" s="2496"/>
      <c r="C46" s="2496"/>
      <c r="D46" s="2496"/>
      <c r="E46" s="2496"/>
      <c r="F46" s="2496"/>
      <c r="G46" s="2496"/>
      <c r="H46" s="2496"/>
      <c r="I46" s="2496"/>
      <c r="J46" s="2496"/>
      <c r="K46" s="2496"/>
      <c r="L46" s="2496"/>
      <c r="M46" s="2496"/>
      <c r="N46" s="2496"/>
      <c r="O46" s="2496"/>
      <c r="P46" s="2496"/>
      <c r="Q46" s="2496"/>
      <c r="R46" s="2496"/>
      <c r="S46" s="2496"/>
      <c r="T46" s="2496"/>
      <c r="U46" s="2496"/>
      <c r="V46" s="2496"/>
      <c r="W46" s="2496"/>
      <c r="X46" s="2496"/>
      <c r="Y46" s="2496"/>
      <c r="Z46" s="2496"/>
      <c r="AA46" s="2496"/>
      <c r="AB46" s="2496"/>
      <c r="AC46" s="2496"/>
      <c r="AD46" s="2036"/>
      <c r="AE46" s="2036"/>
      <c r="AF46" s="2036"/>
      <c r="AG46" s="2036"/>
      <c r="AH46" s="2036"/>
      <c r="AI46" s="2036"/>
      <c r="AJ46" s="2036"/>
      <c r="AK46" s="2036"/>
      <c r="AL46" s="2036"/>
      <c r="AM46" s="2036"/>
      <c r="AN46" s="2036"/>
      <c r="AO46" s="2036"/>
      <c r="AP46" s="2036"/>
      <c r="AQ46" s="2036"/>
      <c r="AR46" s="2036"/>
      <c r="AS46" s="2036"/>
      <c r="AT46" s="2036"/>
      <c r="AU46" s="2036"/>
      <c r="AV46" s="2036"/>
      <c r="AW46" s="2036"/>
      <c r="AX46" s="2036"/>
      <c r="AY46" s="2036"/>
      <c r="AZ46" s="2105"/>
    </row>
    <row r="47" spans="1:52" ht="12.95" customHeight="1">
      <c r="A47" s="2495"/>
      <c r="B47" s="2496"/>
      <c r="C47" s="2496"/>
      <c r="D47" s="2496"/>
      <c r="E47" s="2496"/>
      <c r="F47" s="2496"/>
      <c r="G47" s="2496"/>
      <c r="H47" s="2496"/>
      <c r="I47" s="2496"/>
      <c r="J47" s="2496"/>
      <c r="K47" s="2496"/>
      <c r="L47" s="2496"/>
      <c r="M47" s="2496"/>
      <c r="N47" s="2496"/>
      <c r="O47" s="2496"/>
      <c r="P47" s="2496"/>
      <c r="Q47" s="2496"/>
      <c r="R47" s="2496"/>
      <c r="S47" s="2496"/>
      <c r="T47" s="2496"/>
      <c r="U47" s="2496"/>
      <c r="V47" s="2496"/>
      <c r="W47" s="2496"/>
      <c r="X47" s="2496"/>
      <c r="Y47" s="2496"/>
      <c r="Z47" s="2496"/>
      <c r="AA47" s="2496"/>
      <c r="AB47" s="2496"/>
      <c r="AC47" s="2496"/>
      <c r="AD47" s="2036"/>
      <c r="AE47" s="2036"/>
      <c r="AF47" s="2036"/>
      <c r="AG47" s="2036"/>
      <c r="AH47" s="2036"/>
      <c r="AI47" s="2036"/>
      <c r="AJ47" s="2036"/>
      <c r="AK47" s="2036"/>
      <c r="AL47" s="2036"/>
      <c r="AM47" s="2036"/>
      <c r="AN47" s="2036"/>
      <c r="AO47" s="2036"/>
      <c r="AP47" s="2036"/>
      <c r="AQ47" s="2036"/>
      <c r="AR47" s="2036"/>
      <c r="AS47" s="2036"/>
      <c r="AT47" s="2036"/>
      <c r="AU47" s="2036"/>
      <c r="AV47" s="2036"/>
      <c r="AW47" s="2036"/>
      <c r="AX47" s="2036"/>
      <c r="AY47" s="2036"/>
      <c r="AZ47" s="2105"/>
    </row>
    <row r="48" spans="1:52" ht="12.95" customHeight="1">
      <c r="A48" s="2502"/>
      <c r="B48" s="2503"/>
      <c r="C48" s="2503"/>
      <c r="D48" s="2503"/>
      <c r="E48" s="2503"/>
      <c r="F48" s="2503"/>
      <c r="G48" s="2503"/>
      <c r="H48" s="2503"/>
      <c r="I48" s="2503"/>
      <c r="J48" s="2503"/>
      <c r="K48" s="2503"/>
      <c r="L48" s="2503"/>
      <c r="M48" s="2503"/>
      <c r="N48" s="2503"/>
      <c r="O48" s="2503"/>
      <c r="P48" s="2503"/>
      <c r="Q48" s="2503"/>
      <c r="R48" s="2503"/>
      <c r="S48" s="2503"/>
      <c r="T48" s="2503"/>
      <c r="U48" s="2503"/>
      <c r="V48" s="2503"/>
      <c r="W48" s="2503"/>
      <c r="X48" s="2503"/>
      <c r="Y48" s="2503"/>
      <c r="Z48" s="2503"/>
      <c r="AA48" s="2503"/>
      <c r="AB48" s="2503"/>
      <c r="AC48" s="2503"/>
      <c r="AD48" s="2028"/>
      <c r="AE48" s="2028"/>
      <c r="AF48" s="2028"/>
      <c r="AG48" s="2028"/>
      <c r="AH48" s="2028"/>
      <c r="AI48" s="2028"/>
      <c r="AJ48" s="2028"/>
      <c r="AK48" s="2028"/>
      <c r="AL48" s="2028"/>
      <c r="AM48" s="2028"/>
      <c r="AN48" s="2028"/>
      <c r="AO48" s="2028"/>
      <c r="AP48" s="2028"/>
      <c r="AQ48" s="2028"/>
      <c r="AR48" s="2028"/>
      <c r="AS48" s="2028"/>
      <c r="AT48" s="2028"/>
      <c r="AU48" s="2028"/>
      <c r="AV48" s="2028"/>
      <c r="AW48" s="2028"/>
      <c r="AX48" s="2028"/>
      <c r="AY48" s="2028"/>
      <c r="AZ48" s="2114"/>
    </row>
    <row r="49" spans="1:52" ht="11.45" customHeight="1">
      <c r="A49" s="114" t="s">
        <v>972</v>
      </c>
    </row>
    <row r="50" spans="1:52" ht="30" customHeight="1">
      <c r="A50" s="2320"/>
      <c r="B50" s="2320"/>
      <c r="C50" s="2320"/>
      <c r="D50" s="2320"/>
      <c r="E50" s="2320"/>
      <c r="F50" s="2320"/>
      <c r="G50" s="2320"/>
      <c r="H50" s="2320"/>
      <c r="I50" s="2320"/>
      <c r="J50" s="2320"/>
      <c r="K50" s="2320"/>
      <c r="L50" s="2320"/>
      <c r="M50" s="2320"/>
      <c r="N50" s="2320"/>
      <c r="O50" s="2320"/>
      <c r="P50" s="2320"/>
      <c r="Q50" s="2320"/>
      <c r="R50" s="2320"/>
      <c r="S50" s="2320"/>
      <c r="T50" s="2320"/>
      <c r="U50" s="2320"/>
      <c r="V50" s="2320"/>
      <c r="W50" s="2320"/>
      <c r="X50" s="2320"/>
      <c r="Y50" s="2320"/>
      <c r="Z50" s="2320"/>
      <c r="AA50" s="2320"/>
      <c r="AB50" s="2320"/>
      <c r="AC50" s="2320"/>
      <c r="AD50" s="2320"/>
      <c r="AE50" s="2320"/>
      <c r="AF50" s="2320"/>
      <c r="AG50" s="2320"/>
      <c r="AH50" s="2320"/>
      <c r="AI50" s="2320"/>
      <c r="AJ50" s="2320"/>
      <c r="AK50" s="2320"/>
      <c r="AL50" s="2320"/>
      <c r="AM50" s="2320"/>
      <c r="AN50" s="2320"/>
      <c r="AO50" s="2320"/>
      <c r="AP50" s="2320"/>
      <c r="AQ50" s="2320"/>
      <c r="AR50" s="2320"/>
      <c r="AS50" s="2320"/>
      <c r="AT50" s="2320"/>
      <c r="AU50" s="2320"/>
      <c r="AV50" s="2320"/>
      <c r="AW50" s="2320"/>
      <c r="AX50" s="2320"/>
      <c r="AY50" s="2320"/>
      <c r="AZ50" s="2320"/>
    </row>
    <row r="52" spans="1:52" ht="11.45" customHeight="1">
      <c r="A52" s="165">
        <f>'o fy'!$A$54</f>
        <v>0</v>
      </c>
    </row>
    <row r="64" spans="1:52" ht="9.75" customHeight="1"/>
  </sheetData>
  <sheetProtection formatCells="0" selectLockedCells="1"/>
  <mergeCells count="131">
    <mergeCell ref="A50:AZ50"/>
    <mergeCell ref="A46:AC46"/>
    <mergeCell ref="AD46:AN46"/>
    <mergeCell ref="AO46:AZ46"/>
    <mergeCell ref="A47:AC47"/>
    <mergeCell ref="AD47:AN47"/>
    <mergeCell ref="AO47:AZ47"/>
    <mergeCell ref="A48:AC48"/>
    <mergeCell ref="AD48:AN48"/>
    <mergeCell ref="AO48:AZ48"/>
    <mergeCell ref="A44:AC44"/>
    <mergeCell ref="AD44:AN44"/>
    <mergeCell ref="AO44:AZ44"/>
    <mergeCell ref="A45:AC45"/>
    <mergeCell ref="AD45:AN45"/>
    <mergeCell ref="AO45:AZ45"/>
    <mergeCell ref="A41:AC41"/>
    <mergeCell ref="AD41:AN41"/>
    <mergeCell ref="AO41:AZ41"/>
    <mergeCell ref="A42:AC42"/>
    <mergeCell ref="AD42:AN42"/>
    <mergeCell ref="AO42:AZ42"/>
    <mergeCell ref="A43:AC43"/>
    <mergeCell ref="AD43:AN43"/>
    <mergeCell ref="AO43:AZ43"/>
    <mergeCell ref="A38:AC38"/>
    <mergeCell ref="AD38:AN38"/>
    <mergeCell ref="AO38:AZ38"/>
    <mergeCell ref="A39:AC39"/>
    <mergeCell ref="AD39:AN39"/>
    <mergeCell ref="AO39:AZ39"/>
    <mergeCell ref="A40:AC40"/>
    <mergeCell ref="AD40:AN40"/>
    <mergeCell ref="AO40:AZ40"/>
    <mergeCell ref="A35:AC35"/>
    <mergeCell ref="AD35:AN35"/>
    <mergeCell ref="AO35:AZ35"/>
    <mergeCell ref="A36:AC36"/>
    <mergeCell ref="AD36:AN36"/>
    <mergeCell ref="AO36:AZ36"/>
    <mergeCell ref="A37:AC37"/>
    <mergeCell ref="AD37:AN37"/>
    <mergeCell ref="AO37:AZ37"/>
    <mergeCell ref="A32:AC32"/>
    <mergeCell ref="AD32:AN32"/>
    <mergeCell ref="AO32:AZ32"/>
    <mergeCell ref="A33:AC33"/>
    <mergeCell ref="AD33:AN33"/>
    <mergeCell ref="AO33:AZ33"/>
    <mergeCell ref="A34:AC34"/>
    <mergeCell ref="AD34:AN34"/>
    <mergeCell ref="AO34:AZ34"/>
    <mergeCell ref="A29:AC29"/>
    <mergeCell ref="AD29:AN29"/>
    <mergeCell ref="AO29:AZ29"/>
    <mergeCell ref="A30:AC30"/>
    <mergeCell ref="AD30:AN30"/>
    <mergeCell ref="AO30:AZ30"/>
    <mergeCell ref="A31:AC31"/>
    <mergeCell ref="AD31:AN31"/>
    <mergeCell ref="AO31:AZ31"/>
    <mergeCell ref="A26:AC26"/>
    <mergeCell ref="AD26:AN26"/>
    <mergeCell ref="AO26:AZ26"/>
    <mergeCell ref="A27:AC27"/>
    <mergeCell ref="AD27:AN27"/>
    <mergeCell ref="AO27:AZ27"/>
    <mergeCell ref="A28:AC28"/>
    <mergeCell ref="AD28:AN28"/>
    <mergeCell ref="AO28:AZ28"/>
    <mergeCell ref="A23:AC23"/>
    <mergeCell ref="AD23:AN23"/>
    <mergeCell ref="AO23:AZ23"/>
    <mergeCell ref="A24:AC24"/>
    <mergeCell ref="AD24:AN24"/>
    <mergeCell ref="AO24:AZ24"/>
    <mergeCell ref="A25:AC25"/>
    <mergeCell ref="AD25:AN25"/>
    <mergeCell ref="AO25:AZ25"/>
    <mergeCell ref="A19:AZ19"/>
    <mergeCell ref="A20:AC20"/>
    <mergeCell ref="AD20:AN20"/>
    <mergeCell ref="AO20:AZ20"/>
    <mergeCell ref="A21:AC21"/>
    <mergeCell ref="AD21:AN21"/>
    <mergeCell ref="AO21:AZ21"/>
    <mergeCell ref="A22:AC22"/>
    <mergeCell ref="AD22:AN22"/>
    <mergeCell ref="AO22:AZ22"/>
    <mergeCell ref="A15:S15"/>
    <mergeCell ref="T15:Z15"/>
    <mergeCell ref="AA15:AN15"/>
    <mergeCell ref="AO15:AZ15"/>
    <mergeCell ref="A16:S16"/>
    <mergeCell ref="T16:Z16"/>
    <mergeCell ref="AA16:AN16"/>
    <mergeCell ref="AO16:AZ16"/>
    <mergeCell ref="A18:AZ18"/>
    <mergeCell ref="A12:S12"/>
    <mergeCell ref="T12:Z12"/>
    <mergeCell ref="AA12:AN12"/>
    <mergeCell ref="AO12:AZ12"/>
    <mergeCell ref="A13:S13"/>
    <mergeCell ref="T13:Z13"/>
    <mergeCell ref="AA13:AN13"/>
    <mergeCell ref="AO13:AZ13"/>
    <mergeCell ref="A14:S14"/>
    <mergeCell ref="T14:Z14"/>
    <mergeCell ref="AA14:AN14"/>
    <mergeCell ref="AO14:AZ14"/>
    <mergeCell ref="BA9:CZ9"/>
    <mergeCell ref="DA9:EZ9"/>
    <mergeCell ref="A11:S11"/>
    <mergeCell ref="T11:Z11"/>
    <mergeCell ref="AA11:AN11"/>
    <mergeCell ref="AO11:AZ11"/>
    <mergeCell ref="FA9:GZ9"/>
    <mergeCell ref="HA9:IV9"/>
    <mergeCell ref="A10:S10"/>
    <mergeCell ref="T10:Z10"/>
    <mergeCell ref="AA10:AN10"/>
    <mergeCell ref="AO10:AZ10"/>
    <mergeCell ref="A7:AZ7"/>
    <mergeCell ref="A9:AZ9"/>
    <mergeCell ref="A2:AZ2"/>
    <mergeCell ref="A3:AN3"/>
    <mergeCell ref="AO3:AZ3"/>
    <mergeCell ref="A4:AN4"/>
    <mergeCell ref="AO4:AZ4"/>
    <mergeCell ref="A5:AN5"/>
    <mergeCell ref="AO5:AZ5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>
  <sheetPr codeName="List35"/>
  <dimension ref="A1:AZ52"/>
  <sheetViews>
    <sheetView showGridLines="0" zoomScaleSheetLayoutView="145" workbookViewId="0">
      <selection activeCell="K48" sqref="K48"/>
    </sheetView>
  </sheetViews>
  <sheetFormatPr defaultRowHeight="11.45" customHeight="1"/>
  <cols>
    <col min="1" max="7" width="1.7109375" style="114" customWidth="1"/>
    <col min="8" max="13" width="1.7109375" style="221" customWidth="1"/>
    <col min="14" max="38" width="1.7109375" style="114" customWidth="1"/>
    <col min="39" max="39" width="0.7109375" style="114" customWidth="1"/>
    <col min="40" max="70" width="1.7109375" style="114" customWidth="1"/>
    <col min="71" max="16384" width="9.140625" style="114"/>
  </cols>
  <sheetData>
    <row r="1" spans="1:52" ht="11.45" customHeight="1">
      <c r="A1" s="165" t="str">
        <f>'o fy'!$B$29</f>
        <v>LASER CUT SLOVENSKO spol. s r.o.</v>
      </c>
    </row>
    <row r="2" spans="1:52" s="161" customFormat="1" ht="11.25">
      <c r="A2" s="2241" t="s">
        <v>1560</v>
      </c>
      <c r="B2" s="2241"/>
      <c r="C2" s="2241"/>
      <c r="D2" s="2241"/>
      <c r="E2" s="2241"/>
      <c r="F2" s="2241"/>
      <c r="G2" s="2241"/>
      <c r="H2" s="2241"/>
      <c r="I2" s="2241"/>
      <c r="J2" s="2241"/>
      <c r="K2" s="2241"/>
      <c r="L2" s="2241"/>
      <c r="M2" s="2241"/>
      <c r="N2" s="2241"/>
      <c r="O2" s="2241"/>
      <c r="P2" s="2241"/>
      <c r="Q2" s="2241"/>
      <c r="R2" s="2241"/>
      <c r="S2" s="2241"/>
      <c r="T2" s="2241"/>
      <c r="U2" s="2241"/>
      <c r="V2" s="2241"/>
      <c r="W2" s="2241"/>
      <c r="X2" s="2241"/>
      <c r="Y2" s="2241"/>
      <c r="Z2" s="2241"/>
      <c r="AA2" s="2241"/>
      <c r="AB2" s="2241"/>
      <c r="AC2" s="2241"/>
      <c r="AD2" s="2241"/>
      <c r="AE2" s="2241"/>
      <c r="AF2" s="2241"/>
      <c r="AG2" s="2241"/>
      <c r="AH2" s="2241"/>
      <c r="AI2" s="2241"/>
      <c r="AJ2" s="2241"/>
      <c r="AK2" s="2241"/>
      <c r="AL2" s="2241"/>
      <c r="AM2" s="2241"/>
      <c r="AN2" s="2241"/>
      <c r="AO2" s="2241"/>
      <c r="AP2" s="2241"/>
      <c r="AQ2" s="2241"/>
      <c r="AR2" s="2241"/>
      <c r="AS2" s="2241"/>
      <c r="AT2" s="2241"/>
      <c r="AU2" s="2241"/>
      <c r="AV2" s="2241"/>
      <c r="AW2" s="2241"/>
      <c r="AX2" s="2241"/>
      <c r="AY2" s="2241"/>
      <c r="AZ2" s="2241"/>
    </row>
    <row r="3" spans="1:52" s="161" customFormat="1" ht="12.95" customHeight="1">
      <c r="A3" s="2459" t="s">
        <v>954</v>
      </c>
      <c r="B3" s="2460"/>
      <c r="C3" s="2460"/>
      <c r="D3" s="2460"/>
      <c r="E3" s="2460"/>
      <c r="F3" s="2460"/>
      <c r="G3" s="2461"/>
      <c r="H3" s="2076" t="s">
        <v>218</v>
      </c>
      <c r="I3" s="2076"/>
      <c r="J3" s="2076"/>
      <c r="K3" s="2076"/>
      <c r="L3" s="2076"/>
      <c r="M3" s="2076"/>
      <c r="N3" s="2076"/>
      <c r="O3" s="2076"/>
      <c r="P3" s="2076"/>
      <c r="Q3" s="2076"/>
      <c r="R3" s="2076"/>
      <c r="S3" s="2076"/>
      <c r="T3" s="2076"/>
      <c r="U3" s="2076"/>
      <c r="V3" s="2076"/>
      <c r="W3" s="2076"/>
      <c r="X3" s="2076"/>
      <c r="Y3" s="2076"/>
      <c r="Z3" s="2076"/>
      <c r="AA3" s="2076"/>
      <c r="AB3" s="2076"/>
      <c r="AC3" s="2076"/>
      <c r="AD3" s="2076" t="s">
        <v>955</v>
      </c>
      <c r="AE3" s="2076"/>
      <c r="AF3" s="2076"/>
      <c r="AG3" s="2076"/>
      <c r="AH3" s="2076"/>
      <c r="AI3" s="2076"/>
      <c r="AJ3" s="2076"/>
      <c r="AK3" s="2076"/>
      <c r="AL3" s="2076"/>
      <c r="AM3" s="2076"/>
      <c r="AN3" s="2076"/>
      <c r="AO3" s="2076"/>
      <c r="AP3" s="2076"/>
      <c r="AQ3" s="2076"/>
      <c r="AR3" s="2076"/>
      <c r="AS3" s="2076"/>
      <c r="AT3" s="2076"/>
      <c r="AU3" s="2076"/>
      <c r="AV3" s="2076"/>
      <c r="AW3" s="2076"/>
      <c r="AX3" s="2076"/>
      <c r="AY3" s="2076"/>
      <c r="AZ3" s="2076"/>
    </row>
    <row r="4" spans="1:52" s="161" customFormat="1" ht="12.95" customHeight="1">
      <c r="A4" s="2506"/>
      <c r="B4" s="2507"/>
      <c r="C4" s="2507"/>
      <c r="D4" s="2507"/>
      <c r="E4" s="2507"/>
      <c r="F4" s="2507"/>
      <c r="G4" s="2508"/>
      <c r="H4" s="1829" t="s">
        <v>1561</v>
      </c>
      <c r="I4" s="1830"/>
      <c r="J4" s="1830"/>
      <c r="K4" s="1830"/>
      <c r="L4" s="1830"/>
      <c r="M4" s="1830"/>
      <c r="N4" s="1830"/>
      <c r="O4" s="1830"/>
      <c r="P4" s="1830"/>
      <c r="Q4" s="1830"/>
      <c r="R4" s="1830"/>
      <c r="S4" s="1830"/>
      <c r="T4" s="1830"/>
      <c r="U4" s="1830"/>
      <c r="V4" s="1830"/>
      <c r="W4" s="1830"/>
      <c r="X4" s="1830"/>
      <c r="Y4" s="1830"/>
      <c r="Z4" s="1830"/>
      <c r="AA4" s="1830"/>
      <c r="AB4" s="1830"/>
      <c r="AC4" s="1831"/>
      <c r="AD4" s="1829" t="s">
        <v>1561</v>
      </c>
      <c r="AE4" s="1830"/>
      <c r="AF4" s="1830"/>
      <c r="AG4" s="1830"/>
      <c r="AH4" s="1830"/>
      <c r="AI4" s="1830"/>
      <c r="AJ4" s="1830"/>
      <c r="AK4" s="1830"/>
      <c r="AL4" s="1830"/>
      <c r="AM4" s="1830"/>
      <c r="AN4" s="1830"/>
      <c r="AO4" s="1830"/>
      <c r="AP4" s="1830"/>
      <c r="AQ4" s="1830"/>
      <c r="AR4" s="1830"/>
      <c r="AS4" s="1830"/>
      <c r="AT4" s="1830"/>
      <c r="AU4" s="1830"/>
      <c r="AV4" s="1830"/>
      <c r="AW4" s="1830"/>
      <c r="AX4" s="1830"/>
      <c r="AY4" s="1830"/>
      <c r="AZ4" s="1831"/>
    </row>
    <row r="5" spans="1:52" s="161" customFormat="1" ht="48" customHeight="1">
      <c r="A5" s="2509"/>
      <c r="B5" s="2510"/>
      <c r="C5" s="2510"/>
      <c r="D5" s="2510"/>
      <c r="E5" s="2510"/>
      <c r="F5" s="2510"/>
      <c r="G5" s="2511"/>
      <c r="H5" s="2505" t="s">
        <v>1562</v>
      </c>
      <c r="I5" s="2505"/>
      <c r="J5" s="2505"/>
      <c r="K5" s="2505"/>
      <c r="L5" s="2505"/>
      <c r="M5" s="2505"/>
      <c r="N5" s="2505"/>
      <c r="O5" s="2505" t="s">
        <v>1563</v>
      </c>
      <c r="P5" s="2505"/>
      <c r="Q5" s="2505"/>
      <c r="R5" s="2505"/>
      <c r="S5" s="2505"/>
      <c r="T5" s="2505"/>
      <c r="U5" s="2505"/>
      <c r="V5" s="2505"/>
      <c r="W5" s="2505" t="s">
        <v>1564</v>
      </c>
      <c r="X5" s="2505"/>
      <c r="Y5" s="2505"/>
      <c r="Z5" s="2505"/>
      <c r="AA5" s="2505"/>
      <c r="AB5" s="2505"/>
      <c r="AC5" s="2505"/>
      <c r="AD5" s="2505" t="s">
        <v>1562</v>
      </c>
      <c r="AE5" s="2505"/>
      <c r="AF5" s="2505"/>
      <c r="AG5" s="2505"/>
      <c r="AH5" s="2505"/>
      <c r="AI5" s="2505"/>
      <c r="AJ5" s="2505"/>
      <c r="AK5" s="2505" t="s">
        <v>1563</v>
      </c>
      <c r="AL5" s="2505"/>
      <c r="AM5" s="2505"/>
      <c r="AN5" s="2505"/>
      <c r="AO5" s="2505"/>
      <c r="AP5" s="2505"/>
      <c r="AQ5" s="2505"/>
      <c r="AR5" s="2505"/>
      <c r="AS5" s="2505" t="s">
        <v>1564</v>
      </c>
      <c r="AT5" s="2505"/>
      <c r="AU5" s="2505"/>
      <c r="AV5" s="2505"/>
      <c r="AW5" s="2505"/>
      <c r="AX5" s="2505"/>
      <c r="AY5" s="2505"/>
      <c r="AZ5" s="2505"/>
    </row>
    <row r="6" spans="1:52" s="161" customFormat="1" ht="12.95" customHeight="1">
      <c r="A6" s="2512" t="s">
        <v>219</v>
      </c>
      <c r="B6" s="2512"/>
      <c r="C6" s="2512"/>
      <c r="D6" s="2512"/>
      <c r="E6" s="2512"/>
      <c r="F6" s="2512"/>
      <c r="G6" s="2512"/>
      <c r="H6" s="2512" t="s">
        <v>220</v>
      </c>
      <c r="I6" s="2512"/>
      <c r="J6" s="2512"/>
      <c r="K6" s="2512"/>
      <c r="L6" s="2512"/>
      <c r="M6" s="2512"/>
      <c r="N6" s="2512"/>
      <c r="O6" s="2512" t="s">
        <v>221</v>
      </c>
      <c r="P6" s="2512"/>
      <c r="Q6" s="2512"/>
      <c r="R6" s="2512"/>
      <c r="S6" s="2512"/>
      <c r="T6" s="2512"/>
      <c r="U6" s="2512"/>
      <c r="V6" s="2512"/>
      <c r="W6" s="2512" t="s">
        <v>1001</v>
      </c>
      <c r="X6" s="2512"/>
      <c r="Y6" s="2512"/>
      <c r="Z6" s="2512"/>
      <c r="AA6" s="2512"/>
      <c r="AB6" s="2512"/>
      <c r="AC6" s="2512"/>
      <c r="AD6" s="2512" t="s">
        <v>1002</v>
      </c>
      <c r="AE6" s="2512"/>
      <c r="AF6" s="2512"/>
      <c r="AG6" s="2512"/>
      <c r="AH6" s="2512"/>
      <c r="AI6" s="2512"/>
      <c r="AJ6" s="2512"/>
      <c r="AK6" s="2512" t="s">
        <v>1007</v>
      </c>
      <c r="AL6" s="2512"/>
      <c r="AM6" s="2512"/>
      <c r="AN6" s="2512"/>
      <c r="AO6" s="2512"/>
      <c r="AP6" s="2512"/>
      <c r="AQ6" s="2512"/>
      <c r="AR6" s="2512"/>
      <c r="AS6" s="2512" t="s">
        <v>1337</v>
      </c>
      <c r="AT6" s="2512"/>
      <c r="AU6" s="2512"/>
      <c r="AV6" s="2512"/>
      <c r="AW6" s="2512"/>
      <c r="AX6" s="2512"/>
      <c r="AY6" s="2512"/>
      <c r="AZ6" s="2512"/>
    </row>
    <row r="7" spans="1:52" s="161" customFormat="1" ht="14.1" customHeight="1">
      <c r="A7" s="2517" t="s">
        <v>1565</v>
      </c>
      <c r="B7" s="2518"/>
      <c r="C7" s="2518"/>
      <c r="D7" s="2518"/>
      <c r="E7" s="2518"/>
      <c r="F7" s="2518"/>
      <c r="G7" s="2518"/>
      <c r="H7" s="2513"/>
      <c r="I7" s="2513"/>
      <c r="J7" s="2513"/>
      <c r="K7" s="2513"/>
      <c r="L7" s="2513"/>
      <c r="M7" s="2513"/>
      <c r="N7" s="2513"/>
      <c r="O7" s="2513"/>
      <c r="P7" s="2513"/>
      <c r="Q7" s="2513"/>
      <c r="R7" s="2513"/>
      <c r="S7" s="2513"/>
      <c r="T7" s="2513"/>
      <c r="U7" s="2513"/>
      <c r="V7" s="2513"/>
      <c r="W7" s="2513"/>
      <c r="X7" s="2513"/>
      <c r="Y7" s="2513"/>
      <c r="Z7" s="2513"/>
      <c r="AA7" s="2513"/>
      <c r="AB7" s="2513"/>
      <c r="AC7" s="2513"/>
      <c r="AD7" s="2513"/>
      <c r="AE7" s="2513"/>
      <c r="AF7" s="2513"/>
      <c r="AG7" s="2513"/>
      <c r="AH7" s="2513"/>
      <c r="AI7" s="2513"/>
      <c r="AJ7" s="2513"/>
      <c r="AK7" s="2513"/>
      <c r="AL7" s="2513"/>
      <c r="AM7" s="2513"/>
      <c r="AN7" s="2513"/>
      <c r="AO7" s="2513"/>
      <c r="AP7" s="2513"/>
      <c r="AQ7" s="2513"/>
      <c r="AR7" s="2513"/>
      <c r="AS7" s="2513"/>
      <c r="AT7" s="2513"/>
      <c r="AU7" s="2513"/>
      <c r="AV7" s="2513"/>
      <c r="AW7" s="2513"/>
      <c r="AX7" s="2513"/>
      <c r="AY7" s="2513"/>
      <c r="AZ7" s="2514"/>
    </row>
    <row r="8" spans="1:52" s="161" customFormat="1" ht="14.1" customHeight="1">
      <c r="A8" s="2519" t="s">
        <v>1566</v>
      </c>
      <c r="B8" s="2520"/>
      <c r="C8" s="2520"/>
      <c r="D8" s="2520"/>
      <c r="E8" s="2520"/>
      <c r="F8" s="2520"/>
      <c r="G8" s="2520"/>
      <c r="H8" s="2515"/>
      <c r="I8" s="2515"/>
      <c r="J8" s="2515"/>
      <c r="K8" s="2515"/>
      <c r="L8" s="2515"/>
      <c r="M8" s="2515"/>
      <c r="N8" s="2515"/>
      <c r="O8" s="2515"/>
      <c r="P8" s="2515"/>
      <c r="Q8" s="2515"/>
      <c r="R8" s="2515"/>
      <c r="S8" s="2515"/>
      <c r="T8" s="2515"/>
      <c r="U8" s="2515"/>
      <c r="V8" s="2515"/>
      <c r="W8" s="2515"/>
      <c r="X8" s="2515"/>
      <c r="Y8" s="2515"/>
      <c r="Z8" s="2515"/>
      <c r="AA8" s="2515"/>
      <c r="AB8" s="2515"/>
      <c r="AC8" s="2515"/>
      <c r="AD8" s="2515"/>
      <c r="AE8" s="2515"/>
      <c r="AF8" s="2515"/>
      <c r="AG8" s="2515"/>
      <c r="AH8" s="2515"/>
      <c r="AI8" s="2515"/>
      <c r="AJ8" s="2515"/>
      <c r="AK8" s="2515"/>
      <c r="AL8" s="2515"/>
      <c r="AM8" s="2515"/>
      <c r="AN8" s="2515"/>
      <c r="AO8" s="2515"/>
      <c r="AP8" s="2515"/>
      <c r="AQ8" s="2515"/>
      <c r="AR8" s="2515"/>
      <c r="AS8" s="2515"/>
      <c r="AT8" s="2515"/>
      <c r="AU8" s="2515"/>
      <c r="AV8" s="2515"/>
      <c r="AW8" s="2515"/>
      <c r="AX8" s="2515"/>
      <c r="AY8" s="2515"/>
      <c r="AZ8" s="2516"/>
    </row>
    <row r="9" spans="1:52" s="161" customFormat="1" ht="14.1" customHeight="1">
      <c r="A9" s="2521" t="s">
        <v>1003</v>
      </c>
      <c r="B9" s="2522"/>
      <c r="C9" s="2522"/>
      <c r="D9" s="2522"/>
      <c r="E9" s="2522"/>
      <c r="F9" s="2522"/>
      <c r="G9" s="2522"/>
      <c r="H9" s="2523">
        <f>SUM(H7:N8)</f>
        <v>0</v>
      </c>
      <c r="I9" s="2523"/>
      <c r="J9" s="2523"/>
      <c r="K9" s="2523"/>
      <c r="L9" s="2523"/>
      <c r="M9" s="2523"/>
      <c r="N9" s="2523"/>
      <c r="O9" s="2523">
        <v>0</v>
      </c>
      <c r="P9" s="2523"/>
      <c r="Q9" s="2523"/>
      <c r="R9" s="2523"/>
      <c r="S9" s="2523"/>
      <c r="T9" s="2523"/>
      <c r="U9" s="2523"/>
      <c r="V9" s="2523"/>
      <c r="W9" s="2523">
        <f>SUM(W7:AC8)</f>
        <v>0</v>
      </c>
      <c r="X9" s="2523"/>
      <c r="Y9" s="2523"/>
      <c r="Z9" s="2523"/>
      <c r="AA9" s="2523"/>
      <c r="AB9" s="2523"/>
      <c r="AC9" s="2523"/>
      <c r="AD9" s="2523">
        <f>SUM(AD7:AJ8)</f>
        <v>0</v>
      </c>
      <c r="AE9" s="2523"/>
      <c r="AF9" s="2523"/>
      <c r="AG9" s="2523"/>
      <c r="AH9" s="2523"/>
      <c r="AI9" s="2523"/>
      <c r="AJ9" s="2523"/>
      <c r="AK9" s="2523">
        <v>0</v>
      </c>
      <c r="AL9" s="2523"/>
      <c r="AM9" s="2523"/>
      <c r="AN9" s="2523"/>
      <c r="AO9" s="2523"/>
      <c r="AP9" s="2523"/>
      <c r="AQ9" s="2523"/>
      <c r="AR9" s="2523"/>
      <c r="AS9" s="2523">
        <v>0</v>
      </c>
      <c r="AT9" s="2523"/>
      <c r="AU9" s="2523"/>
      <c r="AV9" s="2523"/>
      <c r="AW9" s="2523"/>
      <c r="AX9" s="2523"/>
      <c r="AY9" s="2523"/>
      <c r="AZ9" s="2524"/>
    </row>
    <row r="10" spans="1:52" ht="11.45" customHeight="1">
      <c r="A10" s="114" t="s">
        <v>972</v>
      </c>
    </row>
    <row r="11" spans="1:52" ht="45.75" customHeight="1">
      <c r="A11" s="2113"/>
      <c r="B11" s="2113"/>
      <c r="C11" s="2113"/>
      <c r="D11" s="2113"/>
      <c r="E11" s="2113"/>
      <c r="F11" s="2113"/>
      <c r="G11" s="2113"/>
      <c r="H11" s="2113"/>
      <c r="I11" s="2113"/>
      <c r="J11" s="2113"/>
      <c r="K11" s="2113"/>
      <c r="L11" s="2113"/>
      <c r="M11" s="2113"/>
      <c r="N11" s="2113"/>
      <c r="O11" s="2113"/>
      <c r="P11" s="2113"/>
      <c r="Q11" s="2113"/>
      <c r="R11" s="2113"/>
      <c r="S11" s="2113"/>
      <c r="T11" s="2113"/>
      <c r="U11" s="2113"/>
      <c r="V11" s="2113"/>
      <c r="W11" s="2113"/>
      <c r="X11" s="2113"/>
      <c r="Y11" s="2113"/>
      <c r="Z11" s="2113"/>
      <c r="AA11" s="2113"/>
      <c r="AB11" s="2113"/>
      <c r="AC11" s="2113"/>
      <c r="AD11" s="2113"/>
      <c r="AE11" s="2113"/>
      <c r="AF11" s="2113"/>
      <c r="AG11" s="2113"/>
      <c r="AH11" s="2113"/>
      <c r="AI11" s="2113"/>
      <c r="AJ11" s="2113"/>
      <c r="AK11" s="2113"/>
      <c r="AL11" s="2113"/>
      <c r="AM11" s="2113"/>
      <c r="AN11" s="2113"/>
      <c r="AO11" s="2113"/>
      <c r="AP11" s="2113"/>
      <c r="AQ11" s="2113"/>
      <c r="AR11" s="2113"/>
      <c r="AS11" s="2113"/>
      <c r="AT11" s="2113"/>
      <c r="AU11" s="2113"/>
      <c r="AV11" s="2113"/>
      <c r="AW11" s="2113"/>
      <c r="AX11" s="2113"/>
      <c r="AY11" s="2113"/>
      <c r="AZ11" s="2113"/>
    </row>
    <row r="12" spans="1:52" s="25" customFormat="1" ht="51" customHeight="1">
      <c r="A12" s="2504"/>
      <c r="B12" s="2504"/>
      <c r="C12" s="2504"/>
      <c r="D12" s="2504"/>
      <c r="E12" s="2504"/>
      <c r="F12" s="2504"/>
      <c r="G12" s="2504"/>
      <c r="H12" s="2504"/>
      <c r="I12" s="2504"/>
      <c r="J12" s="2504"/>
      <c r="K12" s="2504"/>
      <c r="L12" s="2504"/>
      <c r="M12" s="2504"/>
      <c r="N12" s="2504"/>
      <c r="O12" s="2504"/>
      <c r="P12" s="2504"/>
      <c r="Q12" s="2504"/>
      <c r="R12" s="2504"/>
      <c r="S12" s="2504"/>
      <c r="T12" s="2504"/>
      <c r="U12" s="2504"/>
      <c r="V12" s="2504"/>
      <c r="W12" s="2504"/>
      <c r="X12" s="2504"/>
      <c r="Y12" s="2504"/>
      <c r="Z12" s="2504"/>
      <c r="AA12" s="2504"/>
      <c r="AB12" s="2504"/>
      <c r="AC12" s="2504"/>
      <c r="AD12" s="2504"/>
      <c r="AE12" s="2504"/>
      <c r="AF12" s="2504"/>
      <c r="AG12" s="2504"/>
      <c r="AH12" s="2504"/>
      <c r="AI12" s="2504"/>
      <c r="AJ12" s="2504"/>
      <c r="AK12" s="2504"/>
      <c r="AL12" s="2504"/>
      <c r="AM12" s="2504"/>
      <c r="AN12" s="2504"/>
      <c r="AO12" s="2504"/>
      <c r="AP12" s="2504"/>
      <c r="AQ12" s="2504"/>
      <c r="AR12" s="2504"/>
      <c r="AS12" s="2504"/>
      <c r="AT12" s="2504"/>
      <c r="AU12" s="2504"/>
      <c r="AV12" s="2504"/>
      <c r="AW12" s="2504"/>
      <c r="AX12" s="2504"/>
      <c r="AY12" s="2504"/>
      <c r="AZ12" s="2504"/>
    </row>
    <row r="13" spans="1:52" s="161" customFormat="1" ht="15.75" customHeight="1">
      <c r="A13" s="230"/>
      <c r="B13" s="230"/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30"/>
      <c r="X13" s="230"/>
      <c r="Y13" s="230"/>
      <c r="Z13" s="230"/>
      <c r="AA13" s="230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  <c r="AN13" s="230"/>
      <c r="AO13" s="230"/>
      <c r="AP13" s="230"/>
      <c r="AQ13" s="230"/>
      <c r="AR13" s="230"/>
      <c r="AS13" s="230"/>
      <c r="AT13" s="230"/>
      <c r="AU13" s="230"/>
      <c r="AV13" s="230"/>
      <c r="AW13" s="230"/>
      <c r="AX13" s="230"/>
      <c r="AY13" s="230"/>
      <c r="AZ13" s="230"/>
    </row>
    <row r="14" spans="1:52" s="161" customFormat="1" ht="12.95" customHeight="1">
      <c r="A14" s="191"/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58"/>
      <c r="U14" s="158"/>
      <c r="V14" s="158"/>
      <c r="W14" s="158"/>
      <c r="X14" s="158"/>
      <c r="Y14" s="158"/>
      <c r="Z14" s="158"/>
      <c r="AA14" s="226"/>
      <c r="AB14" s="226"/>
      <c r="AC14" s="226"/>
      <c r="AD14" s="226"/>
      <c r="AE14" s="226"/>
      <c r="AF14" s="226"/>
      <c r="AG14" s="226"/>
      <c r="AH14" s="226"/>
      <c r="AI14" s="226"/>
      <c r="AJ14" s="226"/>
      <c r="AK14" s="226"/>
      <c r="AL14" s="226"/>
      <c r="AM14" s="226"/>
      <c r="AN14" s="226"/>
      <c r="AO14" s="228"/>
      <c r="AP14" s="228"/>
      <c r="AQ14" s="228"/>
      <c r="AR14" s="228"/>
      <c r="AS14" s="228"/>
      <c r="AT14" s="228"/>
      <c r="AU14" s="228"/>
      <c r="AV14" s="228"/>
      <c r="AW14" s="228"/>
      <c r="AX14" s="228"/>
      <c r="AY14" s="228"/>
      <c r="AZ14" s="228"/>
    </row>
    <row r="15" spans="1:52" s="161" customFormat="1" ht="12.95" customHeight="1">
      <c r="A15" s="191"/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58"/>
      <c r="U15" s="158"/>
      <c r="V15" s="158"/>
      <c r="W15" s="158"/>
      <c r="X15" s="158"/>
      <c r="Y15" s="158"/>
      <c r="Z15" s="158"/>
      <c r="AA15" s="226"/>
      <c r="AB15" s="226"/>
      <c r="AC15" s="226"/>
      <c r="AD15" s="226"/>
      <c r="AE15" s="226"/>
      <c r="AF15" s="226"/>
      <c r="AG15" s="226"/>
      <c r="AH15" s="226"/>
      <c r="AI15" s="226"/>
      <c r="AJ15" s="226"/>
      <c r="AK15" s="226"/>
      <c r="AL15" s="226"/>
      <c r="AM15" s="226"/>
      <c r="AN15" s="226"/>
      <c r="AO15" s="228"/>
      <c r="AP15" s="228"/>
      <c r="AQ15" s="228"/>
      <c r="AR15" s="228"/>
      <c r="AS15" s="228"/>
      <c r="AT15" s="228"/>
      <c r="AU15" s="228"/>
      <c r="AV15" s="228"/>
      <c r="AW15" s="228"/>
      <c r="AX15" s="228"/>
      <c r="AY15" s="228"/>
      <c r="AZ15" s="228"/>
    </row>
    <row r="16" spans="1:52" s="161" customFormat="1" ht="12.95" customHeight="1">
      <c r="A16" s="191"/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58"/>
      <c r="U16" s="158"/>
      <c r="V16" s="158"/>
      <c r="W16" s="158"/>
      <c r="X16" s="158"/>
      <c r="Y16" s="158"/>
      <c r="Z16" s="158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  <c r="AM16" s="226"/>
      <c r="AN16" s="226"/>
      <c r="AO16" s="228"/>
      <c r="AP16" s="228"/>
      <c r="AQ16" s="228"/>
      <c r="AR16" s="228"/>
      <c r="AS16" s="228"/>
      <c r="AT16" s="228"/>
      <c r="AU16" s="228"/>
      <c r="AV16" s="228"/>
      <c r="AW16" s="228"/>
      <c r="AX16" s="228"/>
      <c r="AY16" s="228"/>
      <c r="AZ16" s="228"/>
    </row>
    <row r="17" spans="1:52" s="161" customFormat="1" ht="12.95" customHeight="1">
      <c r="A17" s="191"/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58"/>
      <c r="U17" s="158"/>
      <c r="V17" s="158"/>
      <c r="W17" s="158"/>
      <c r="X17" s="158"/>
      <c r="Y17" s="158"/>
      <c r="Z17" s="158"/>
      <c r="AA17" s="226"/>
      <c r="AB17" s="226"/>
      <c r="AC17" s="226"/>
      <c r="AD17" s="226"/>
      <c r="AE17" s="226"/>
      <c r="AF17" s="226"/>
      <c r="AG17" s="226"/>
      <c r="AH17" s="226"/>
      <c r="AI17" s="226"/>
      <c r="AJ17" s="226"/>
      <c r="AK17" s="226"/>
      <c r="AL17" s="226"/>
      <c r="AM17" s="226"/>
      <c r="AN17" s="226"/>
      <c r="AO17" s="228"/>
      <c r="AP17" s="228"/>
      <c r="AQ17" s="228"/>
      <c r="AR17" s="228"/>
      <c r="AS17" s="228"/>
      <c r="AT17" s="228"/>
      <c r="AU17" s="228"/>
      <c r="AV17" s="228"/>
      <c r="AW17" s="228"/>
      <c r="AX17" s="228"/>
      <c r="AY17" s="228"/>
      <c r="AZ17" s="228"/>
    </row>
    <row r="18" spans="1:52" s="161" customFormat="1" ht="12.95" customHeight="1">
      <c r="A18" s="191"/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58"/>
      <c r="U18" s="158"/>
      <c r="V18" s="158"/>
      <c r="W18" s="158"/>
      <c r="X18" s="158"/>
      <c r="Y18" s="158"/>
      <c r="Z18" s="158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8"/>
      <c r="AP18" s="228"/>
      <c r="AQ18" s="228"/>
      <c r="AR18" s="228"/>
      <c r="AS18" s="228"/>
      <c r="AT18" s="228"/>
      <c r="AU18" s="228"/>
      <c r="AV18" s="228"/>
      <c r="AW18" s="228"/>
      <c r="AX18" s="228"/>
      <c r="AY18" s="228"/>
      <c r="AZ18" s="228"/>
    </row>
    <row r="19" spans="1:52" s="161" customFormat="1" ht="11.25">
      <c r="C19" s="261"/>
      <c r="D19" s="261"/>
      <c r="E19" s="229"/>
      <c r="F19" s="823"/>
      <c r="G19" s="823"/>
      <c r="H19" s="823"/>
      <c r="I19" s="824"/>
      <c r="J19" s="823"/>
      <c r="K19" s="823"/>
      <c r="L19" s="823"/>
      <c r="M19" s="823"/>
    </row>
    <row r="20" spans="1:52" s="161" customFormat="1" ht="36" customHeight="1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</row>
    <row r="21" spans="1:52" s="161" customFormat="1" ht="15" customHeight="1">
      <c r="A21" s="230"/>
      <c r="B21" s="230"/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0"/>
      <c r="W21" s="230"/>
      <c r="X21" s="230"/>
      <c r="Y21" s="230"/>
      <c r="Z21" s="230"/>
      <c r="AA21" s="230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  <c r="AM21" s="230"/>
      <c r="AN21" s="230"/>
      <c r="AO21" s="230"/>
      <c r="AP21" s="230"/>
      <c r="AQ21" s="230"/>
      <c r="AR21" s="230"/>
      <c r="AS21" s="230"/>
      <c r="AT21" s="230"/>
      <c r="AU21" s="230"/>
      <c r="AV21" s="230"/>
      <c r="AW21" s="230"/>
      <c r="AX21" s="230"/>
      <c r="AY21" s="230"/>
      <c r="AZ21" s="230"/>
    </row>
    <row r="22" spans="1:52" s="161" customFormat="1" ht="11.85" customHeight="1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</row>
    <row r="23" spans="1:52" s="161" customFormat="1" ht="12.95" customHeight="1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8"/>
      <c r="AX23" s="158"/>
      <c r="AY23" s="158"/>
      <c r="AZ23" s="158"/>
    </row>
    <row r="24" spans="1:52" s="161" customFormat="1" ht="12.95" customHeight="1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</row>
    <row r="25" spans="1:52" s="161" customFormat="1" ht="12.95" customHeight="1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8"/>
      <c r="AZ25" s="158"/>
    </row>
    <row r="26" spans="1:52" s="161" customFormat="1" ht="12.95" customHeight="1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</row>
    <row r="27" spans="1:52" s="161" customFormat="1" ht="12.95" customHeight="1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8"/>
      <c r="AY27" s="158"/>
      <c r="AZ27" s="158"/>
    </row>
    <row r="28" spans="1:52" s="161" customFormat="1" ht="12.95" customHeight="1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  <c r="AX28" s="158"/>
      <c r="AY28" s="158"/>
      <c r="AZ28" s="158"/>
    </row>
    <row r="29" spans="1:52" s="161" customFormat="1" ht="12.95" customHeight="1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8"/>
      <c r="AS29" s="158"/>
      <c r="AT29" s="158"/>
      <c r="AU29" s="158"/>
      <c r="AV29" s="158"/>
      <c r="AW29" s="158"/>
      <c r="AX29" s="158"/>
      <c r="AY29" s="158"/>
      <c r="AZ29" s="158"/>
    </row>
    <row r="30" spans="1:52" s="161" customFormat="1" ht="12.95" customHeight="1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</row>
    <row r="31" spans="1:52" s="161" customFormat="1" ht="12.95" customHeight="1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</row>
    <row r="32" spans="1:52" s="161" customFormat="1" ht="12.95" customHeight="1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</row>
    <row r="33" spans="1:52" s="161" customFormat="1" ht="12.95" customHeight="1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</row>
    <row r="34" spans="1:52" s="161" customFormat="1" ht="12.95" customHeight="1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8"/>
      <c r="AS34" s="158"/>
      <c r="AT34" s="158"/>
      <c r="AU34" s="158"/>
      <c r="AV34" s="158"/>
      <c r="AW34" s="158"/>
      <c r="AX34" s="158"/>
      <c r="AY34" s="158"/>
      <c r="AZ34" s="158"/>
    </row>
    <row r="35" spans="1:52" s="161" customFormat="1" ht="12.95" customHeight="1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  <c r="AV35" s="158"/>
      <c r="AW35" s="158"/>
      <c r="AX35" s="158"/>
      <c r="AY35" s="158"/>
      <c r="AZ35" s="158"/>
    </row>
    <row r="36" spans="1:52" s="161" customFormat="1" ht="12.95" customHeight="1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8"/>
      <c r="AS36" s="158"/>
      <c r="AT36" s="158"/>
      <c r="AU36" s="158"/>
      <c r="AV36" s="158"/>
      <c r="AW36" s="158"/>
      <c r="AX36" s="158"/>
      <c r="AY36" s="158"/>
      <c r="AZ36" s="158"/>
    </row>
    <row r="37" spans="1:52" s="161" customFormat="1" ht="12.95" customHeight="1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8"/>
      <c r="AS37" s="158"/>
      <c r="AT37" s="158"/>
      <c r="AU37" s="158"/>
      <c r="AV37" s="158"/>
      <c r="AW37" s="158"/>
      <c r="AX37" s="158"/>
      <c r="AY37" s="158"/>
      <c r="AZ37" s="158"/>
    </row>
    <row r="38" spans="1:52" s="161" customFormat="1" ht="12.95" customHeight="1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8"/>
      <c r="AS38" s="158"/>
      <c r="AT38" s="158"/>
      <c r="AU38" s="158"/>
      <c r="AV38" s="158"/>
      <c r="AW38" s="158"/>
      <c r="AX38" s="158"/>
      <c r="AY38" s="158"/>
      <c r="AZ38" s="158"/>
    </row>
    <row r="39" spans="1:52" s="161" customFormat="1" ht="12.95" customHeight="1">
      <c r="A39" s="158"/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8"/>
      <c r="AS39" s="158"/>
      <c r="AT39" s="158"/>
      <c r="AU39" s="158"/>
      <c r="AV39" s="158"/>
      <c r="AW39" s="158"/>
      <c r="AX39" s="158"/>
      <c r="AY39" s="158"/>
      <c r="AZ39" s="158"/>
    </row>
    <row r="40" spans="1:52" s="161" customFormat="1" ht="12.95" customHeight="1">
      <c r="A40" s="158"/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8"/>
      <c r="AS40" s="158"/>
      <c r="AT40" s="158"/>
      <c r="AU40" s="158"/>
      <c r="AV40" s="158"/>
      <c r="AW40" s="158"/>
      <c r="AX40" s="158"/>
      <c r="AY40" s="158"/>
      <c r="AZ40" s="158"/>
    </row>
    <row r="41" spans="1:52" s="161" customFormat="1" ht="12.95" customHeight="1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8"/>
      <c r="AS41" s="158"/>
      <c r="AT41" s="158"/>
      <c r="AU41" s="158"/>
      <c r="AV41" s="158"/>
      <c r="AW41" s="158"/>
      <c r="AX41" s="158"/>
      <c r="AY41" s="158"/>
      <c r="AZ41" s="158"/>
    </row>
    <row r="42" spans="1:52" s="161" customFormat="1" ht="12.95" customHeight="1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</row>
    <row r="43" spans="1:52" s="161" customFormat="1" ht="12.95" customHeight="1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</row>
    <row r="44" spans="1:52" s="161" customFormat="1" ht="12.95" customHeight="1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</row>
    <row r="45" spans="1:52" s="161" customFormat="1" ht="12.95" customHeight="1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</row>
    <row r="46" spans="1:52" s="161" customFormat="1" ht="12.95" customHeight="1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</row>
    <row r="47" spans="1:52" s="161" customFormat="1" ht="12.95" customHeight="1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</row>
    <row r="48" spans="1:52" s="161" customFormat="1" ht="12.95" customHeight="1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</row>
    <row r="49" spans="1:52" s="161" customFormat="1" ht="12.95" customHeight="1">
      <c r="A49" s="814">
        <f>'o fy'!$A$54</f>
        <v>0</v>
      </c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</row>
    <row r="50" spans="1:52" s="161" customFormat="1" ht="12.95" customHeight="1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</row>
    <row r="51" spans="1:52" s="161" customFormat="1" ht="11.45" customHeight="1">
      <c r="H51" s="231"/>
      <c r="I51" s="231"/>
      <c r="J51" s="231"/>
      <c r="K51" s="231"/>
      <c r="L51" s="231"/>
      <c r="M51" s="231"/>
    </row>
    <row r="52" spans="1:52" ht="30" customHeight="1">
      <c r="A52" s="232"/>
      <c r="B52" s="232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  <c r="AG52" s="232"/>
      <c r="AH52" s="232"/>
      <c r="AI52" s="232"/>
      <c r="AJ52" s="232"/>
      <c r="AK52" s="232"/>
      <c r="AL52" s="232"/>
      <c r="AM52" s="232"/>
      <c r="AN52" s="232"/>
      <c r="AO52" s="232"/>
      <c r="AP52" s="232"/>
      <c r="AQ52" s="232"/>
      <c r="AR52" s="232"/>
      <c r="AS52" s="232"/>
      <c r="AT52" s="232"/>
      <c r="AU52" s="232"/>
      <c r="AV52" s="232"/>
      <c r="AW52" s="232"/>
      <c r="AX52" s="232"/>
      <c r="AY52" s="232"/>
      <c r="AZ52" s="232"/>
    </row>
  </sheetData>
  <sheetProtection formatCells="0" selectLockedCells="1"/>
  <mergeCells count="42">
    <mergeCell ref="A11:AZ11"/>
    <mergeCell ref="A9:G9"/>
    <mergeCell ref="H9:N9"/>
    <mergeCell ref="O9:V9"/>
    <mergeCell ref="W9:AC9"/>
    <mergeCell ref="AK9:AR9"/>
    <mergeCell ref="AS9:AZ9"/>
    <mergeCell ref="AD9:AJ9"/>
    <mergeCell ref="A7:G7"/>
    <mergeCell ref="H7:N7"/>
    <mergeCell ref="A8:G8"/>
    <mergeCell ref="H8:N8"/>
    <mergeCell ref="O8:V8"/>
    <mergeCell ref="O7:V7"/>
    <mergeCell ref="W6:AC6"/>
    <mergeCell ref="AD6:AJ6"/>
    <mergeCell ref="AS6:AZ6"/>
    <mergeCell ref="AS7:AZ7"/>
    <mergeCell ref="AS8:AZ8"/>
    <mergeCell ref="AK6:AR6"/>
    <mergeCell ref="AK8:AR8"/>
    <mergeCell ref="W7:AC7"/>
    <mergeCell ref="AD7:AJ7"/>
    <mergeCell ref="AK7:AR7"/>
    <mergeCell ref="W8:AC8"/>
    <mergeCell ref="AD8:AJ8"/>
    <mergeCell ref="A12:AZ12"/>
    <mergeCell ref="AS5:AZ5"/>
    <mergeCell ref="AK5:AR5"/>
    <mergeCell ref="A2:AZ2"/>
    <mergeCell ref="A3:G5"/>
    <mergeCell ref="H3:AC3"/>
    <mergeCell ref="AD3:AZ3"/>
    <mergeCell ref="H4:AC4"/>
    <mergeCell ref="AD4:AZ4"/>
    <mergeCell ref="H5:N5"/>
    <mergeCell ref="O5:V5"/>
    <mergeCell ref="W5:AC5"/>
    <mergeCell ref="AD5:AJ5"/>
    <mergeCell ref="A6:G6"/>
    <mergeCell ref="H6:N6"/>
    <mergeCell ref="O6:V6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>
  <sheetPr codeName="List36">
    <tabColor rgb="FF00B050"/>
  </sheetPr>
  <dimension ref="A1:J51"/>
  <sheetViews>
    <sheetView showGridLines="0" topLeftCell="A28" zoomScaleSheetLayoutView="115" workbookViewId="0">
      <selection activeCell="K48" sqref="K48"/>
    </sheetView>
  </sheetViews>
  <sheetFormatPr defaultRowHeight="11.45" customHeight="1"/>
  <cols>
    <col min="1" max="1" width="10.28515625" style="825" customWidth="1"/>
    <col min="2" max="2" width="15.28515625" style="825" customWidth="1"/>
    <col min="3" max="3" width="12.28515625" style="825" customWidth="1"/>
    <col min="4" max="8" width="7.7109375" style="825" customWidth="1"/>
    <col min="9" max="9" width="8.85546875" style="825" customWidth="1"/>
    <col min="10" max="10" width="7.7109375" style="825" customWidth="1"/>
    <col min="11" max="14" width="9.140625" style="825"/>
    <col min="15" max="15" width="5.5703125" style="825" customWidth="1"/>
    <col min="16" max="16384" width="9.140625" style="825"/>
  </cols>
  <sheetData>
    <row r="1" spans="1:10" ht="11.45" customHeight="1">
      <c r="A1" s="825" t="str">
        <f>'o fy'!$B$29</f>
        <v>LASER CUT SLOVENSKO spol. s r.o.</v>
      </c>
      <c r="G1" s="826"/>
      <c r="H1" s="2532"/>
      <c r="I1" s="2532"/>
    </row>
    <row r="2" spans="1:10" ht="12.75">
      <c r="A2" s="2533" t="s">
        <v>1567</v>
      </c>
      <c r="B2" s="2533"/>
      <c r="C2" s="2533"/>
      <c r="D2" s="2533"/>
      <c r="E2" s="2533"/>
      <c r="F2" s="2533"/>
      <c r="G2" s="2533"/>
      <c r="H2" s="2533"/>
      <c r="I2" s="2533"/>
    </row>
    <row r="3" spans="1:10" ht="11.25">
      <c r="A3" s="827"/>
      <c r="B3" s="827"/>
      <c r="C3" s="827"/>
      <c r="D3" s="827"/>
      <c r="E3" s="827"/>
      <c r="F3" s="827"/>
      <c r="G3" s="827"/>
      <c r="H3" s="827"/>
      <c r="I3" s="827"/>
    </row>
    <row r="4" spans="1:10" ht="11.45" customHeight="1">
      <c r="A4" s="2534" t="s">
        <v>1568</v>
      </c>
      <c r="B4" s="2534"/>
      <c r="C4" s="2534"/>
      <c r="D4" s="2534"/>
      <c r="E4" s="2534"/>
      <c r="F4" s="2534"/>
      <c r="G4" s="2534"/>
      <c r="H4" s="2534"/>
      <c r="I4" s="2534"/>
      <c r="J4" s="2534"/>
    </row>
    <row r="5" spans="1:10" ht="12.95" customHeight="1">
      <c r="A5" s="2535" t="s">
        <v>1569</v>
      </c>
      <c r="B5" s="2535"/>
      <c r="C5" s="2535"/>
      <c r="D5" s="2535"/>
      <c r="E5" s="2535"/>
      <c r="F5" s="2535"/>
      <c r="G5" s="2535"/>
      <c r="H5" s="2535"/>
      <c r="I5" s="2535"/>
    </row>
    <row r="6" spans="1:10" ht="12.95" customHeight="1">
      <c r="A6" s="2536" t="s">
        <v>1024</v>
      </c>
      <c r="B6" s="2537"/>
      <c r="C6" s="2537"/>
      <c r="D6" s="2537"/>
      <c r="E6" s="2537"/>
      <c r="F6" s="2538"/>
      <c r="G6" s="2536" t="s">
        <v>1570</v>
      </c>
      <c r="H6" s="2537"/>
      <c r="I6" s="2538"/>
    </row>
    <row r="7" spans="1:10" ht="12.95" customHeight="1">
      <c r="A7" s="2529" t="s">
        <v>1571</v>
      </c>
      <c r="B7" s="2530"/>
      <c r="C7" s="2530"/>
      <c r="D7" s="2530"/>
      <c r="E7" s="2530"/>
      <c r="F7" s="2530"/>
      <c r="G7" s="2281">
        <f>'D2'!$J$5</f>
        <v>28640</v>
      </c>
      <c r="H7" s="2281"/>
      <c r="I7" s="2531"/>
    </row>
    <row r="8" spans="1:10" ht="12.95" customHeight="1">
      <c r="A8" s="2525" t="s">
        <v>1572</v>
      </c>
      <c r="B8" s="2526"/>
      <c r="C8" s="2526"/>
      <c r="D8" s="2526"/>
      <c r="E8" s="2526"/>
      <c r="F8" s="2526"/>
      <c r="G8" s="2527"/>
      <c r="H8" s="2527"/>
      <c r="I8" s="2528"/>
    </row>
    <row r="9" spans="1:10" ht="12.95" customHeight="1">
      <c r="A9" s="2525" t="s">
        <v>1573</v>
      </c>
      <c r="B9" s="2526"/>
      <c r="C9" s="2526"/>
      <c r="D9" s="2526"/>
      <c r="E9" s="2526"/>
      <c r="F9" s="2526"/>
      <c r="G9" s="2527"/>
      <c r="H9" s="2527"/>
      <c r="I9" s="2528"/>
    </row>
    <row r="10" spans="1:10" ht="12.95" customHeight="1">
      <c r="A10" s="2525" t="s">
        <v>1574</v>
      </c>
      <c r="B10" s="2526"/>
      <c r="C10" s="2526"/>
      <c r="D10" s="2526"/>
      <c r="E10" s="2526"/>
      <c r="F10" s="2526"/>
      <c r="G10" s="2527"/>
      <c r="H10" s="2527"/>
      <c r="I10" s="2528"/>
    </row>
    <row r="11" spans="1:10" ht="12.95" customHeight="1">
      <c r="A11" s="2212"/>
      <c r="B11" s="2068"/>
      <c r="C11" s="2068"/>
      <c r="D11" s="2068"/>
      <c r="E11" s="2068"/>
      <c r="F11" s="2068"/>
      <c r="G11" s="2527"/>
      <c r="H11" s="2527"/>
      <c r="I11" s="2528"/>
    </row>
    <row r="12" spans="1:10" ht="12.95" customHeight="1">
      <c r="A12" s="2212"/>
      <c r="B12" s="2068"/>
      <c r="C12" s="2068"/>
      <c r="D12" s="2068"/>
      <c r="E12" s="2068"/>
      <c r="F12" s="2068"/>
      <c r="G12" s="2527"/>
      <c r="H12" s="2527"/>
      <c r="I12" s="2528"/>
    </row>
    <row r="13" spans="1:10" ht="12.95" customHeight="1">
      <c r="A13" s="2212"/>
      <c r="B13" s="2068"/>
      <c r="C13" s="2068"/>
      <c r="D13" s="2068"/>
      <c r="E13" s="2068"/>
      <c r="F13" s="2068"/>
      <c r="G13" s="2527"/>
      <c r="H13" s="2527"/>
      <c r="I13" s="2528"/>
    </row>
    <row r="14" spans="1:10" ht="12.95" customHeight="1">
      <c r="A14" s="2212"/>
      <c r="B14" s="2068"/>
      <c r="C14" s="2068"/>
      <c r="D14" s="2068"/>
      <c r="E14" s="2068"/>
      <c r="F14" s="2068"/>
      <c r="G14" s="2527"/>
      <c r="H14" s="2527"/>
      <c r="I14" s="2528"/>
    </row>
    <row r="15" spans="1:10" ht="12.95" customHeight="1">
      <c r="A15" s="2212"/>
      <c r="B15" s="2068"/>
      <c r="C15" s="2068"/>
      <c r="D15" s="2068"/>
      <c r="E15" s="2068"/>
      <c r="F15" s="2068"/>
      <c r="G15" s="2527"/>
      <c r="H15" s="2527"/>
      <c r="I15" s="2528"/>
    </row>
    <row r="16" spans="1:10" ht="12.95" customHeight="1">
      <c r="A16" s="2212"/>
      <c r="B16" s="2068"/>
      <c r="C16" s="2068"/>
      <c r="D16" s="2068"/>
      <c r="E16" s="2068"/>
      <c r="F16" s="2068"/>
      <c r="G16" s="2527"/>
      <c r="H16" s="2527"/>
      <c r="I16" s="2528"/>
    </row>
    <row r="17" spans="1:9" ht="12.95" customHeight="1">
      <c r="A17" s="2542" t="s">
        <v>1575</v>
      </c>
      <c r="B17" s="2543"/>
      <c r="C17" s="2543"/>
      <c r="D17" s="2543"/>
      <c r="E17" s="2543"/>
      <c r="F17" s="2543"/>
      <c r="G17" s="2544"/>
      <c r="H17" s="2544"/>
      <c r="I17" s="2545"/>
    </row>
    <row r="18" spans="1:9" ht="12.95" customHeight="1">
      <c r="A18" s="828"/>
      <c r="B18" s="828"/>
      <c r="C18" s="828"/>
      <c r="D18" s="828"/>
      <c r="E18" s="828"/>
      <c r="F18" s="828"/>
      <c r="G18" s="834"/>
      <c r="H18" s="834"/>
      <c r="I18" s="834"/>
    </row>
    <row r="19" spans="1:9" ht="12.95" customHeight="1">
      <c r="A19" s="2535" t="s">
        <v>1576</v>
      </c>
      <c r="B19" s="2535"/>
      <c r="C19" s="2535"/>
      <c r="D19" s="2535"/>
      <c r="E19" s="2535"/>
      <c r="F19" s="2535"/>
      <c r="G19" s="2535"/>
      <c r="H19" s="2535"/>
      <c r="I19" s="2535"/>
    </row>
    <row r="20" spans="1:9" ht="12.95" customHeight="1">
      <c r="A20" s="2546" t="s">
        <v>1577</v>
      </c>
      <c r="B20" s="2547"/>
      <c r="C20" s="2547"/>
      <c r="D20" s="2547"/>
      <c r="E20" s="2547"/>
      <c r="F20" s="2548"/>
      <c r="G20" s="2549"/>
      <c r="H20" s="2550"/>
      <c r="I20" s="2551"/>
    </row>
    <row r="21" spans="1:9" ht="12.95" customHeight="1">
      <c r="A21" s="828"/>
      <c r="B21" s="828"/>
      <c r="C21" s="828"/>
      <c r="D21" s="828"/>
      <c r="E21" s="828"/>
      <c r="F21" s="828"/>
      <c r="G21" s="834"/>
      <c r="H21" s="834"/>
      <c r="I21" s="834"/>
    </row>
    <row r="22" spans="1:9" ht="12.95" customHeight="1">
      <c r="A22" s="2535" t="s">
        <v>1578</v>
      </c>
      <c r="B22" s="2535"/>
      <c r="C22" s="2535"/>
      <c r="D22" s="2535"/>
      <c r="E22" s="2535"/>
      <c r="F22" s="2535"/>
      <c r="G22" s="2535"/>
      <c r="H22" s="2535"/>
      <c r="I22" s="2535"/>
    </row>
    <row r="23" spans="1:9" ht="12.95" customHeight="1">
      <c r="A23" s="2552" t="s">
        <v>1579</v>
      </c>
      <c r="B23" s="2553"/>
      <c r="C23" s="2553"/>
      <c r="D23" s="2553"/>
      <c r="E23" s="2554"/>
      <c r="F23" s="2552" t="s">
        <v>1580</v>
      </c>
      <c r="G23" s="2553"/>
      <c r="H23" s="2552" t="s">
        <v>1581</v>
      </c>
      <c r="I23" s="2554"/>
    </row>
    <row r="24" spans="1:9" ht="12.95" customHeight="1">
      <c r="A24" s="2555"/>
      <c r="B24" s="2556"/>
      <c r="C24" s="2556"/>
      <c r="D24" s="2556"/>
      <c r="E24" s="2557"/>
      <c r="F24" s="2540"/>
      <c r="G24" s="2541"/>
      <c r="H24" s="2540"/>
      <c r="I24" s="2541"/>
    </row>
    <row r="25" spans="1:9" ht="12.95" customHeight="1">
      <c r="A25" s="828"/>
      <c r="B25" s="828"/>
      <c r="C25" s="828"/>
      <c r="D25" s="828"/>
      <c r="E25" s="828"/>
      <c r="F25" s="278"/>
      <c r="G25" s="278"/>
      <c r="H25" s="278"/>
      <c r="I25" s="278"/>
    </row>
    <row r="26" spans="1:9" ht="12.95" customHeight="1">
      <c r="A26" s="2535" t="s">
        <v>1582</v>
      </c>
      <c r="B26" s="2535"/>
      <c r="C26" s="2535"/>
      <c r="D26" s="2535"/>
      <c r="E26" s="2535"/>
      <c r="F26" s="2535"/>
      <c r="G26" s="2535"/>
      <c r="H26" s="2535"/>
      <c r="I26" s="2535"/>
    </row>
    <row r="27" spans="1:9" ht="14.1" customHeight="1">
      <c r="A27" s="2558" t="s">
        <v>954</v>
      </c>
      <c r="B27" s="2559"/>
      <c r="C27" s="2559"/>
      <c r="D27" s="2559"/>
      <c r="E27" s="2560"/>
      <c r="F27" s="2561" t="s">
        <v>1583</v>
      </c>
      <c r="G27" s="2562"/>
      <c r="H27" s="2562"/>
      <c r="I27" s="2563"/>
    </row>
    <row r="28" spans="1:9" ht="14.1" customHeight="1">
      <c r="A28" s="2564" t="s">
        <v>1584</v>
      </c>
      <c r="B28" s="2565"/>
      <c r="C28" s="2565"/>
      <c r="D28" s="2565"/>
      <c r="E28" s="2566"/>
      <c r="F28" s="2567">
        <f>'ANAL UCTY'!$J$236</f>
        <v>2157.559999999994</v>
      </c>
      <c r="G28" s="2567"/>
      <c r="H28" s="2567"/>
      <c r="I28" s="2567"/>
    </row>
    <row r="29" spans="1:9" ht="14.1" customHeight="1">
      <c r="A29" s="2558" t="s">
        <v>1585</v>
      </c>
      <c r="B29" s="2559"/>
      <c r="C29" s="2559"/>
      <c r="D29" s="2559"/>
      <c r="E29" s="2560"/>
      <c r="F29" s="2561" t="s">
        <v>218</v>
      </c>
      <c r="G29" s="2562"/>
      <c r="H29" s="2562"/>
      <c r="I29" s="2563"/>
    </row>
    <row r="30" spans="1:9" ht="12.95" customHeight="1">
      <c r="A30" s="2529" t="s">
        <v>1586</v>
      </c>
      <c r="B30" s="2530"/>
      <c r="C30" s="2530"/>
      <c r="D30" s="2530"/>
      <c r="E30" s="2530"/>
      <c r="F30" s="2568"/>
      <c r="G30" s="2568"/>
      <c r="H30" s="2568"/>
      <c r="I30" s="2569"/>
    </row>
    <row r="31" spans="1:9" ht="12.95" customHeight="1">
      <c r="A31" s="2525" t="s">
        <v>1587</v>
      </c>
      <c r="B31" s="2526"/>
      <c r="C31" s="2526"/>
      <c r="D31" s="2526"/>
      <c r="E31" s="2526"/>
      <c r="F31" s="2527"/>
      <c r="G31" s="2527"/>
      <c r="H31" s="2527"/>
      <c r="I31" s="2528"/>
    </row>
    <row r="32" spans="1:9" ht="12.95" customHeight="1">
      <c r="A32" s="2525" t="s">
        <v>1588</v>
      </c>
      <c r="B32" s="2526"/>
      <c r="C32" s="2526"/>
      <c r="D32" s="2526"/>
      <c r="E32" s="2526"/>
      <c r="F32" s="2527" t="s">
        <v>1354</v>
      </c>
      <c r="G32" s="2527"/>
      <c r="H32" s="2527"/>
      <c r="I32" s="2528"/>
    </row>
    <row r="33" spans="1:9" ht="12.95" customHeight="1">
      <c r="A33" s="2525" t="s">
        <v>1589</v>
      </c>
      <c r="B33" s="2526"/>
      <c r="C33" s="2526"/>
      <c r="D33" s="2526"/>
      <c r="E33" s="2526"/>
      <c r="F33" s="2527"/>
      <c r="G33" s="2527"/>
      <c r="H33" s="2527"/>
      <c r="I33" s="2528"/>
    </row>
    <row r="34" spans="1:9" ht="12.95" customHeight="1">
      <c r="A34" s="2525" t="s">
        <v>1590</v>
      </c>
      <c r="B34" s="2526"/>
      <c r="C34" s="2526"/>
      <c r="D34" s="2526"/>
      <c r="E34" s="2526"/>
      <c r="F34" s="2527"/>
      <c r="G34" s="2527"/>
      <c r="H34" s="2527"/>
      <c r="I34" s="2528"/>
    </row>
    <row r="35" spans="1:9" ht="12.95" customHeight="1">
      <c r="A35" s="2525" t="s">
        <v>1591</v>
      </c>
      <c r="B35" s="2526"/>
      <c r="C35" s="2526"/>
      <c r="D35" s="2526"/>
      <c r="E35" s="2526"/>
      <c r="F35" s="2527"/>
      <c r="G35" s="2527"/>
      <c r="H35" s="2527"/>
      <c r="I35" s="2528"/>
    </row>
    <row r="36" spans="1:9" ht="12.95" customHeight="1">
      <c r="A36" s="2525" t="s">
        <v>1592</v>
      </c>
      <c r="B36" s="2526"/>
      <c r="C36" s="2526"/>
      <c r="D36" s="2526"/>
      <c r="E36" s="2526"/>
      <c r="F36" s="2527"/>
      <c r="G36" s="2527"/>
      <c r="H36" s="2527"/>
      <c r="I36" s="2528"/>
    </row>
    <row r="37" spans="1:9" ht="12.95" customHeight="1">
      <c r="A37" s="2525" t="s">
        <v>1593</v>
      </c>
      <c r="B37" s="2526"/>
      <c r="C37" s="2526"/>
      <c r="D37" s="2526"/>
      <c r="E37" s="2526"/>
      <c r="F37" s="2570"/>
      <c r="G37" s="2570"/>
      <c r="H37" s="2570"/>
      <c r="I37" s="2571"/>
    </row>
    <row r="38" spans="1:9" ht="12.95" customHeight="1">
      <c r="A38" s="2542" t="s">
        <v>1003</v>
      </c>
      <c r="B38" s="2543"/>
      <c r="C38" s="2543"/>
      <c r="D38" s="2543"/>
      <c r="E38" s="2543"/>
      <c r="F38" s="2544">
        <f>SUM(F30:I37)</f>
        <v>0</v>
      </c>
      <c r="G38" s="2544"/>
      <c r="H38" s="2544"/>
      <c r="I38" s="2545"/>
    </row>
    <row r="39" spans="1:9" ht="14.1" customHeight="1">
      <c r="A39" s="2572" t="s">
        <v>954</v>
      </c>
      <c r="B39" s="2573"/>
      <c r="C39" s="2573"/>
      <c r="D39" s="2573"/>
      <c r="E39" s="2574"/>
      <c r="F39" s="2561" t="s">
        <v>1583</v>
      </c>
      <c r="G39" s="2562"/>
      <c r="H39" s="2562"/>
      <c r="I39" s="2563"/>
    </row>
    <row r="40" spans="1:9" ht="12.95" customHeight="1">
      <c r="A40" s="2564" t="s">
        <v>1594</v>
      </c>
      <c r="B40" s="2565"/>
      <c r="C40" s="2565"/>
      <c r="D40" s="2565"/>
      <c r="E40" s="2566"/>
      <c r="F40" s="2567">
        <f>'ANAL UCTY'!$J$237</f>
        <v>0</v>
      </c>
      <c r="G40" s="2567"/>
      <c r="H40" s="2567"/>
      <c r="I40" s="2567"/>
    </row>
    <row r="41" spans="1:9" ht="14.1" customHeight="1">
      <c r="A41" s="2575" t="s">
        <v>1595</v>
      </c>
      <c r="B41" s="2576"/>
      <c r="C41" s="2576"/>
      <c r="D41" s="2576"/>
      <c r="E41" s="2577"/>
      <c r="F41" s="2561" t="s">
        <v>218</v>
      </c>
      <c r="G41" s="2562"/>
      <c r="H41" s="2562"/>
      <c r="I41" s="2563"/>
    </row>
    <row r="42" spans="1:9" ht="12.95" customHeight="1">
      <c r="A42" s="2529" t="s">
        <v>1596</v>
      </c>
      <c r="B42" s="2530"/>
      <c r="C42" s="2530"/>
      <c r="D42" s="2530"/>
      <c r="E42" s="2530"/>
      <c r="F42" s="2568"/>
      <c r="G42" s="2568"/>
      <c r="H42" s="2568"/>
      <c r="I42" s="2569"/>
    </row>
    <row r="43" spans="1:9" ht="12.95" customHeight="1">
      <c r="A43" s="2525" t="s">
        <v>1597</v>
      </c>
      <c r="B43" s="2526"/>
      <c r="C43" s="2526"/>
      <c r="D43" s="2526"/>
      <c r="E43" s="2526"/>
      <c r="F43" s="2527"/>
      <c r="G43" s="2527"/>
      <c r="H43" s="2527"/>
      <c r="I43" s="2528"/>
    </row>
    <row r="44" spans="1:9" ht="12.95" customHeight="1">
      <c r="A44" s="2525" t="s">
        <v>1598</v>
      </c>
      <c r="B44" s="2526"/>
      <c r="C44" s="2526"/>
      <c r="D44" s="2526"/>
      <c r="E44" s="2526"/>
      <c r="F44" s="2527"/>
      <c r="G44" s="2527"/>
      <c r="H44" s="2527"/>
      <c r="I44" s="2528"/>
    </row>
    <row r="45" spans="1:9" ht="12.95" customHeight="1">
      <c r="A45" s="2525" t="s">
        <v>1599</v>
      </c>
      <c r="B45" s="2526"/>
      <c r="C45" s="2526"/>
      <c r="D45" s="2526"/>
      <c r="E45" s="2526"/>
      <c r="F45" s="2527"/>
      <c r="G45" s="2527"/>
      <c r="H45" s="2527"/>
      <c r="I45" s="2528"/>
    </row>
    <row r="46" spans="1:9" ht="12.95" customHeight="1">
      <c r="A46" s="2525" t="s">
        <v>1600</v>
      </c>
      <c r="B46" s="2526"/>
      <c r="C46" s="2526"/>
      <c r="D46" s="2526"/>
      <c r="E46" s="2526"/>
      <c r="F46" s="2527"/>
      <c r="G46" s="2527"/>
      <c r="H46" s="2527"/>
      <c r="I46" s="2528"/>
    </row>
    <row r="47" spans="1:9" ht="12.95" customHeight="1">
      <c r="A47" s="2525" t="s">
        <v>1593</v>
      </c>
      <c r="B47" s="2526"/>
      <c r="C47" s="2526"/>
      <c r="D47" s="2526"/>
      <c r="E47" s="2526"/>
      <c r="F47" s="2527"/>
      <c r="G47" s="2527"/>
      <c r="H47" s="2527"/>
      <c r="I47" s="2528"/>
    </row>
    <row r="48" spans="1:9" ht="12.95" customHeight="1">
      <c r="A48" s="2542" t="s">
        <v>1601</v>
      </c>
      <c r="B48" s="2543"/>
      <c r="C48" s="2543"/>
      <c r="D48" s="2543"/>
      <c r="E48" s="2543"/>
      <c r="F48" s="2544">
        <f>SUM(F42:I47)</f>
        <v>0</v>
      </c>
      <c r="G48" s="2544"/>
      <c r="H48" s="2544"/>
      <c r="I48" s="2545"/>
    </row>
    <row r="49" spans="1:9" ht="11.45" customHeight="1">
      <c r="A49" s="833" t="s">
        <v>972</v>
      </c>
      <c r="B49" s="828"/>
      <c r="C49" s="834"/>
      <c r="D49" s="834"/>
      <c r="E49" s="828"/>
      <c r="F49" s="828"/>
      <c r="G49" s="828"/>
      <c r="H49" s="828"/>
      <c r="I49" s="828"/>
    </row>
    <row r="50" spans="1:9" ht="60" customHeight="1">
      <c r="A50" s="2539"/>
      <c r="B50" s="2539"/>
      <c r="C50" s="2539"/>
      <c r="D50" s="2539"/>
      <c r="E50" s="2539"/>
      <c r="F50" s="2539"/>
      <c r="G50" s="2539"/>
      <c r="H50" s="2539"/>
      <c r="I50" s="2539"/>
    </row>
    <row r="51" spans="1:9" ht="11.45" customHeight="1">
      <c r="A51" s="825">
        <f>'o fy'!$A$54</f>
        <v>0</v>
      </c>
    </row>
  </sheetData>
  <sheetProtection formatCells="0" selectLockedCells="1"/>
  <mergeCells count="84">
    <mergeCell ref="A48:E48"/>
    <mergeCell ref="F48:I48"/>
    <mergeCell ref="A45:E45"/>
    <mergeCell ref="F45:I45"/>
    <mergeCell ref="A46:E46"/>
    <mergeCell ref="F46:I46"/>
    <mergeCell ref="A38:E38"/>
    <mergeCell ref="F38:I38"/>
    <mergeCell ref="A39:E39"/>
    <mergeCell ref="F39:I39"/>
    <mergeCell ref="A47:E47"/>
    <mergeCell ref="F47:I47"/>
    <mergeCell ref="A40:E40"/>
    <mergeCell ref="F40:I40"/>
    <mergeCell ref="A41:E41"/>
    <mergeCell ref="F41:I41"/>
    <mergeCell ref="A42:E42"/>
    <mergeCell ref="F42:I42"/>
    <mergeCell ref="A43:E43"/>
    <mergeCell ref="F43:I43"/>
    <mergeCell ref="A44:E44"/>
    <mergeCell ref="F44:I44"/>
    <mergeCell ref="A35:E35"/>
    <mergeCell ref="F35:I35"/>
    <mergeCell ref="A36:E36"/>
    <mergeCell ref="F36:I36"/>
    <mergeCell ref="A37:E37"/>
    <mergeCell ref="F37:I37"/>
    <mergeCell ref="A32:E32"/>
    <mergeCell ref="F32:I32"/>
    <mergeCell ref="A33:E33"/>
    <mergeCell ref="F33:I33"/>
    <mergeCell ref="A34:E34"/>
    <mergeCell ref="F34:I34"/>
    <mergeCell ref="A29:E29"/>
    <mergeCell ref="F29:I29"/>
    <mergeCell ref="A30:E30"/>
    <mergeCell ref="F30:I30"/>
    <mergeCell ref="A31:E31"/>
    <mergeCell ref="F31:I31"/>
    <mergeCell ref="A24:E24"/>
    <mergeCell ref="A26:I26"/>
    <mergeCell ref="A27:E27"/>
    <mergeCell ref="F27:I27"/>
    <mergeCell ref="A28:E28"/>
    <mergeCell ref="F28:I28"/>
    <mergeCell ref="A20:F20"/>
    <mergeCell ref="G20:I20"/>
    <mergeCell ref="A22:I22"/>
    <mergeCell ref="A23:E23"/>
    <mergeCell ref="F23:G23"/>
    <mergeCell ref="H23:I23"/>
    <mergeCell ref="A12:F12"/>
    <mergeCell ref="G12:I12"/>
    <mergeCell ref="A13:F13"/>
    <mergeCell ref="G13:I13"/>
    <mergeCell ref="A50:I50"/>
    <mergeCell ref="A14:F14"/>
    <mergeCell ref="G14:I14"/>
    <mergeCell ref="A15:F15"/>
    <mergeCell ref="G15:I15"/>
    <mergeCell ref="A16:F16"/>
    <mergeCell ref="G16:I16"/>
    <mergeCell ref="F24:G24"/>
    <mergeCell ref="H24:I24"/>
    <mergeCell ref="A17:F17"/>
    <mergeCell ref="G17:I17"/>
    <mergeCell ref="A19:I19"/>
    <mergeCell ref="H1:I1"/>
    <mergeCell ref="A2:I2"/>
    <mergeCell ref="A4:J4"/>
    <mergeCell ref="A5:I5"/>
    <mergeCell ref="A6:F6"/>
    <mergeCell ref="G6:I6"/>
    <mergeCell ref="A10:F10"/>
    <mergeCell ref="G10:I10"/>
    <mergeCell ref="A11:F11"/>
    <mergeCell ref="A7:F7"/>
    <mergeCell ref="G7:I7"/>
    <mergeCell ref="A8:F8"/>
    <mergeCell ref="G8:I8"/>
    <mergeCell ref="A9:F9"/>
    <mergeCell ref="G9:I9"/>
    <mergeCell ref="G11:I11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O1079"/>
  <sheetViews>
    <sheetView showGridLines="0" zoomScale="90" zoomScaleNormal="90" workbookViewId="0">
      <pane ySplit="12" topLeftCell="A13" activePane="bottomLeft" state="frozen"/>
      <selection activeCell="K48" sqref="K48"/>
      <selection pane="bottomLeft" activeCell="A13" sqref="A13:I57"/>
    </sheetView>
  </sheetViews>
  <sheetFormatPr defaultRowHeight="12.75"/>
  <cols>
    <col min="1" max="1" width="6.42578125" style="15" customWidth="1"/>
    <col min="2" max="2" width="46" style="14" customWidth="1"/>
    <col min="3" max="3" width="8.5703125" style="5" bestFit="1" customWidth="1"/>
    <col min="4" max="4" width="13.85546875" style="16" customWidth="1"/>
    <col min="5" max="5" width="13.42578125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>
      <c r="A1" s="1" t="s">
        <v>342</v>
      </c>
      <c r="B1" s="2" t="s">
        <v>343</v>
      </c>
      <c r="C1" s="99"/>
      <c r="D1" s="1656" t="s">
        <v>344</v>
      </c>
      <c r="E1" s="1657"/>
      <c r="F1" s="1658"/>
      <c r="G1" s="3" t="s">
        <v>345</v>
      </c>
      <c r="H1" s="3" t="s">
        <v>346</v>
      </c>
      <c r="I1" s="4" t="s">
        <v>347</v>
      </c>
      <c r="J1" s="1655"/>
      <c r="K1" s="1655"/>
      <c r="L1" s="1655"/>
      <c r="M1" s="1655"/>
      <c r="N1" s="5"/>
      <c r="O1" s="5"/>
    </row>
    <row r="2" spans="1:15">
      <c r="A2" s="11"/>
      <c r="B2" s="1659" t="s">
        <v>405</v>
      </c>
      <c r="C2" s="1659"/>
      <c r="D2" s="1659"/>
      <c r="E2" s="6"/>
      <c r="F2" s="8">
        <f>'HL KNIHA VYPOC'!H4</f>
        <v>2327.1399999999994</v>
      </c>
      <c r="G2" s="8">
        <f>'HL KNIHA VYPOC'!I4</f>
        <v>0</v>
      </c>
      <c r="H2" s="8">
        <f>'HL KNIHA VYPOC'!J4</f>
        <v>1140.22</v>
      </c>
      <c r="I2" s="8">
        <f>'HL KNIHA VYPOC'!K4</f>
        <v>1186.9199999999983</v>
      </c>
      <c r="J2" s="19"/>
      <c r="K2" s="19"/>
      <c r="L2" s="19"/>
      <c r="M2" s="19"/>
      <c r="N2" s="5"/>
      <c r="O2" s="5"/>
    </row>
    <row r="3" spans="1:15">
      <c r="A3" s="11"/>
      <c r="B3" s="1659" t="s">
        <v>539</v>
      </c>
      <c r="C3" s="1659"/>
      <c r="D3" s="1659"/>
      <c r="E3" s="6"/>
      <c r="F3" s="10">
        <f>'HL KNIHA VYPOC'!H80</f>
        <v>5267.17</v>
      </c>
      <c r="G3" s="10">
        <f>'HL KNIHA VYPOC'!I80</f>
        <v>4166.33</v>
      </c>
      <c r="H3" s="10">
        <f>'HL KNIHA VYPOC'!J80</f>
        <v>8299.9500000000007</v>
      </c>
      <c r="I3" s="10">
        <f>'HL KNIHA VYPOC'!K80</f>
        <v>1133.5500000000004</v>
      </c>
      <c r="J3" s="19"/>
      <c r="K3" s="19"/>
      <c r="L3" s="19"/>
      <c r="M3" s="19"/>
      <c r="N3" s="5"/>
      <c r="O3" s="5"/>
    </row>
    <row r="4" spans="1:15">
      <c r="A4" s="11"/>
      <c r="B4" s="1659" t="s">
        <v>579</v>
      </c>
      <c r="C4" s="1659"/>
      <c r="D4" s="1659"/>
      <c r="E4" s="6"/>
      <c r="F4" s="8">
        <f>'HL KNIHA VYPOC'!H107</f>
        <v>26045.66</v>
      </c>
      <c r="G4" s="8">
        <f>'HL KNIHA VYPOC'!I107</f>
        <v>42495.65</v>
      </c>
      <c r="H4" s="8">
        <f>'HL KNIHA VYPOC'!J107</f>
        <v>31817.35</v>
      </c>
      <c r="I4" s="8">
        <f>'HL KNIHA VYPOC'!K107</f>
        <v>36723.96</v>
      </c>
      <c r="J4" s="19"/>
      <c r="K4" s="19"/>
      <c r="L4" s="19"/>
      <c r="M4" s="19"/>
      <c r="N4" s="5"/>
      <c r="O4" s="5"/>
    </row>
    <row r="5" spans="1:15">
      <c r="A5" s="11"/>
      <c r="B5" s="1659" t="s">
        <v>628</v>
      </c>
      <c r="C5" s="1659"/>
      <c r="D5" s="1659"/>
      <c r="E5" s="6"/>
      <c r="F5" s="10">
        <f>'HL KNIHA VYPOC'!H140</f>
        <v>-22835.210000000003</v>
      </c>
      <c r="G5" s="10">
        <f>'HL KNIHA VYPOC'!I140</f>
        <v>65237.119999999988</v>
      </c>
      <c r="H5" s="10">
        <f>'HL KNIHA VYPOC'!J140</f>
        <v>68484.02</v>
      </c>
      <c r="I5" s="10">
        <f>'HL KNIHA VYPOC'!K140</f>
        <v>-26082.11</v>
      </c>
      <c r="J5" s="19"/>
      <c r="K5" s="19"/>
      <c r="L5" s="19"/>
      <c r="M5" s="19"/>
      <c r="N5" s="5"/>
      <c r="O5" s="5"/>
    </row>
    <row r="6" spans="1:15">
      <c r="A6" s="11"/>
      <c r="B6" s="1659" t="s">
        <v>747</v>
      </c>
      <c r="C6" s="1659"/>
      <c r="D6" s="1659"/>
      <c r="E6" s="6"/>
      <c r="F6" s="8">
        <f>'HL KNIHA VYPOC'!H213</f>
        <v>-10804.759999999998</v>
      </c>
      <c r="G6" s="8">
        <f>'HL KNIHA VYPOC'!I213</f>
        <v>2823.3</v>
      </c>
      <c r="H6" s="8">
        <f>'HL KNIHA VYPOC'!J213</f>
        <v>2823.3</v>
      </c>
      <c r="I6" s="8">
        <f>'HL KNIHA VYPOC'!K213</f>
        <v>-10804.759999999998</v>
      </c>
      <c r="J6" s="19"/>
      <c r="K6" s="19"/>
      <c r="L6" s="92"/>
      <c r="M6" s="19"/>
      <c r="N6" s="5"/>
      <c r="O6" s="5"/>
    </row>
    <row r="7" spans="1:15">
      <c r="A7" s="11"/>
      <c r="B7" s="1659" t="s">
        <v>822</v>
      </c>
      <c r="C7" s="1659"/>
      <c r="D7" s="1659"/>
      <c r="E7" s="6"/>
      <c r="F7" s="10">
        <f>'HL KNIHA VYPOC'!H262</f>
        <v>0</v>
      </c>
      <c r="G7" s="10">
        <f>'HL KNIHA VYPOC'!I262</f>
        <v>30848.59</v>
      </c>
      <c r="H7" s="10">
        <f>'HL KNIHA VYPOC'!J262</f>
        <v>0</v>
      </c>
      <c r="I7" s="10">
        <f>'HL KNIHA VYPOC'!K262</f>
        <v>30848.59</v>
      </c>
      <c r="J7" s="19"/>
      <c r="K7" s="19"/>
      <c r="L7" s="19"/>
      <c r="M7" s="19"/>
      <c r="N7" s="5"/>
      <c r="O7" s="5"/>
    </row>
    <row r="8" spans="1:15">
      <c r="A8" s="11"/>
      <c r="B8" s="1659" t="s">
        <v>95</v>
      </c>
      <c r="C8" s="1659"/>
      <c r="D8" s="1659"/>
      <c r="E8" s="6"/>
      <c r="F8" s="8">
        <f>'HL KNIHA VYPOC'!H349</f>
        <v>0</v>
      </c>
      <c r="G8" s="8">
        <f>'HL KNIHA VYPOC'!I349</f>
        <v>0</v>
      </c>
      <c r="H8" s="8">
        <f>'HL KNIHA VYPOC'!J349</f>
        <v>33006.149999999994</v>
      </c>
      <c r="I8" s="8">
        <f>'HL KNIHA VYPOC'!K349</f>
        <v>-33006.149999999994</v>
      </c>
      <c r="J8" s="19"/>
      <c r="K8" s="19"/>
      <c r="L8" s="19"/>
      <c r="M8" s="19"/>
      <c r="N8" s="5"/>
      <c r="O8" s="5"/>
    </row>
    <row r="9" spans="1:15">
      <c r="A9" s="11"/>
      <c r="B9" s="1660" t="s">
        <v>356</v>
      </c>
      <c r="C9" s="1660"/>
      <c r="D9" s="1660"/>
      <c r="E9" s="6"/>
      <c r="F9" s="12">
        <f>SUM(F2:F8)</f>
        <v>0</v>
      </c>
      <c r="G9" s="12">
        <f>SUM(G2:G8)</f>
        <v>145570.99</v>
      </c>
      <c r="H9" s="12">
        <f>SUM(H2:H8)</f>
        <v>145570.99</v>
      </c>
      <c r="I9" s="12">
        <f>SUM(I2:I8)</f>
        <v>0</v>
      </c>
      <c r="J9" s="19"/>
      <c r="K9" s="19"/>
      <c r="L9" s="19"/>
      <c r="M9" s="19"/>
      <c r="N9" s="5"/>
      <c r="O9" s="5"/>
    </row>
    <row r="10" spans="1:15">
      <c r="A10" s="11"/>
      <c r="B10" s="1667"/>
      <c r="C10" s="1668"/>
      <c r="D10" s="1668"/>
      <c r="E10" s="6"/>
      <c r="F10" s="12"/>
      <c r="G10" s="12"/>
      <c r="H10" s="12"/>
      <c r="I10" s="13">
        <f>SUM(I8*-1-I7)</f>
        <v>2157.559999999994</v>
      </c>
      <c r="J10" s="19"/>
      <c r="K10" s="19"/>
      <c r="L10" s="19"/>
      <c r="M10" s="19"/>
      <c r="N10" s="5"/>
      <c r="O10" s="5"/>
    </row>
    <row r="11" spans="1:15" s="7" customFormat="1">
      <c r="A11" s="560"/>
      <c r="B11" s="258"/>
      <c r="C11" s="258"/>
      <c r="D11" s="1651" t="s">
        <v>344</v>
      </c>
      <c r="E11" s="1652"/>
      <c r="F11" s="1663"/>
      <c r="G11" s="1651" t="s">
        <v>2571</v>
      </c>
      <c r="H11" s="1652"/>
      <c r="I11" s="460" t="s">
        <v>2572</v>
      </c>
      <c r="J11" s="19"/>
      <c r="K11" s="19"/>
      <c r="L11" s="19"/>
      <c r="M11" s="19"/>
      <c r="N11" s="5"/>
      <c r="O11" s="5"/>
    </row>
    <row r="12" spans="1:15" ht="69.75" customHeight="1">
      <c r="A12" s="1" t="s">
        <v>348</v>
      </c>
      <c r="B12" s="556" t="s">
        <v>3094</v>
      </c>
      <c r="C12" s="100"/>
      <c r="D12" s="561" t="s">
        <v>345</v>
      </c>
      <c r="E12" s="561" t="s">
        <v>346</v>
      </c>
      <c r="F12" s="561" t="s">
        <v>349</v>
      </c>
      <c r="G12" s="562" t="s">
        <v>345</v>
      </c>
      <c r="H12" s="562" t="s">
        <v>346</v>
      </c>
      <c r="I12" s="562" t="s">
        <v>349</v>
      </c>
      <c r="J12" s="7"/>
      <c r="K12" s="6"/>
      <c r="L12" s="6"/>
      <c r="M12" s="6"/>
      <c r="N12" s="6"/>
      <c r="O12" s="6"/>
    </row>
    <row r="13" spans="1:15" s="114" customFormat="1" ht="11.25">
      <c r="A13" s="678" t="s">
        <v>243</v>
      </c>
      <c r="B13" s="564" t="str">
        <f>IF(VLOOKUP($A13,Osnova!$A:$C,1)=$A13,VLOOKUP($A13,Osnova!$A:$C,3),0)</f>
        <v xml:space="preserve">Samostatné hnuteľné veci a súbory hnuteľných vecí </v>
      </c>
      <c r="C13" s="564" t="str">
        <f>IF(VLOOKUP($A13,[1]Osnova!$A$1:$C$65536,1)=$A13,VLOOKUP($A13,[1]Osnova!$A$1:$D$65536,4),0)</f>
        <v xml:space="preserve">Aktíva </v>
      </c>
      <c r="D13" s="1578">
        <v>17879.07</v>
      </c>
      <c r="E13" s="89"/>
      <c r="F13" s="88">
        <f t="shared" ref="F13:F57" si="0">SUM(D13-E13)</f>
        <v>17879.07</v>
      </c>
      <c r="G13" s="1578"/>
      <c r="H13" s="1578"/>
      <c r="I13" s="88">
        <f t="shared" ref="I13:I57" si="1">SUM(F13+G13-H13)</f>
        <v>17879.07</v>
      </c>
      <c r="J13" s="1168"/>
    </row>
    <row r="14" spans="1:15" s="114" customFormat="1" ht="22.5">
      <c r="A14" s="678" t="s">
        <v>305</v>
      </c>
      <c r="B14" s="564" t="str">
        <f>IF(VLOOKUP($A14,Osnova!$A:$C,1)=$A14,VLOOKUP($A14,Osnova!$A:$C,3),0)</f>
        <v xml:space="preserve">Oprávky k samostatným hnuteľným veciam a k súboru hnuteľných vecí </v>
      </c>
      <c r="C14" s="564" t="str">
        <f>IF(VLOOKUP($A14,[1]Osnova!$A$1:$C$65536,1)=$A14,VLOOKUP($A14,[1]Osnova!$A$1:$D$65536,4),0)</f>
        <v xml:space="preserve">Pasíva </v>
      </c>
      <c r="D14" s="1578"/>
      <c r="E14" s="89">
        <v>15551.93</v>
      </c>
      <c r="F14" s="88">
        <f t="shared" si="0"/>
        <v>-15551.93</v>
      </c>
      <c r="G14" s="1578"/>
      <c r="H14" s="1578">
        <v>1140.22</v>
      </c>
      <c r="I14" s="88">
        <f t="shared" si="1"/>
        <v>-16692.150000000001</v>
      </c>
      <c r="J14" s="136"/>
    </row>
    <row r="15" spans="1:15" s="114" customFormat="1" ht="11.25">
      <c r="A15" s="678" t="s">
        <v>335</v>
      </c>
      <c r="B15" s="564" t="str">
        <f>IF(VLOOKUP($A15,Osnova!$A:$C,1)=$A15,VLOOKUP($A15,Osnova!$A:$C,3),0)</f>
        <v xml:space="preserve">Materiál na sklade </v>
      </c>
      <c r="C15" s="564" t="str">
        <f>IF(VLOOKUP($A15,[1]Osnova!$A$1:$C$65536,1)=$A15,VLOOKUP($A15,[1]Osnova!$A$1:$D$65536,4),0)</f>
        <v xml:space="preserve">Aktíva </v>
      </c>
      <c r="D15" s="1578">
        <v>4635.5600000000004</v>
      </c>
      <c r="E15" s="89"/>
      <c r="F15" s="88">
        <f t="shared" si="0"/>
        <v>4635.5600000000004</v>
      </c>
      <c r="G15" s="1578">
        <v>3556.22</v>
      </c>
      <c r="H15" s="1578">
        <v>7761.22</v>
      </c>
      <c r="I15" s="88">
        <f t="shared" si="1"/>
        <v>430.5600000000004</v>
      </c>
      <c r="J15" s="1168"/>
    </row>
    <row r="16" spans="1:15" s="114" customFormat="1" ht="11.25">
      <c r="A16" s="678" t="s">
        <v>2169</v>
      </c>
      <c r="B16" s="564" t="str">
        <f>IF(VLOOKUP($A16,Osnova!$A:$C,1)=$A16,VLOOKUP($A16,Osnova!$A:$C,3),0)</f>
        <v xml:space="preserve">Tovar na sklade a v predajniach </v>
      </c>
      <c r="C16" s="564" t="str">
        <f>IF(VLOOKUP($A16,[1]Osnova!$A$1:$C$65536,1)=$A16,VLOOKUP($A16,[1]Osnova!$A$1:$D$65536,4),0)</f>
        <v xml:space="preserve">Aktíva </v>
      </c>
      <c r="D16" s="1578">
        <v>631.61</v>
      </c>
      <c r="E16" s="89"/>
      <c r="F16" s="88">
        <f t="shared" si="0"/>
        <v>631.61</v>
      </c>
      <c r="G16" s="1578">
        <v>610.11</v>
      </c>
      <c r="H16" s="1578">
        <v>538.73</v>
      </c>
      <c r="I16" s="88">
        <f t="shared" si="1"/>
        <v>702.99</v>
      </c>
      <c r="J16" s="1169"/>
    </row>
    <row r="17" spans="1:15" s="114" customFormat="1" ht="11.25">
      <c r="A17" s="678" t="s">
        <v>2189</v>
      </c>
      <c r="B17" s="564" t="str">
        <f>IF(VLOOKUP($A17,Osnova!$A:$C,1)=$A17,VLOOKUP($A17,Osnova!$A:$C,3),0)</f>
        <v xml:space="preserve">Pokladnica </v>
      </c>
      <c r="C17" s="564" t="str">
        <f>IF(VLOOKUP($A17,[1]Osnova!$A$1:$C$65536,1)=$A17,VLOOKUP($A17,[1]Osnova!$A$1:$D$65536,4),0)</f>
        <v xml:space="preserve">Aktíva </v>
      </c>
      <c r="D17" s="1578">
        <v>25189.09</v>
      </c>
      <c r="E17" s="89"/>
      <c r="F17" s="88">
        <f t="shared" si="0"/>
        <v>25189.09</v>
      </c>
      <c r="G17" s="1578">
        <v>25540.62</v>
      </c>
      <c r="H17" s="1578">
        <v>14518.08</v>
      </c>
      <c r="I17" s="88">
        <f t="shared" si="1"/>
        <v>36211.629999999997</v>
      </c>
      <c r="J17" s="1168"/>
    </row>
    <row r="18" spans="1:15" s="114" customFormat="1" ht="11.25">
      <c r="A18" s="678" t="s">
        <v>875</v>
      </c>
      <c r="B18" s="564" t="str">
        <f>IF(VLOOKUP($A18,Osnova!$A:$C,1)=$A18,VLOOKUP($A18,Osnova!$A:$C,3),0)</f>
        <v xml:space="preserve">Bankové účty </v>
      </c>
      <c r="C18" s="564" t="str">
        <f>IF(VLOOKUP($A18,[1]Osnova!$A$1:$C$65536,1)=$A18,VLOOKUP($A18,[1]Osnova!$A$1:$D$65536,4),0)</f>
        <v xml:space="preserve">Aktíva </v>
      </c>
      <c r="D18" s="1578">
        <v>856.57</v>
      </c>
      <c r="E18" s="89"/>
      <c r="F18" s="88">
        <f t="shared" si="0"/>
        <v>856.57</v>
      </c>
      <c r="G18" s="1578">
        <v>14870.03</v>
      </c>
      <c r="H18" s="1578">
        <v>15214.27</v>
      </c>
      <c r="I18" s="88">
        <f t="shared" si="1"/>
        <v>512.32999999999993</v>
      </c>
      <c r="J18" s="165"/>
    </row>
    <row r="19" spans="1:15" s="114" customFormat="1" ht="11.25">
      <c r="A19" s="678" t="s">
        <v>2225</v>
      </c>
      <c r="B19" s="564" t="str">
        <f>IF(VLOOKUP($A19,Osnova!$A:$C,1)=$A19,VLOOKUP($A19,Osnova!$A:$C,3),0)</f>
        <v xml:space="preserve">Peniaze na ceste </v>
      </c>
      <c r="C19" s="564" t="str">
        <f>IF(VLOOKUP($A19,[1]Osnova!$A$1:$C$65536,1)=$A19,VLOOKUP($A19,[1]Osnova!$A$1:$D$65536,4),0)</f>
        <v xml:space="preserve">Aktíva </v>
      </c>
      <c r="D19" s="1578"/>
      <c r="E19" s="89"/>
      <c r="F19" s="88">
        <f t="shared" si="0"/>
        <v>0</v>
      </c>
      <c r="G19" s="1578">
        <v>2085</v>
      </c>
      <c r="H19" s="1578">
        <v>2085</v>
      </c>
      <c r="I19" s="88">
        <f t="shared" si="1"/>
        <v>0</v>
      </c>
    </row>
    <row r="20" spans="1:15" s="114" customFormat="1" ht="11.25">
      <c r="A20" s="678" t="s">
        <v>878</v>
      </c>
      <c r="B20" s="564" t="str">
        <f>IF(VLOOKUP($A20,Osnova!$A:$C,1)=$A20,VLOOKUP($A20,Osnova!$A:$C,3),0)</f>
        <v xml:space="preserve">Odberatelia </v>
      </c>
      <c r="C20" s="564" t="str">
        <f>IF(VLOOKUP($A20,[1]Osnova!$A$1:$C$65536,1)=$A20,VLOOKUP($A20,[1]Osnova!$A$1:$D$65536,4),0)</f>
        <v xml:space="preserve">Aktíva </v>
      </c>
      <c r="D20" s="1578">
        <v>14231.52</v>
      </c>
      <c r="E20" s="89"/>
      <c r="F20" s="88">
        <f t="shared" si="0"/>
        <v>14231.52</v>
      </c>
      <c r="G20" s="1578">
        <v>39607.339999999997</v>
      </c>
      <c r="H20" s="1578">
        <v>38276.35</v>
      </c>
      <c r="I20" s="88">
        <f t="shared" si="1"/>
        <v>15562.510000000002</v>
      </c>
      <c r="K20" s="14"/>
      <c r="L20" s="14"/>
      <c r="M20" s="14"/>
      <c r="N20" s="14"/>
      <c r="O20" s="14"/>
    </row>
    <row r="21" spans="1:15" s="114" customFormat="1" ht="11.25">
      <c r="A21" s="678" t="s">
        <v>881</v>
      </c>
      <c r="B21" s="564" t="str">
        <f>IF(VLOOKUP($A21,Osnova!$A:$C,1)=$A21,VLOOKUP($A21,Osnova!$A:$C,3),0)</f>
        <v xml:space="preserve">Poskytnuté preddavky </v>
      </c>
      <c r="C21" s="564" t="str">
        <f>IF(VLOOKUP($A21,[1]Osnova!$A$1:$C$65536,1)=$A21,VLOOKUP($A21,[1]Osnova!$A$1:$D$65536,4),0)</f>
        <v xml:space="preserve">Aktíva </v>
      </c>
      <c r="D21" s="1578">
        <v>293.70999999999998</v>
      </c>
      <c r="E21" s="89"/>
      <c r="F21" s="88">
        <f t="shared" si="0"/>
        <v>293.70999999999998</v>
      </c>
      <c r="G21" s="1578">
        <v>230</v>
      </c>
      <c r="H21" s="1578">
        <v>520.79999999999995</v>
      </c>
      <c r="I21" s="88">
        <f t="shared" si="1"/>
        <v>2.9100000000000819</v>
      </c>
      <c r="K21" s="14"/>
      <c r="L21" s="14"/>
      <c r="M21" s="14"/>
      <c r="N21" s="14"/>
      <c r="O21" s="14"/>
    </row>
    <row r="22" spans="1:15" s="114" customFormat="1" ht="11.25">
      <c r="A22" s="678" t="s">
        <v>884</v>
      </c>
      <c r="B22" s="564" t="str">
        <f>IF(VLOOKUP($A22,Osnova!$A:$C,1)=$A22,VLOOKUP($A22,Osnova!$A:$C,3),0)</f>
        <v xml:space="preserve">Dodávatelia </v>
      </c>
      <c r="C22" s="564" t="str">
        <f>IF(VLOOKUP($A22,[1]Osnova!$A$1:$C$65536,1)=$A22,VLOOKUP($A22,[1]Osnova!$A$1:$D$65536,4),0)</f>
        <v xml:space="preserve">Pasíva </v>
      </c>
      <c r="D22" s="1578"/>
      <c r="E22" s="89">
        <v>6334.22</v>
      </c>
      <c r="F22" s="88">
        <f t="shared" si="0"/>
        <v>-6334.22</v>
      </c>
      <c r="G22" s="1578">
        <v>7704.34</v>
      </c>
      <c r="H22" s="1578">
        <v>11833.57</v>
      </c>
      <c r="I22" s="88">
        <f t="shared" si="1"/>
        <v>-10463.450000000001</v>
      </c>
      <c r="K22" s="14"/>
      <c r="L22" s="14"/>
      <c r="M22" s="14"/>
      <c r="N22" s="14"/>
      <c r="O22" s="14"/>
    </row>
    <row r="23" spans="1:15" s="114" customFormat="1" ht="11.25">
      <c r="A23" s="678" t="s">
        <v>2246</v>
      </c>
      <c r="B23" s="564" t="str">
        <f>IF(VLOOKUP($A23,Osnova!$A:$C,1)=$A23,VLOOKUP($A23,Osnova!$A:$C,3),0)</f>
        <v xml:space="preserve">Ostatné záväzky </v>
      </c>
      <c r="C23" s="564" t="str">
        <f>IF(VLOOKUP($A23,[1]Osnova!$A$1:$C$65536,1)=$A23,VLOOKUP($A23,[1]Osnova!$A$1:$D$65536,4),0)</f>
        <v xml:space="preserve">Pasíva </v>
      </c>
      <c r="D23" s="1578"/>
      <c r="E23" s="89"/>
      <c r="F23" s="88">
        <f t="shared" si="0"/>
        <v>0</v>
      </c>
      <c r="G23" s="1578"/>
      <c r="H23" s="1578">
        <v>49.27</v>
      </c>
      <c r="I23" s="88">
        <f t="shared" si="1"/>
        <v>-49.27</v>
      </c>
      <c r="K23" s="14"/>
      <c r="L23" s="14"/>
      <c r="M23" s="14"/>
      <c r="N23" s="14"/>
      <c r="O23" s="14"/>
    </row>
    <row r="24" spans="1:15" s="114" customFormat="1" ht="11.25">
      <c r="A24" s="678" t="s">
        <v>2248</v>
      </c>
      <c r="B24" s="564" t="str">
        <f>IF(VLOOKUP($A24,Osnova!$A:$C,1)=$A24,VLOOKUP($A24,Osnova!$A:$C,3),0)</f>
        <v xml:space="preserve">Nevyfaktúrované dodávky </v>
      </c>
      <c r="C24" s="564" t="str">
        <f>IF(VLOOKUP($A24,[1]Osnova!$A$1:$C$65536,1)=$A24,VLOOKUP($A24,[1]Osnova!$A$1:$D$65536,4),0)</f>
        <v xml:space="preserve">Pasíva </v>
      </c>
      <c r="D24" s="1578"/>
      <c r="E24" s="89">
        <v>22.5</v>
      </c>
      <c r="F24" s="88">
        <f t="shared" si="0"/>
        <v>-22.5</v>
      </c>
      <c r="G24" s="1578"/>
      <c r="H24" s="1578"/>
      <c r="I24" s="88">
        <f t="shared" si="1"/>
        <v>-22.5</v>
      </c>
      <c r="K24" s="1648"/>
      <c r="L24" s="1648"/>
      <c r="M24" s="14"/>
      <c r="N24" s="14"/>
      <c r="O24" s="14"/>
    </row>
    <row r="25" spans="1:15" s="114" customFormat="1" ht="11.25">
      <c r="A25" s="678" t="s">
        <v>2252</v>
      </c>
      <c r="B25" s="564" t="str">
        <f>IF(VLOOKUP($A25,Osnova!$A:$C,1)=$A25,VLOOKUP($A25,Osnova!$A:$C,3),0)</f>
        <v xml:space="preserve">Zamestnanci </v>
      </c>
      <c r="C25" s="564" t="str">
        <f>IF(VLOOKUP($A25,[1]Osnova!$A$1:$C$65536,1)=$A25,VLOOKUP($A25,[1]Osnova!$A$1:$D$65536,4),0)</f>
        <v xml:space="preserve">Pasíva </v>
      </c>
      <c r="D25" s="1578"/>
      <c r="E25" s="89">
        <v>372.27</v>
      </c>
      <c r="F25" s="88">
        <f t="shared" si="0"/>
        <v>-372.27</v>
      </c>
      <c r="G25" s="1578">
        <v>5740.74</v>
      </c>
      <c r="H25" s="1578">
        <v>5848.57</v>
      </c>
      <c r="I25" s="88">
        <f t="shared" si="1"/>
        <v>-480.10000000000036</v>
      </c>
      <c r="K25" s="14"/>
      <c r="L25" s="14"/>
      <c r="M25" s="14"/>
      <c r="N25" s="14"/>
      <c r="O25" s="14"/>
    </row>
    <row r="26" spans="1:15" s="114" customFormat="1" ht="22.5">
      <c r="A26" s="678" t="s">
        <v>887</v>
      </c>
      <c r="B26" s="564" t="str">
        <f>IF(VLOOKUP($A26,Osnova!$A:$C,1)=$A26,VLOOKUP($A26,Osnova!$A:$C,3),0)</f>
        <v xml:space="preserve">Zúčtovanie s orgánmi sociálneho zabezpečenia a zdravotného poistenia </v>
      </c>
      <c r="C26" s="564" t="str">
        <f>IF(VLOOKUP($A26,[1]Osnova!$A$1:$C$65536,1)=$A26,VLOOKUP($A26,[1]Osnova!$A$1:$D$65536,4),0)</f>
        <v xml:space="preserve">Pasíva </v>
      </c>
      <c r="D26" s="1578"/>
      <c r="E26" s="89">
        <v>154.03</v>
      </c>
      <c r="F26" s="88">
        <f t="shared" si="0"/>
        <v>-154.03</v>
      </c>
      <c r="G26" s="1578">
        <v>1923.76</v>
      </c>
      <c r="H26" s="1578">
        <v>1931.9</v>
      </c>
      <c r="I26" s="88">
        <f t="shared" si="1"/>
        <v>-162.17000000000007</v>
      </c>
      <c r="K26" s="14"/>
      <c r="L26" s="14"/>
      <c r="M26" s="14"/>
      <c r="N26" s="14"/>
      <c r="O26" s="14"/>
    </row>
    <row r="27" spans="1:15" s="114" customFormat="1" ht="11.25">
      <c r="A27" s="678" t="s">
        <v>888</v>
      </c>
      <c r="B27" s="564" t="str">
        <f>IF(VLOOKUP($A27,Osnova!$A:$C,1)=$A27,VLOOKUP($A27,Osnova!$A:$C,3),0)</f>
        <v xml:space="preserve">Daň z príjmov </v>
      </c>
      <c r="C27" s="564" t="str">
        <f>IF(VLOOKUP($A27,[1]Osnova!$A$1:$C$65536,1)=$A27,VLOOKUP($A27,[1]Osnova!$A$1:$D$65536,4),0)</f>
        <v xml:space="preserve">Pasíva </v>
      </c>
      <c r="D27" s="1578"/>
      <c r="E27" s="89">
        <v>-361.04</v>
      </c>
      <c r="F27" s="88">
        <f t="shared" si="0"/>
        <v>361.04</v>
      </c>
      <c r="G27" s="1578"/>
      <c r="H27" s="1578"/>
      <c r="I27" s="88">
        <f t="shared" si="1"/>
        <v>361.04</v>
      </c>
      <c r="K27" s="14"/>
      <c r="L27" s="14"/>
      <c r="M27" s="14"/>
      <c r="N27" s="14"/>
      <c r="O27" s="14"/>
    </row>
    <row r="28" spans="1:15" s="114" customFormat="1" ht="11.25">
      <c r="A28" s="678" t="s">
        <v>889</v>
      </c>
      <c r="B28" s="564" t="str">
        <f>IF(VLOOKUP($A28,Osnova!$A:$C,1)=$A28,VLOOKUP($A28,Osnova!$A:$C,3),0)</f>
        <v xml:space="preserve">Ostatné priame dane </v>
      </c>
      <c r="C28" s="564" t="str">
        <f>IF(VLOOKUP($A28,[1]Osnova!$A$1:$C$65536,1)=$A28,VLOOKUP($A28,[1]Osnova!$A$1:$D$65536,4),0)</f>
        <v xml:space="preserve">Pasíva </v>
      </c>
      <c r="D28" s="1578"/>
      <c r="E28" s="89">
        <v>92.57</v>
      </c>
      <c r="F28" s="88">
        <f t="shared" si="0"/>
        <v>-92.57</v>
      </c>
      <c r="G28" s="1578">
        <v>379.42</v>
      </c>
      <c r="H28" s="1578">
        <v>353.9</v>
      </c>
      <c r="I28" s="88">
        <f t="shared" si="1"/>
        <v>-67.049999999999955</v>
      </c>
      <c r="K28" s="14"/>
      <c r="L28" s="14"/>
      <c r="M28" s="14"/>
      <c r="N28" s="14"/>
      <c r="O28" s="14"/>
    </row>
    <row r="29" spans="1:15" s="114" customFormat="1" ht="11.25">
      <c r="A29" s="678" t="s">
        <v>890</v>
      </c>
      <c r="B29" s="564" t="str">
        <f>IF(VLOOKUP($A29,Osnova!$A:$C,1)=$A29,VLOOKUP($A29,Osnova!$A:$C,3),0)</f>
        <v xml:space="preserve">Daň z pridanej hodnoty </v>
      </c>
      <c r="C29" s="564" t="str">
        <f>IF(VLOOKUP($A29,[1]Osnova!$A$1:$C$65536,1)=$A29,VLOOKUP($A29,[1]Osnova!$A$1:$D$65536,4),0)</f>
        <v xml:space="preserve">Pasíva </v>
      </c>
      <c r="D29" s="1578">
        <v>-1735.41</v>
      </c>
      <c r="E29" s="89"/>
      <c r="F29" s="88">
        <f t="shared" si="0"/>
        <v>-1735.41</v>
      </c>
      <c r="G29" s="1578">
        <v>7139.32</v>
      </c>
      <c r="H29" s="1578">
        <v>7287.38</v>
      </c>
      <c r="I29" s="88">
        <f t="shared" si="1"/>
        <v>-1883.4700000000003</v>
      </c>
      <c r="K29" s="14"/>
      <c r="L29" s="14"/>
      <c r="M29" s="14"/>
      <c r="N29" s="14"/>
      <c r="O29" s="14"/>
    </row>
    <row r="30" spans="1:15" s="114" customFormat="1" ht="11.25">
      <c r="A30" s="678" t="s">
        <v>891</v>
      </c>
      <c r="B30" s="564" t="str">
        <f>IF(VLOOKUP($A30,Osnova!$A:$C,1)=$A30,VLOOKUP($A30,Osnova!$A:$C,3),0)</f>
        <v xml:space="preserve">Ostatné dane a poplatky </v>
      </c>
      <c r="C30" s="564" t="str">
        <f>IF(VLOOKUP($A30,[1]Osnova!$A$1:$C$65536,1)=$A30,VLOOKUP($A30,[1]Osnova!$A$1:$D$65536,4),0)</f>
        <v xml:space="preserve">Pasíva </v>
      </c>
      <c r="D30" s="1578">
        <v>278.82</v>
      </c>
      <c r="E30" s="89"/>
      <c r="F30" s="88">
        <f t="shared" si="0"/>
        <v>278.82</v>
      </c>
      <c r="G30" s="1578">
        <v>153.35</v>
      </c>
      <c r="H30" s="1578"/>
      <c r="I30" s="88">
        <f t="shared" si="1"/>
        <v>432.16999999999996</v>
      </c>
      <c r="K30" s="14"/>
      <c r="L30" s="14"/>
      <c r="M30" s="14"/>
      <c r="N30" s="14"/>
      <c r="O30" s="14"/>
    </row>
    <row r="31" spans="1:15" s="114" customFormat="1" ht="11.25">
      <c r="A31" s="678" t="s">
        <v>2269</v>
      </c>
      <c r="B31" s="564" t="str">
        <f>IF(VLOOKUP($A31,Osnova!$A:$C,1)=$A31,VLOOKUP($A31,Osnova!$A:$C,3),0)</f>
        <v xml:space="preserve">Pohľadávky za upísané vlastné imanie </v>
      </c>
      <c r="C31" s="564" t="str">
        <f>IF(VLOOKUP($A31,[1]Osnova!$A$1:$C$65536,1)=$A31,VLOOKUP($A31,[1]Osnova!$A$1:$D$65536,4),0)</f>
        <v xml:space="preserve">Aktíva </v>
      </c>
      <c r="D31" s="1578">
        <v>-22000</v>
      </c>
      <c r="E31" s="89"/>
      <c r="F31" s="88">
        <f t="shared" si="0"/>
        <v>-22000</v>
      </c>
      <c r="G31" s="1578"/>
      <c r="H31" s="1578"/>
      <c r="I31" s="88">
        <f t="shared" si="1"/>
        <v>-22000</v>
      </c>
      <c r="K31" s="14"/>
      <c r="L31" s="14"/>
      <c r="M31" s="14"/>
      <c r="N31" s="14"/>
      <c r="O31" s="14"/>
    </row>
    <row r="32" spans="1:15" s="114" customFormat="1" ht="11.25">
      <c r="A32" s="678" t="s">
        <v>895</v>
      </c>
      <c r="B32" s="564" t="str">
        <f>IF(VLOOKUP($A32,Osnova!$A:$C,1)=$A32,VLOOKUP($A32,Osnova!$A:$C,3),0)</f>
        <v xml:space="preserve">Pohľadávky voči spoločníkom a členom pri úhrade straty </v>
      </c>
      <c r="C32" s="564" t="str">
        <f>IF(VLOOKUP($A32,[1]Osnova!$A$1:$C$65536,1)=$A32,VLOOKUP($A32,[1]Osnova!$A$1:$D$65536,4),0)</f>
        <v xml:space="preserve">Aktíva </v>
      </c>
      <c r="D32" s="1578">
        <v>16687.96</v>
      </c>
      <c r="E32" s="89"/>
      <c r="F32" s="88">
        <f t="shared" si="0"/>
        <v>16687.96</v>
      </c>
      <c r="G32" s="1578"/>
      <c r="H32" s="1578"/>
      <c r="I32" s="88">
        <f t="shared" si="1"/>
        <v>16687.96</v>
      </c>
      <c r="K32" s="14"/>
      <c r="L32" s="14"/>
      <c r="M32" s="14"/>
      <c r="N32" s="14"/>
      <c r="O32" s="14"/>
    </row>
    <row r="33" spans="1:15" s="114" customFormat="1" ht="11.25">
      <c r="A33" s="678" t="s">
        <v>896</v>
      </c>
      <c r="B33" s="564" t="str">
        <f>IF(VLOOKUP($A33,Osnova!$A:$C,1)=$A33,VLOOKUP($A33,Osnova!$A:$C,3),0)</f>
        <v xml:space="preserve">Ostatné pohľadávky voči spoločníkom a členom </v>
      </c>
      <c r="C33" s="564" t="str">
        <f>IF(VLOOKUP($A33,[1]Osnova!$A$1:$C$65536,1)=$A33,VLOOKUP($A33,[1]Osnova!$A$1:$D$65536,4),0)</f>
        <v xml:space="preserve">Aktíva </v>
      </c>
      <c r="D33" s="1578">
        <v>-3906.11</v>
      </c>
      <c r="E33" s="89"/>
      <c r="F33" s="88">
        <f t="shared" si="0"/>
        <v>-3906.11</v>
      </c>
      <c r="G33" s="1578"/>
      <c r="H33" s="1578"/>
      <c r="I33" s="88">
        <f t="shared" si="1"/>
        <v>-3906.11</v>
      </c>
      <c r="K33" s="14"/>
      <c r="L33" s="14"/>
      <c r="M33" s="14"/>
      <c r="N33" s="14"/>
      <c r="O33" s="14"/>
    </row>
    <row r="34" spans="1:15" s="114" customFormat="1" ht="11.25">
      <c r="A34" s="678" t="s">
        <v>2279</v>
      </c>
      <c r="B34" s="564" t="str">
        <f>IF(VLOOKUP($A34,Osnova!$A:$C,1)=$A34,VLOOKUP($A34,Osnova!$A:$C,3),0)</f>
        <v xml:space="preserve">Ostatné záväzky voči spoločníkom a členom </v>
      </c>
      <c r="C34" s="564" t="str">
        <f>IF(VLOOKUP($A34,[1]Osnova!$A$1:$C$65536,1)=$A34,VLOOKUP($A34,[1]Osnova!$A$1:$D$65536,4),0)</f>
        <v xml:space="preserve">Pasíva </v>
      </c>
      <c r="D34" s="1578"/>
      <c r="E34" s="89">
        <v>20002.96</v>
      </c>
      <c r="F34" s="88">
        <f t="shared" si="0"/>
        <v>-20002.96</v>
      </c>
      <c r="G34" s="1578">
        <v>1241.74</v>
      </c>
      <c r="H34" s="1578">
        <v>1239.81</v>
      </c>
      <c r="I34" s="88">
        <f t="shared" si="1"/>
        <v>-20001.03</v>
      </c>
      <c r="K34" s="14"/>
      <c r="L34" s="14"/>
      <c r="M34" s="14"/>
      <c r="N34" s="14"/>
      <c r="O34" s="14"/>
    </row>
    <row r="35" spans="1:15" s="114" customFormat="1" ht="11.25">
      <c r="A35" s="678" t="s">
        <v>2297</v>
      </c>
      <c r="B35" s="564" t="str">
        <f>IF(VLOOKUP($A35,Osnova!$A:$C,1)=$A35,VLOOKUP($A35,Osnova!$A:$C,3),0)</f>
        <v xml:space="preserve">Iné záväzky </v>
      </c>
      <c r="C35" s="564" t="str">
        <f>IF(VLOOKUP($A35,[1]Osnova!$A$1:$C$65536,1)=$A35,VLOOKUP($A35,[1]Osnova!$A$1:$D$65536,4),0)</f>
        <v xml:space="preserve">Pasíva </v>
      </c>
      <c r="D35" s="1578"/>
      <c r="E35" s="89">
        <v>88.06</v>
      </c>
      <c r="F35" s="88">
        <f t="shared" si="0"/>
        <v>-88.06</v>
      </c>
      <c r="G35" s="1578">
        <v>1117.1099999999999</v>
      </c>
      <c r="H35" s="1578">
        <v>1122.5999999999999</v>
      </c>
      <c r="I35" s="88">
        <f t="shared" si="1"/>
        <v>-93.549999999999955</v>
      </c>
      <c r="K35" s="14"/>
      <c r="L35" s="14"/>
      <c r="M35" s="14"/>
      <c r="N35" s="14"/>
      <c r="O35" s="14"/>
    </row>
    <row r="36" spans="1:15" s="114" customFormat="1" ht="11.25">
      <c r="A36" s="678" t="s">
        <v>907</v>
      </c>
      <c r="B36" s="564" t="str">
        <f>IF(VLOOKUP($A36,Osnova!$A:$C,1)=$A36,VLOOKUP($A36,Osnova!$A:$C,3),0)</f>
        <v xml:space="preserve">Náklady budúcich období </v>
      </c>
      <c r="C36" s="564" t="str">
        <f>IF(VLOOKUP($A36,[1]Osnova!$A$1:$C$65536,1)=$A36,VLOOKUP($A36,[1]Osnova!$A$1:$D$65536,4),0)</f>
        <v xml:space="preserve">Aktíva </v>
      </c>
      <c r="D36" s="1578">
        <v>19.87</v>
      </c>
      <c r="E36" s="89"/>
      <c r="F36" s="88">
        <f t="shared" si="0"/>
        <v>19.87</v>
      </c>
      <c r="G36" s="1578"/>
      <c r="H36" s="1578">
        <v>19.87</v>
      </c>
      <c r="I36" s="88">
        <f t="shared" si="1"/>
        <v>0</v>
      </c>
      <c r="K36" s="14"/>
      <c r="L36" s="14"/>
      <c r="M36" s="14"/>
      <c r="N36" s="14"/>
      <c r="O36" s="14"/>
    </row>
    <row r="37" spans="1:15" s="114" customFormat="1" ht="11.25">
      <c r="A37" s="678" t="s">
        <v>2314</v>
      </c>
      <c r="B37" s="564" t="str">
        <f>IF(VLOOKUP($A37,Osnova!$A:$C,1)=$A37,VLOOKUP($A37,Osnova!$A:$C,3),0)</f>
        <v xml:space="preserve">Základné imanie </v>
      </c>
      <c r="C37" s="564" t="str">
        <f>IF(VLOOKUP($A37,[1]Osnova!$A$1:$C$65536,1)=$A37,VLOOKUP($A37,[1]Osnova!$A$1:$D$65536,4),0)</f>
        <v xml:space="preserve">Pasíva </v>
      </c>
      <c r="D37" s="1578"/>
      <c r="E37" s="89">
        <v>6640</v>
      </c>
      <c r="F37" s="88">
        <f t="shared" si="0"/>
        <v>-6640</v>
      </c>
      <c r="G37" s="1578"/>
      <c r="H37" s="1578"/>
      <c r="I37" s="88">
        <f t="shared" si="1"/>
        <v>-6640</v>
      </c>
      <c r="K37" s="14"/>
      <c r="L37" s="14"/>
      <c r="M37" s="14"/>
      <c r="N37" s="14"/>
      <c r="O37" s="14"/>
    </row>
    <row r="38" spans="1:15" s="114" customFormat="1" ht="11.25">
      <c r="A38" s="678" t="s">
        <v>2326</v>
      </c>
      <c r="B38" s="564" t="str">
        <f>IF(VLOOKUP($A38,Osnova!$A:$C,1)=$A38,VLOOKUP($A38,Osnova!$A:$C,3),0)</f>
        <v xml:space="preserve">Zákonný rezervný fond z kapitálových vkladov </v>
      </c>
      <c r="C38" s="564" t="str">
        <f>IF(VLOOKUP($A38,[1]Osnova!$A$1:$C$65536,1)=$A38,VLOOKUP($A38,[1]Osnova!$A$1:$D$65536,4),0)</f>
        <v xml:space="preserve">Pasíva </v>
      </c>
      <c r="D38" s="1578"/>
      <c r="E38" s="89">
        <v>331.94</v>
      </c>
      <c r="F38" s="88">
        <f t="shared" si="0"/>
        <v>-331.94</v>
      </c>
      <c r="G38" s="1578"/>
      <c r="H38" s="1578"/>
      <c r="I38" s="88">
        <f t="shared" si="1"/>
        <v>-331.94</v>
      </c>
      <c r="K38" s="14"/>
      <c r="L38" s="14"/>
      <c r="M38" s="14"/>
      <c r="N38" s="14"/>
      <c r="O38" s="14"/>
    </row>
    <row r="39" spans="1:15" s="114" customFormat="1" ht="11.25">
      <c r="A39" s="678" t="s">
        <v>2334</v>
      </c>
      <c r="B39" s="564" t="str">
        <f>IF(VLOOKUP($A39,Osnova!$A:$C,1)=$A39,VLOOKUP($A39,Osnova!$A:$C,3),0)</f>
        <v xml:space="preserve">Zákonný rezervný fond </v>
      </c>
      <c r="C39" s="564" t="str">
        <f>IF(VLOOKUP($A39,[1]Osnova!$A$1:$C$65536,1)=$A39,VLOOKUP($A39,[1]Osnova!$A$1:$D$65536,4),0)</f>
        <v xml:space="preserve">Pasíva </v>
      </c>
      <c r="D39" s="1578"/>
      <c r="E39" s="89">
        <v>251.08</v>
      </c>
      <c r="F39" s="88">
        <f t="shared" si="0"/>
        <v>-251.08</v>
      </c>
      <c r="G39" s="1578"/>
      <c r="H39" s="1578"/>
      <c r="I39" s="88">
        <f t="shared" si="1"/>
        <v>-251.08</v>
      </c>
      <c r="K39" s="14"/>
      <c r="L39" s="14"/>
      <c r="M39" s="14"/>
      <c r="N39" s="14"/>
      <c r="O39" s="14"/>
    </row>
    <row r="40" spans="1:15" s="114" customFormat="1" ht="11.25">
      <c r="A40" s="678" t="s">
        <v>2342</v>
      </c>
      <c r="B40" s="564" t="str">
        <f>IF(VLOOKUP($A40,Osnova!$A:$C,1)=$A40,VLOOKUP($A40,Osnova!$A:$C,3),0)</f>
        <v xml:space="preserve">Nerozdelený zisk minulých rokov </v>
      </c>
      <c r="C40" s="564" t="str">
        <f>IF(VLOOKUP($A40,[1]Osnova!$A$1:$C$65536,1)=$A40,VLOOKUP($A40,[1]Osnova!$A$1:$D$65536,4),0)</f>
        <v xml:space="preserve">Pasíva </v>
      </c>
      <c r="D40" s="1578"/>
      <c r="E40" s="89">
        <v>1898.3</v>
      </c>
      <c r="F40" s="88">
        <f t="shared" si="0"/>
        <v>-1898.3</v>
      </c>
      <c r="G40" s="1578"/>
      <c r="H40" s="1578"/>
      <c r="I40" s="88">
        <f t="shared" si="1"/>
        <v>-1898.3</v>
      </c>
      <c r="K40" s="14"/>
      <c r="L40" s="14"/>
      <c r="M40" s="14"/>
      <c r="N40" s="14"/>
      <c r="O40" s="14"/>
    </row>
    <row r="41" spans="1:15" s="114" customFormat="1" ht="11.25">
      <c r="A41" s="678" t="s">
        <v>2344</v>
      </c>
      <c r="B41" s="564" t="str">
        <f>IF(VLOOKUP($A41,Osnova!$A:$C,1)=$A41,VLOOKUP($A41,Osnova!$A:$C,3),0)</f>
        <v xml:space="preserve">Neuhradená strata minulých rokov </v>
      </c>
      <c r="C41" s="564" t="str">
        <f>IF(VLOOKUP($A41,[1]Osnova!$A$1:$C$65536,1)=$A41,VLOOKUP($A41,[1]Osnova!$A$1:$D$65536,4),0)</f>
        <v xml:space="preserve">Pasíva </v>
      </c>
      <c r="D41" s="1578"/>
      <c r="E41" s="89"/>
      <c r="F41" s="88">
        <f t="shared" si="0"/>
        <v>0</v>
      </c>
      <c r="G41" s="1578">
        <v>2823.3</v>
      </c>
      <c r="H41" s="1578"/>
      <c r="I41" s="88">
        <f t="shared" si="1"/>
        <v>2823.3</v>
      </c>
      <c r="K41" s="14"/>
      <c r="L41" s="14"/>
      <c r="M41" s="14"/>
      <c r="N41" s="14"/>
      <c r="O41" s="14"/>
    </row>
    <row r="42" spans="1:15" s="114" customFormat="1" ht="11.25">
      <c r="A42" s="678" t="s">
        <v>2348</v>
      </c>
      <c r="B42" s="564" t="str">
        <f>IF(VLOOKUP($A42,Osnova!$A:$C,1)=$A42,VLOOKUP($A42,Osnova!$A:$C,3),0)</f>
        <v xml:space="preserve">Výsledok hospodárenia v schvaľovaní </v>
      </c>
      <c r="C42" s="564" t="str">
        <f>IF(VLOOKUP($A42,[1]Osnova!$A$1:$C$65536,1)=$A42,VLOOKUP($A42,[1]Osnova!$A$1:$D$65536,4),0)</f>
        <v xml:space="preserve">Pasíva </v>
      </c>
      <c r="D42" s="1578"/>
      <c r="E42" s="89">
        <v>-2823.3</v>
      </c>
      <c r="F42" s="88">
        <f t="shared" si="0"/>
        <v>2823.3</v>
      </c>
      <c r="G42" s="1578"/>
      <c r="H42" s="1578">
        <v>2823.3</v>
      </c>
      <c r="I42" s="88">
        <f t="shared" si="1"/>
        <v>0</v>
      </c>
      <c r="K42" s="14"/>
      <c r="L42" s="14"/>
      <c r="M42" s="14"/>
      <c r="N42" s="14"/>
      <c r="O42" s="14"/>
    </row>
    <row r="43" spans="1:15" s="114" customFormat="1" ht="11.25">
      <c r="A43" s="678" t="s">
        <v>919</v>
      </c>
      <c r="B43" s="564" t="str">
        <f>IF(VLOOKUP($A43,Osnova!$A:$C,1)=$A43,VLOOKUP($A43,Osnova!$A:$C,3),0)</f>
        <v xml:space="preserve">Záväzky z nájmu </v>
      </c>
      <c r="C43" s="564" t="str">
        <f>IF(VLOOKUP($A43,[1]Osnova!$A$1:$C$65536,1)=$A43,VLOOKUP($A43,[1]Osnova!$A$1:$D$65536,4),0)</f>
        <v xml:space="preserve">Pasíva </v>
      </c>
      <c r="D43" s="1578"/>
      <c r="E43" s="89">
        <v>4506.74</v>
      </c>
      <c r="F43" s="88">
        <f t="shared" si="0"/>
        <v>-4506.74</v>
      </c>
      <c r="G43" s="1578"/>
      <c r="H43" s="1578"/>
      <c r="I43" s="88">
        <f t="shared" si="1"/>
        <v>-4506.74</v>
      </c>
      <c r="K43" s="14"/>
      <c r="L43" s="14"/>
      <c r="M43" s="14"/>
      <c r="N43" s="14"/>
      <c r="O43" s="14"/>
    </row>
    <row r="44" spans="1:15" s="114" customFormat="1" ht="11.25">
      <c r="A44" s="678" t="s">
        <v>2377</v>
      </c>
      <c r="B44" s="564" t="str">
        <f>IF(VLOOKUP($A44,Osnova!$A:$C,1)=$A44,VLOOKUP($A44,Osnova!$A:$C,3),0)</f>
        <v xml:space="preserve">Spotreba materiálu </v>
      </c>
      <c r="C44" s="564" t="str">
        <f>IF(VLOOKUP($A44,[1]Osnova!$A$1:$C$65536,1)=$A44,VLOOKUP($A44,[1]Osnova!$A$1:$D$65536,4),0)</f>
        <v xml:space="preserve">Nákladový </v>
      </c>
      <c r="D44" s="1578"/>
      <c r="E44" s="89"/>
      <c r="F44" s="88">
        <f t="shared" si="0"/>
        <v>0</v>
      </c>
      <c r="G44" s="1578">
        <v>14031.85</v>
      </c>
      <c r="H44" s="1578"/>
      <c r="I44" s="88">
        <f t="shared" si="1"/>
        <v>14031.85</v>
      </c>
      <c r="K44" s="14"/>
      <c r="L44" s="14"/>
      <c r="M44" s="14"/>
      <c r="N44" s="14"/>
      <c r="O44" s="14"/>
    </row>
    <row r="45" spans="1:15" s="114" customFormat="1" ht="11.25">
      <c r="A45" s="678" t="s">
        <v>2383</v>
      </c>
      <c r="B45" s="564" t="str">
        <f>IF(VLOOKUP($A45,Osnova!$A:$C,1)=$A45,VLOOKUP($A45,Osnova!$A:$C,3),0)</f>
        <v xml:space="preserve">Predaný tovar </v>
      </c>
      <c r="C45" s="564" t="str">
        <f>IF(VLOOKUP($A45,[1]Osnova!$A$1:$C$65536,1)=$A45,VLOOKUP($A45,[1]Osnova!$A$1:$D$65536,4),0)</f>
        <v xml:space="preserve">Nákladový </v>
      </c>
      <c r="D45" s="1578"/>
      <c r="E45" s="89"/>
      <c r="F45" s="88">
        <f t="shared" si="0"/>
        <v>0</v>
      </c>
      <c r="G45" s="1578">
        <v>538.73</v>
      </c>
      <c r="H45" s="1578"/>
      <c r="I45" s="88">
        <f t="shared" si="1"/>
        <v>538.73</v>
      </c>
      <c r="K45" s="14"/>
      <c r="L45" s="14"/>
      <c r="M45" s="14"/>
      <c r="N45" s="14"/>
      <c r="O45" s="14"/>
    </row>
    <row r="46" spans="1:15" s="114" customFormat="1" ht="11.25">
      <c r="A46" s="678" t="s">
        <v>2388</v>
      </c>
      <c r="B46" s="564" t="str">
        <f>IF(VLOOKUP($A46,Osnova!$A:$C,1)=$A46,VLOOKUP($A46,Osnova!$A:$C,3),0)</f>
        <v xml:space="preserve">Opravy a udržiavanie </v>
      </c>
      <c r="C46" s="564" t="str">
        <f>IF(VLOOKUP($A46,[1]Osnova!$A$1:$C$65536,1)=$A46,VLOOKUP($A46,[1]Osnova!$A$1:$D$65536,4),0)</f>
        <v xml:space="preserve">Nákladový </v>
      </c>
      <c r="D46" s="1578"/>
      <c r="E46" s="89"/>
      <c r="F46" s="88">
        <f t="shared" si="0"/>
        <v>0</v>
      </c>
      <c r="G46" s="1578">
        <v>1229.2</v>
      </c>
      <c r="H46" s="1578"/>
      <c r="I46" s="88">
        <f t="shared" si="1"/>
        <v>1229.2</v>
      </c>
      <c r="K46" s="14"/>
      <c r="L46" s="14"/>
      <c r="M46" s="14"/>
      <c r="N46" s="14"/>
      <c r="O46" s="14"/>
    </row>
    <row r="47" spans="1:15" s="114" customFormat="1" ht="11.25">
      <c r="A47" s="678" t="s">
        <v>2394</v>
      </c>
      <c r="B47" s="564" t="str">
        <f>IF(VLOOKUP($A47,Osnova!$A:$C,1)=$A47,VLOOKUP($A47,Osnova!$A:$C,3),0)</f>
        <v xml:space="preserve">Ostatné služby </v>
      </c>
      <c r="C47" s="564" t="str">
        <f>IF(VLOOKUP($A47,[1]Osnova!$A$1:$C$65536,1)=$A47,VLOOKUP($A47,[1]Osnova!$A$1:$D$65536,4),0)</f>
        <v xml:space="preserve">Nákladový </v>
      </c>
      <c r="D47" s="1578"/>
      <c r="E47" s="89"/>
      <c r="F47" s="88">
        <f t="shared" si="0"/>
        <v>0</v>
      </c>
      <c r="G47" s="1578">
        <v>6136.43</v>
      </c>
      <c r="H47" s="1578"/>
      <c r="I47" s="88">
        <f t="shared" si="1"/>
        <v>6136.43</v>
      </c>
      <c r="K47" s="14"/>
      <c r="L47" s="14"/>
      <c r="M47" s="14"/>
      <c r="N47" s="14"/>
      <c r="O47" s="14"/>
    </row>
    <row r="48" spans="1:15" s="114" customFormat="1" ht="11.25">
      <c r="A48" s="678" t="s">
        <v>2397</v>
      </c>
      <c r="B48" s="564" t="str">
        <f>IF(VLOOKUP($A48,Osnova!$A:$C,1)=$A48,VLOOKUP($A48,Osnova!$A:$C,3),0)</f>
        <v xml:space="preserve">Mzdové náklady </v>
      </c>
      <c r="C48" s="564" t="str">
        <f>IF(VLOOKUP($A48,[1]Osnova!$A$1:$C$65536,1)=$A48,VLOOKUP($A48,[1]Osnova!$A$1:$D$65536,4),0)</f>
        <v xml:space="preserve">Nákladový </v>
      </c>
      <c r="D48" s="1578"/>
      <c r="E48" s="89"/>
      <c r="F48" s="88">
        <f t="shared" si="0"/>
        <v>0</v>
      </c>
      <c r="G48" s="1578">
        <v>5799.3</v>
      </c>
      <c r="H48" s="1578"/>
      <c r="I48" s="88">
        <f t="shared" si="1"/>
        <v>5799.3</v>
      </c>
      <c r="K48" s="14"/>
      <c r="L48" s="14"/>
      <c r="M48" s="14"/>
      <c r="N48" s="14"/>
      <c r="O48" s="14"/>
    </row>
    <row r="49" spans="1:15" s="114" customFormat="1" ht="11.25">
      <c r="A49" s="678" t="s">
        <v>2403</v>
      </c>
      <c r="B49" s="564" t="str">
        <f>IF(VLOOKUP($A49,Osnova!$A:$C,1)=$A49,VLOOKUP($A49,Osnova!$A:$C,3),0)</f>
        <v xml:space="preserve">Zákonné sociálne poistenie </v>
      </c>
      <c r="C49" s="564" t="str">
        <f>IF(VLOOKUP($A49,[1]Osnova!$A$1:$C$65536,1)=$A49,VLOOKUP($A49,[1]Osnova!$A$1:$D$65536,4),0)</f>
        <v xml:space="preserve">Nákladový </v>
      </c>
      <c r="D49" s="1578"/>
      <c r="E49" s="89"/>
      <c r="F49" s="88">
        <f t="shared" si="0"/>
        <v>0</v>
      </c>
      <c r="G49" s="1578">
        <v>1404.72</v>
      </c>
      <c r="H49" s="1578"/>
      <c r="I49" s="88">
        <f t="shared" si="1"/>
        <v>1404.72</v>
      </c>
      <c r="K49" s="14"/>
      <c r="L49" s="14"/>
      <c r="M49" s="14"/>
      <c r="N49" s="14"/>
      <c r="O49" s="14"/>
    </row>
    <row r="50" spans="1:15" s="114" customFormat="1" ht="11.25">
      <c r="A50" s="678" t="s">
        <v>2427</v>
      </c>
      <c r="B50" s="564" t="str">
        <f>IF(VLOOKUP($A50,Osnova!$A:$C,1)=$A50,VLOOKUP($A50,Osnova!$A:$C,3),0)</f>
        <v xml:space="preserve">Ostatné pokuty, penále a úroky z omeškania </v>
      </c>
      <c r="C50" s="564" t="str">
        <f>IF(VLOOKUP($A50,[1]Osnova!$A$1:$C$65536,1)=$A50,VLOOKUP($A50,[1]Osnova!$A$1:$D$65536,4),0)</f>
        <v xml:space="preserve">Nákladový </v>
      </c>
      <c r="D50" s="1578"/>
      <c r="E50" s="89"/>
      <c r="F50" s="88">
        <f t="shared" si="0"/>
        <v>0</v>
      </c>
      <c r="G50" s="1578">
        <v>4.3</v>
      </c>
      <c r="H50" s="1578"/>
      <c r="I50" s="88">
        <f t="shared" si="1"/>
        <v>4.3</v>
      </c>
      <c r="K50" s="14"/>
      <c r="L50" s="14"/>
      <c r="M50" s="14"/>
      <c r="N50" s="14"/>
      <c r="O50" s="14"/>
    </row>
    <row r="51" spans="1:15" s="114" customFormat="1" ht="22.5">
      <c r="A51" s="678" t="s">
        <v>2433</v>
      </c>
      <c r="B51" s="564" t="str">
        <f>IF(VLOOKUP($A51,Osnova!$A:$C,1)=$A51,VLOOKUP($A51,Osnova!$A:$C,3),0)</f>
        <v xml:space="preserve">Odpisy dlhodobého mehmotného majetku a dlhodobého hmotného majetku </v>
      </c>
      <c r="C51" s="564" t="str">
        <f>IF(VLOOKUP($A51,[1]Osnova!$A$1:$C$65536,1)=$A51,VLOOKUP($A51,[1]Osnova!$A$1:$D$65536,4),0)</f>
        <v xml:space="preserve">Nákladový </v>
      </c>
      <c r="D51" s="1578"/>
      <c r="E51" s="89"/>
      <c r="F51" s="88">
        <f t="shared" si="0"/>
        <v>0</v>
      </c>
      <c r="G51" s="1578">
        <v>1140.22</v>
      </c>
      <c r="H51" s="1578"/>
      <c r="I51" s="88">
        <f t="shared" si="1"/>
        <v>1140.22</v>
      </c>
      <c r="K51" s="14"/>
      <c r="L51" s="14"/>
      <c r="M51" s="14"/>
      <c r="N51" s="14"/>
      <c r="O51" s="14"/>
    </row>
    <row r="52" spans="1:15" s="114" customFormat="1" ht="11.25">
      <c r="A52" s="678" t="s">
        <v>2454</v>
      </c>
      <c r="B52" s="564" t="str">
        <f>IF(VLOOKUP($A52,Osnova!$A:$C,1)=$A52,VLOOKUP($A52,Osnova!$A:$C,3),0)</f>
        <v xml:space="preserve">Ostatné finančné náklady </v>
      </c>
      <c r="C52" s="564" t="str">
        <f>IF(VLOOKUP($A52,[1]Osnova!$A$1:$C$65536,1)=$A52,VLOOKUP($A52,[1]Osnova!$A$1:$D$65536,4),0)</f>
        <v xml:space="preserve">Nákladový </v>
      </c>
      <c r="D52" s="1578"/>
      <c r="E52" s="89"/>
      <c r="F52" s="88">
        <f t="shared" si="0"/>
        <v>0</v>
      </c>
      <c r="G52" s="1578">
        <v>563.84</v>
      </c>
      <c r="H52" s="1578"/>
      <c r="I52" s="88">
        <f t="shared" si="1"/>
        <v>563.84</v>
      </c>
      <c r="K52" s="14"/>
      <c r="L52" s="14"/>
      <c r="M52" s="14"/>
      <c r="N52" s="14"/>
      <c r="O52" s="14"/>
    </row>
    <row r="53" spans="1:15" s="114" customFormat="1" ht="11.25">
      <c r="A53" s="678" t="s">
        <v>2488</v>
      </c>
      <c r="B53" s="564" t="str">
        <f>IF(VLOOKUP($A53,Osnova!$A:$C,1)=$A53,VLOOKUP($A53,Osnova!$A:$C,3),0)</f>
        <v xml:space="preserve">Tržby za vlastné výrobky </v>
      </c>
      <c r="C53" s="564" t="str">
        <f>IF(VLOOKUP($A53,[1]Osnova!$A$1:$C$65536,1)=$A53,VLOOKUP($A53,[1]Osnova!$A$1:$D$65536,4),0)</f>
        <v xml:space="preserve">Výnosový </v>
      </c>
      <c r="D53" s="1578"/>
      <c r="E53" s="89"/>
      <c r="F53" s="88">
        <f t="shared" si="0"/>
        <v>0</v>
      </c>
      <c r="G53" s="1578"/>
      <c r="H53" s="1578">
        <v>5843.5</v>
      </c>
      <c r="I53" s="88">
        <f t="shared" si="1"/>
        <v>-5843.5</v>
      </c>
      <c r="K53" s="14"/>
      <c r="L53" s="14"/>
      <c r="M53" s="14"/>
      <c r="N53" s="14"/>
      <c r="O53" s="14"/>
    </row>
    <row r="54" spans="1:15" s="114" customFormat="1" ht="11.25">
      <c r="A54" s="678" t="s">
        <v>2490</v>
      </c>
      <c r="B54" s="564" t="str">
        <f>IF(VLOOKUP($A54,Osnova!$A:$C,1)=$A54,VLOOKUP($A54,Osnova!$A:$C,3),0)</f>
        <v xml:space="preserve">Tržby z predaja služieb </v>
      </c>
      <c r="C54" s="564" t="str">
        <f>IF(VLOOKUP($A54,[1]Osnova!$A$1:$C$65536,1)=$A54,VLOOKUP($A54,[1]Osnova!$A$1:$D$65536,4),0)</f>
        <v xml:space="preserve">Výnosový </v>
      </c>
      <c r="D54" s="1578"/>
      <c r="E54" s="89"/>
      <c r="F54" s="88">
        <f t="shared" si="0"/>
        <v>0</v>
      </c>
      <c r="G54" s="1578"/>
      <c r="H54" s="1578">
        <v>25727.82</v>
      </c>
      <c r="I54" s="88">
        <f t="shared" si="1"/>
        <v>-25727.82</v>
      </c>
      <c r="K54" s="14"/>
      <c r="L54" s="14"/>
      <c r="M54" s="14"/>
      <c r="N54" s="14"/>
      <c r="O54" s="14"/>
    </row>
    <row r="55" spans="1:15" s="114" customFormat="1" ht="11.25">
      <c r="A55" s="678" t="s">
        <v>2492</v>
      </c>
      <c r="B55" s="564" t="str">
        <f>IF(VLOOKUP($A55,Osnova!$A:$C,1)=$A55,VLOOKUP($A55,Osnova!$A:$C,3),0)</f>
        <v xml:space="preserve">Tržby za tovar </v>
      </c>
      <c r="C55" s="564" t="str">
        <f>IF(VLOOKUP($A55,[1]Osnova!$A$1:$C$65536,1)=$A55,VLOOKUP($A55,[1]Osnova!$A$1:$D$65536,4),0)</f>
        <v xml:space="preserve">Výnosový </v>
      </c>
      <c r="D55" s="1578"/>
      <c r="E55" s="89"/>
      <c r="F55" s="88">
        <f t="shared" si="0"/>
        <v>0</v>
      </c>
      <c r="G55" s="1578"/>
      <c r="H55" s="1578">
        <v>1264.2</v>
      </c>
      <c r="I55" s="88">
        <f t="shared" si="1"/>
        <v>-1264.2</v>
      </c>
      <c r="K55" s="14"/>
      <c r="L55" s="14"/>
      <c r="M55" s="14"/>
      <c r="N55" s="14"/>
      <c r="O55" s="14"/>
    </row>
    <row r="56" spans="1:15" s="114" customFormat="1" ht="11.25">
      <c r="A56" s="678" t="s">
        <v>2523</v>
      </c>
      <c r="B56" s="564" t="str">
        <f>IF(VLOOKUP($A56,Osnova!$A:$C,1)=$A56,VLOOKUP($A56,Osnova!$A:$C,3),0)</f>
        <v xml:space="preserve">Ostatné výnosy z hospodárskej činnosti </v>
      </c>
      <c r="C56" s="564" t="str">
        <f>IF(VLOOKUP($A56,[1]Osnova!$A$1:$C$65536,1)=$A56,VLOOKUP($A56,[1]Osnova!$A$1:$D$65536,4),0)</f>
        <v xml:space="preserve">Výnosový </v>
      </c>
      <c r="D56" s="1578"/>
      <c r="E56" s="89"/>
      <c r="F56" s="88">
        <f t="shared" si="0"/>
        <v>0</v>
      </c>
      <c r="G56" s="1578"/>
      <c r="H56" s="1578">
        <v>170.6</v>
      </c>
      <c r="I56" s="88">
        <f t="shared" si="1"/>
        <v>-170.6</v>
      </c>
      <c r="K56" s="14"/>
      <c r="L56" s="14"/>
      <c r="M56" s="14"/>
      <c r="N56" s="14"/>
      <c r="O56" s="14"/>
    </row>
    <row r="57" spans="1:15" s="114" customFormat="1" ht="11.25">
      <c r="A57" s="678" t="s">
        <v>2533</v>
      </c>
      <c r="B57" s="564" t="str">
        <f>IF(VLOOKUP($A57,Osnova!$A:$C,1)=$A57,VLOOKUP($A57,Osnova!$A:$C,3),0)</f>
        <v xml:space="preserve">Úroky </v>
      </c>
      <c r="C57" s="564" t="str">
        <f>IF(VLOOKUP($A57,[1]Osnova!$A$1:$C$65536,1)=$A57,VLOOKUP($A57,[1]Osnova!$A$1:$D$65536,4),0)</f>
        <v xml:space="preserve">Výnosový </v>
      </c>
      <c r="D57" s="1578"/>
      <c r="E57" s="89"/>
      <c r="F57" s="88">
        <f t="shared" si="0"/>
        <v>0</v>
      </c>
      <c r="G57" s="1578"/>
      <c r="H57" s="1578">
        <v>0.03</v>
      </c>
      <c r="I57" s="88">
        <f t="shared" si="1"/>
        <v>-0.03</v>
      </c>
      <c r="K57" s="14"/>
      <c r="L57" s="14"/>
      <c r="M57" s="14"/>
      <c r="N57" s="14"/>
      <c r="O57" s="14"/>
    </row>
    <row r="58" spans="1:15" s="114" customFormat="1" ht="11.25">
      <c r="A58" s="678"/>
      <c r="B58" s="9" t="e">
        <f>IF(VLOOKUP($A58,[1]Osnova!$A$1:$C$65536,1)=$A58,VLOOKUP($A58,[1]Osnova!$A$1:$C$65536,3),0)</f>
        <v>#N/A</v>
      </c>
      <c r="C58" s="101" t="e">
        <f>IF(VLOOKUP($A58,[1]Osnova!$A$1:$C$65536,1)=$A58,VLOOKUP($A58,[1]Osnova!$A$1:$D$65536,4),0)</f>
        <v>#N/A</v>
      </c>
      <c r="D58" s="1578"/>
      <c r="E58" s="89"/>
      <c r="F58" s="87">
        <f t="shared" ref="F58:F80" si="2">SUM(D58-E58)</f>
        <v>0</v>
      </c>
      <c r="G58" s="1578"/>
      <c r="H58" s="1578">
        <v>0.1</v>
      </c>
      <c r="I58" s="88">
        <f t="shared" ref="I58:I80" si="3">SUM(F58+G58-H58)</f>
        <v>-0.1</v>
      </c>
      <c r="K58" s="14"/>
      <c r="L58" s="14"/>
      <c r="M58" s="14"/>
      <c r="N58" s="14"/>
      <c r="O58" s="14"/>
    </row>
    <row r="59" spans="1:15" s="114" customFormat="1" ht="11.25">
      <c r="A59" s="679"/>
      <c r="B59" s="9" t="e">
        <f>IF(VLOOKUP($A59,[1]Osnova!$A$1:$C$65536,1)=$A59,VLOOKUP($A59,[1]Osnova!$A$1:$C$65536,3),0)</f>
        <v>#N/A</v>
      </c>
      <c r="C59" s="101" t="e">
        <f>IF(VLOOKUP($A59,[1]Osnova!$A$1:$C$65536,1)=$A59,VLOOKUP($A59,[1]Osnova!$A$1:$D$65536,4),0)</f>
        <v>#N/A</v>
      </c>
      <c r="D59" s="1578"/>
      <c r="E59" s="89"/>
      <c r="F59" s="87">
        <f t="shared" si="2"/>
        <v>0</v>
      </c>
      <c r="G59" s="1578"/>
      <c r="H59" s="1578"/>
      <c r="I59" s="88">
        <f t="shared" si="3"/>
        <v>0</v>
      </c>
      <c r="K59" s="14"/>
      <c r="L59" s="14"/>
      <c r="M59" s="14"/>
      <c r="N59" s="14"/>
      <c r="O59" s="14"/>
    </row>
    <row r="60" spans="1:15" s="114" customFormat="1" ht="11.25">
      <c r="A60" s="679"/>
      <c r="B60" s="9" t="e">
        <f>IF(VLOOKUP($A60,[1]Osnova!$A$1:$C$65536,1)=$A60,VLOOKUP($A60,[1]Osnova!$A$1:$C$65536,3),0)</f>
        <v>#N/A</v>
      </c>
      <c r="C60" s="101" t="e">
        <f>IF(VLOOKUP($A60,[1]Osnova!$A$1:$C$65536,1)=$A60,VLOOKUP($A60,[1]Osnova!$A$1:$D$65536,4),0)</f>
        <v>#N/A</v>
      </c>
      <c r="D60" s="1578"/>
      <c r="E60" s="89"/>
      <c r="F60" s="87">
        <f t="shared" si="2"/>
        <v>0</v>
      </c>
      <c r="G60" s="1578"/>
      <c r="H60" s="1578"/>
      <c r="I60" s="88">
        <f t="shared" si="3"/>
        <v>0</v>
      </c>
      <c r="K60" s="14"/>
      <c r="L60" s="14"/>
      <c r="M60" s="14"/>
      <c r="N60" s="14"/>
      <c r="O60" s="14"/>
    </row>
    <row r="61" spans="1:15" s="114" customFormat="1" ht="11.25">
      <c r="A61" s="679"/>
      <c r="B61" s="9" t="e">
        <f>IF(VLOOKUP($A61,[1]Osnova!$A$1:$C$65536,1)=$A61,VLOOKUP($A61,[1]Osnova!$A$1:$C$65536,3),0)</f>
        <v>#N/A</v>
      </c>
      <c r="C61" s="101" t="e">
        <f>IF(VLOOKUP($A61,[1]Osnova!$A$1:$C$65536,1)=$A61,VLOOKUP($A61,[1]Osnova!$A$1:$D$65536,4),0)</f>
        <v>#N/A</v>
      </c>
      <c r="D61" s="680"/>
      <c r="E61" s="89"/>
      <c r="F61" s="87">
        <f t="shared" si="2"/>
        <v>0</v>
      </c>
      <c r="G61" s="680"/>
      <c r="H61" s="680"/>
      <c r="I61" s="88">
        <f t="shared" si="3"/>
        <v>0</v>
      </c>
      <c r="K61" s="14"/>
      <c r="L61" s="14"/>
      <c r="M61" s="14"/>
      <c r="N61" s="14"/>
      <c r="O61" s="14"/>
    </row>
    <row r="62" spans="1:15" s="114" customFormat="1" ht="11.25">
      <c r="A62" s="679"/>
      <c r="B62" s="9" t="e">
        <f>IF(VLOOKUP($A62,[1]Osnova!$A$1:$C$65536,1)=$A62,VLOOKUP($A62,[1]Osnova!$A$1:$C$65536,3),0)</f>
        <v>#N/A</v>
      </c>
      <c r="C62" s="101" t="e">
        <f>IF(VLOOKUP($A62,[1]Osnova!$A$1:$C$65536,1)=$A62,VLOOKUP($A62,[1]Osnova!$A$1:$D$65536,4),0)</f>
        <v>#N/A</v>
      </c>
      <c r="D62" s="680"/>
      <c r="E62" s="89"/>
      <c r="F62" s="87">
        <f t="shared" si="2"/>
        <v>0</v>
      </c>
      <c r="G62" s="680"/>
      <c r="H62" s="680"/>
      <c r="I62" s="88">
        <f t="shared" si="3"/>
        <v>0</v>
      </c>
      <c r="K62" s="14"/>
      <c r="L62" s="14"/>
      <c r="M62" s="14"/>
      <c r="N62" s="14"/>
      <c r="O62" s="14"/>
    </row>
    <row r="63" spans="1:15" s="114" customFormat="1" ht="11.25">
      <c r="A63" s="679"/>
      <c r="B63" s="9" t="e">
        <f>IF(VLOOKUP($A63,[1]Osnova!$A$1:$C$65536,1)=$A63,VLOOKUP($A63,[1]Osnova!$A$1:$C$65536,3),0)</f>
        <v>#N/A</v>
      </c>
      <c r="C63" s="101" t="e">
        <f>IF(VLOOKUP($A63,[1]Osnova!$A$1:$C$65536,1)=$A63,VLOOKUP($A63,[1]Osnova!$A$1:$D$65536,4),0)</f>
        <v>#N/A</v>
      </c>
      <c r="D63" s="680"/>
      <c r="E63" s="89"/>
      <c r="F63" s="87">
        <f t="shared" si="2"/>
        <v>0</v>
      </c>
      <c r="G63" s="680"/>
      <c r="H63" s="680"/>
      <c r="I63" s="88">
        <f t="shared" si="3"/>
        <v>0</v>
      </c>
      <c r="K63" s="14"/>
      <c r="L63" s="14"/>
      <c r="M63" s="14"/>
      <c r="N63" s="14"/>
      <c r="O63" s="14"/>
    </row>
    <row r="64" spans="1:15" s="114" customFormat="1" ht="11.25">
      <c r="A64" s="679"/>
      <c r="B64" s="9" t="e">
        <f>IF(VLOOKUP($A64,[1]Osnova!$A$1:$C$65536,1)=$A64,VLOOKUP($A64,[1]Osnova!$A$1:$C$65536,3),0)</f>
        <v>#N/A</v>
      </c>
      <c r="C64" s="101" t="e">
        <f>IF(VLOOKUP($A64,[1]Osnova!$A$1:$C$65536,1)=$A64,VLOOKUP($A64,[1]Osnova!$A$1:$D$65536,4),0)</f>
        <v>#N/A</v>
      </c>
      <c r="D64" s="680"/>
      <c r="E64" s="89"/>
      <c r="F64" s="87">
        <f t="shared" si="2"/>
        <v>0</v>
      </c>
      <c r="G64" s="680"/>
      <c r="H64" s="680"/>
      <c r="I64" s="88">
        <f t="shared" si="3"/>
        <v>0</v>
      </c>
      <c r="K64" s="14"/>
      <c r="L64" s="14"/>
      <c r="M64" s="14"/>
      <c r="N64" s="14"/>
      <c r="O64" s="14"/>
    </row>
    <row r="65" spans="1:15" s="114" customFormat="1" ht="11.25">
      <c r="A65" s="679"/>
      <c r="B65" s="9" t="e">
        <f>IF(VLOOKUP($A65,[1]Osnova!$A$1:$C$65536,1)=$A65,VLOOKUP($A65,[1]Osnova!$A$1:$C$65536,3),0)</f>
        <v>#N/A</v>
      </c>
      <c r="C65" s="101" t="e">
        <f>IF(VLOOKUP($A65,[1]Osnova!$A$1:$C$65536,1)=$A65,VLOOKUP($A65,[1]Osnova!$A$1:$D$65536,4),0)</f>
        <v>#N/A</v>
      </c>
      <c r="D65" s="680"/>
      <c r="E65" s="89"/>
      <c r="F65" s="87">
        <f t="shared" si="2"/>
        <v>0</v>
      </c>
      <c r="G65" s="680"/>
      <c r="H65" s="680"/>
      <c r="I65" s="88">
        <f t="shared" si="3"/>
        <v>0</v>
      </c>
      <c r="K65" s="14"/>
      <c r="L65" s="14"/>
      <c r="M65" s="14"/>
      <c r="N65" s="14"/>
      <c r="O65" s="14"/>
    </row>
    <row r="66" spans="1:15" s="114" customFormat="1" ht="11.25">
      <c r="A66" s="679"/>
      <c r="B66" s="9" t="e">
        <f>IF(VLOOKUP($A66,[1]Osnova!$A$1:$C$65536,1)=$A66,VLOOKUP($A66,[1]Osnova!$A$1:$C$65536,3),0)</f>
        <v>#N/A</v>
      </c>
      <c r="C66" s="101" t="e">
        <f>IF(VLOOKUP($A66,[1]Osnova!$A$1:$C$65536,1)=$A66,VLOOKUP($A66,[1]Osnova!$A$1:$D$65536,4),0)</f>
        <v>#N/A</v>
      </c>
      <c r="D66" s="680"/>
      <c r="E66" s="89"/>
      <c r="F66" s="87">
        <f t="shared" si="2"/>
        <v>0</v>
      </c>
      <c r="G66" s="680"/>
      <c r="H66" s="680"/>
      <c r="I66" s="88">
        <f t="shared" si="3"/>
        <v>0</v>
      </c>
      <c r="K66" s="14"/>
      <c r="L66" s="14"/>
      <c r="M66" s="14"/>
      <c r="N66" s="14"/>
      <c r="O66" s="14"/>
    </row>
    <row r="67" spans="1:15" s="114" customFormat="1" ht="11.25">
      <c r="A67" s="679"/>
      <c r="B67" s="9" t="e">
        <f>IF(VLOOKUP($A67,[1]Osnova!$A$1:$C$65536,1)=$A67,VLOOKUP($A67,[1]Osnova!$A$1:$C$65536,3),0)</f>
        <v>#N/A</v>
      </c>
      <c r="C67" s="101" t="e">
        <f>IF(VLOOKUP($A67,[1]Osnova!$A$1:$C$65536,1)=$A67,VLOOKUP($A67,[1]Osnova!$A$1:$D$65536,4),0)</f>
        <v>#N/A</v>
      </c>
      <c r="D67" s="680"/>
      <c r="E67" s="89"/>
      <c r="F67" s="87">
        <f t="shared" si="2"/>
        <v>0</v>
      </c>
      <c r="G67" s="680"/>
      <c r="H67" s="680"/>
      <c r="I67" s="88">
        <f t="shared" si="3"/>
        <v>0</v>
      </c>
      <c r="K67" s="14"/>
      <c r="L67" s="14"/>
      <c r="M67" s="14"/>
      <c r="N67" s="14"/>
      <c r="O67" s="14"/>
    </row>
    <row r="68" spans="1:15" s="114" customFormat="1" ht="11.25">
      <c r="A68" s="679"/>
      <c r="B68" s="9" t="e">
        <f>IF(VLOOKUP($A68,[1]Osnova!$A$1:$C$65536,1)=$A68,VLOOKUP($A68,[1]Osnova!$A$1:$C$65536,3),0)</f>
        <v>#N/A</v>
      </c>
      <c r="C68" s="101" t="e">
        <f>IF(VLOOKUP($A68,[1]Osnova!$A$1:$C$65536,1)=$A68,VLOOKUP($A68,[1]Osnova!$A$1:$D$65536,4),0)</f>
        <v>#N/A</v>
      </c>
      <c r="D68" s="680"/>
      <c r="E68" s="89"/>
      <c r="F68" s="87">
        <f t="shared" si="2"/>
        <v>0</v>
      </c>
      <c r="G68" s="680"/>
      <c r="H68" s="680"/>
      <c r="I68" s="88">
        <f t="shared" si="3"/>
        <v>0</v>
      </c>
      <c r="K68" s="14"/>
      <c r="L68" s="14"/>
      <c r="M68" s="14"/>
      <c r="N68" s="14"/>
      <c r="O68" s="14"/>
    </row>
    <row r="69" spans="1:15" s="114" customFormat="1" ht="11.25">
      <c r="A69" s="679"/>
      <c r="B69" s="9" t="e">
        <f>IF(VLOOKUP($A69,[1]Osnova!$A$1:$C$65536,1)=$A69,VLOOKUP($A69,[1]Osnova!$A$1:$C$65536,3),0)</f>
        <v>#N/A</v>
      </c>
      <c r="C69" s="101" t="e">
        <f>IF(VLOOKUP($A69,[1]Osnova!$A$1:$C$65536,1)=$A69,VLOOKUP($A69,[1]Osnova!$A$1:$D$65536,4),0)</f>
        <v>#N/A</v>
      </c>
      <c r="D69" s="680"/>
      <c r="E69" s="89"/>
      <c r="F69" s="87">
        <f t="shared" si="2"/>
        <v>0</v>
      </c>
      <c r="G69" s="680"/>
      <c r="H69" s="680"/>
      <c r="I69" s="88">
        <f t="shared" si="3"/>
        <v>0</v>
      </c>
      <c r="K69" s="14"/>
      <c r="L69" s="14"/>
      <c r="M69" s="14"/>
      <c r="N69" s="14"/>
      <c r="O69" s="14"/>
    </row>
    <row r="70" spans="1:15" s="114" customFormat="1" ht="11.25">
      <c r="A70" s="679"/>
      <c r="B70" s="9" t="e">
        <f>IF(VLOOKUP($A70,[1]Osnova!$A$1:$C$65536,1)=$A70,VLOOKUP($A70,[1]Osnova!$A$1:$C$65536,3),0)</f>
        <v>#N/A</v>
      </c>
      <c r="C70" s="101" t="e">
        <f>IF(VLOOKUP($A70,[1]Osnova!$A$1:$C$65536,1)=$A70,VLOOKUP($A70,[1]Osnova!$A$1:$D$65536,4),0)</f>
        <v>#N/A</v>
      </c>
      <c r="D70" s="680"/>
      <c r="E70" s="89"/>
      <c r="F70" s="87">
        <f t="shared" si="2"/>
        <v>0</v>
      </c>
      <c r="G70" s="680"/>
      <c r="H70" s="680"/>
      <c r="I70" s="88">
        <f t="shared" si="3"/>
        <v>0</v>
      </c>
      <c r="K70" s="14"/>
      <c r="L70" s="14"/>
      <c r="M70" s="14"/>
      <c r="N70" s="14"/>
      <c r="O70" s="14"/>
    </row>
    <row r="71" spans="1:15" s="114" customFormat="1" ht="11.25">
      <c r="A71" s="679"/>
      <c r="B71" s="9" t="e">
        <f>IF(VLOOKUP($A71,[1]Osnova!$A$1:$C$65536,1)=$A71,VLOOKUP($A71,[1]Osnova!$A$1:$C$65536,3),0)</f>
        <v>#N/A</v>
      </c>
      <c r="C71" s="101" t="e">
        <f>IF(VLOOKUP($A71,[1]Osnova!$A$1:$C$65536,1)=$A71,VLOOKUP($A71,[1]Osnova!$A$1:$D$65536,4),0)</f>
        <v>#N/A</v>
      </c>
      <c r="D71" s="680"/>
      <c r="E71" s="89"/>
      <c r="F71" s="87">
        <f t="shared" si="2"/>
        <v>0</v>
      </c>
      <c r="G71" s="680"/>
      <c r="H71" s="680"/>
      <c r="I71" s="88">
        <f t="shared" si="3"/>
        <v>0</v>
      </c>
      <c r="K71" s="14"/>
      <c r="L71" s="14"/>
      <c r="M71" s="14"/>
      <c r="N71" s="14"/>
      <c r="O71" s="14"/>
    </row>
    <row r="72" spans="1:15" s="114" customFormat="1" ht="11.25">
      <c r="A72" s="679"/>
      <c r="B72" s="9" t="e">
        <f>IF(VLOOKUP($A72,[1]Osnova!$A$1:$C$65536,1)=$A72,VLOOKUP($A72,[1]Osnova!$A$1:$C$65536,3),0)</f>
        <v>#N/A</v>
      </c>
      <c r="C72" s="101" t="e">
        <f>IF(VLOOKUP($A72,[1]Osnova!$A$1:$C$65536,1)=$A72,VLOOKUP($A72,[1]Osnova!$A$1:$D$65536,4),0)</f>
        <v>#N/A</v>
      </c>
      <c r="D72" s="680"/>
      <c r="E72" s="89"/>
      <c r="F72" s="87">
        <f t="shared" si="2"/>
        <v>0</v>
      </c>
      <c r="G72" s="680"/>
      <c r="H72" s="680"/>
      <c r="I72" s="88">
        <f t="shared" si="3"/>
        <v>0</v>
      </c>
      <c r="K72" s="14"/>
      <c r="L72" s="14"/>
      <c r="M72" s="14"/>
      <c r="N72" s="14"/>
      <c r="O72" s="14"/>
    </row>
    <row r="73" spans="1:15" s="114" customFormat="1" ht="11.25">
      <c r="A73" s="679"/>
      <c r="B73" s="9" t="e">
        <f>IF(VLOOKUP($A73,[1]Osnova!$A$1:$C$65536,1)=$A73,VLOOKUP($A73,[1]Osnova!$A$1:$C$65536,3),0)</f>
        <v>#N/A</v>
      </c>
      <c r="C73" s="101" t="e">
        <f>IF(VLOOKUP($A73,[1]Osnova!$A$1:$C$65536,1)=$A73,VLOOKUP($A73,[1]Osnova!$A$1:$D$65536,4),0)</f>
        <v>#N/A</v>
      </c>
      <c r="D73" s="680"/>
      <c r="E73" s="89"/>
      <c r="F73" s="87">
        <f t="shared" si="2"/>
        <v>0</v>
      </c>
      <c r="G73" s="680"/>
      <c r="H73" s="680"/>
      <c r="I73" s="88">
        <f t="shared" si="3"/>
        <v>0</v>
      </c>
      <c r="K73" s="14"/>
      <c r="L73" s="14"/>
      <c r="M73" s="14"/>
      <c r="N73" s="14"/>
      <c r="O73" s="14"/>
    </row>
    <row r="74" spans="1:15" s="114" customFormat="1" ht="11.25">
      <c r="A74" s="679"/>
      <c r="B74" s="9" t="e">
        <f>IF(VLOOKUP($A74,[1]Osnova!$A$1:$C$65536,1)=$A74,VLOOKUP($A74,[1]Osnova!$A$1:$C$65536,3),0)</f>
        <v>#N/A</v>
      </c>
      <c r="C74" s="101" t="e">
        <f>IF(VLOOKUP($A74,[1]Osnova!$A$1:$C$65536,1)=$A74,VLOOKUP($A74,[1]Osnova!$A$1:$D$65536,4),0)</f>
        <v>#N/A</v>
      </c>
      <c r="D74" s="680"/>
      <c r="E74" s="89"/>
      <c r="F74" s="87">
        <f t="shared" si="2"/>
        <v>0</v>
      </c>
      <c r="G74" s="680"/>
      <c r="H74" s="680"/>
      <c r="I74" s="88">
        <f t="shared" si="3"/>
        <v>0</v>
      </c>
      <c r="K74" s="14"/>
      <c r="L74" s="14"/>
      <c r="M74" s="14"/>
      <c r="N74" s="14"/>
      <c r="O74" s="14"/>
    </row>
    <row r="75" spans="1:15" s="114" customFormat="1" ht="11.25">
      <c r="A75" s="679"/>
      <c r="B75" s="9" t="e">
        <f>IF(VLOOKUP($A75,[1]Osnova!$A$1:$C$65536,1)=$A75,VLOOKUP($A75,[1]Osnova!$A$1:$C$65536,3),0)</f>
        <v>#N/A</v>
      </c>
      <c r="C75" s="101" t="e">
        <f>IF(VLOOKUP($A75,[1]Osnova!$A$1:$C$65536,1)=$A75,VLOOKUP($A75,[1]Osnova!$A$1:$D$65536,4),0)</f>
        <v>#N/A</v>
      </c>
      <c r="D75" s="680"/>
      <c r="E75" s="89"/>
      <c r="F75" s="87">
        <f t="shared" si="2"/>
        <v>0</v>
      </c>
      <c r="G75" s="680"/>
      <c r="H75" s="680"/>
      <c r="I75" s="88">
        <f t="shared" si="3"/>
        <v>0</v>
      </c>
      <c r="K75" s="14"/>
      <c r="L75" s="14"/>
      <c r="M75" s="14"/>
      <c r="N75" s="14"/>
      <c r="O75" s="14"/>
    </row>
    <row r="76" spans="1:15" s="114" customFormat="1" ht="11.25">
      <c r="A76" s="679"/>
      <c r="B76" s="9" t="e">
        <f>IF(VLOOKUP($A76,[1]Osnova!$A$1:$C$65536,1)=$A76,VLOOKUP($A76,[1]Osnova!$A$1:$C$65536,3),0)</f>
        <v>#N/A</v>
      </c>
      <c r="C76" s="101" t="e">
        <f>IF(VLOOKUP($A76,[1]Osnova!$A$1:$C$65536,1)=$A76,VLOOKUP($A76,[1]Osnova!$A$1:$D$65536,4),0)</f>
        <v>#N/A</v>
      </c>
      <c r="D76" s="680"/>
      <c r="E76" s="89"/>
      <c r="F76" s="87">
        <f t="shared" si="2"/>
        <v>0</v>
      </c>
      <c r="G76" s="680"/>
      <c r="H76" s="680"/>
      <c r="I76" s="88">
        <f t="shared" si="3"/>
        <v>0</v>
      </c>
      <c r="K76" s="14"/>
      <c r="L76" s="14"/>
      <c r="M76" s="14"/>
      <c r="N76" s="14"/>
      <c r="O76" s="14"/>
    </row>
    <row r="77" spans="1:15" s="114" customFormat="1" ht="11.25">
      <c r="A77" s="679"/>
      <c r="B77" s="9" t="e">
        <f>IF(VLOOKUP($A77,[1]Osnova!$A$1:$C$65536,1)=$A77,VLOOKUP($A77,[1]Osnova!$A$1:$C$65536,3),0)</f>
        <v>#N/A</v>
      </c>
      <c r="C77" s="101" t="e">
        <f>IF(VLOOKUP($A77,[1]Osnova!$A$1:$C$65536,1)=$A77,VLOOKUP($A77,[1]Osnova!$A$1:$D$65536,4),0)</f>
        <v>#N/A</v>
      </c>
      <c r="D77" s="680"/>
      <c r="E77" s="89"/>
      <c r="F77" s="87">
        <f t="shared" si="2"/>
        <v>0</v>
      </c>
      <c r="G77" s="680"/>
      <c r="H77" s="680"/>
      <c r="I77" s="88">
        <f t="shared" si="3"/>
        <v>0</v>
      </c>
      <c r="K77" s="14"/>
      <c r="L77" s="14"/>
      <c r="M77" s="14"/>
      <c r="N77" s="14"/>
      <c r="O77" s="14"/>
    </row>
    <row r="78" spans="1:15" s="114" customFormat="1" ht="11.25">
      <c r="A78" s="679"/>
      <c r="B78" s="9" t="e">
        <f>IF(VLOOKUP($A78,[1]Osnova!$A$1:$C$65536,1)=$A78,VLOOKUP($A78,[1]Osnova!$A$1:$C$65536,3),0)</f>
        <v>#N/A</v>
      </c>
      <c r="C78" s="101" t="e">
        <f>IF(VLOOKUP($A78,[1]Osnova!$A$1:$C$65536,1)=$A78,VLOOKUP($A78,[1]Osnova!$A$1:$D$65536,4),0)</f>
        <v>#N/A</v>
      </c>
      <c r="D78" s="680"/>
      <c r="E78" s="89"/>
      <c r="F78" s="87">
        <f t="shared" si="2"/>
        <v>0</v>
      </c>
      <c r="G78" s="680"/>
      <c r="H78" s="680"/>
      <c r="I78" s="88">
        <f t="shared" si="3"/>
        <v>0</v>
      </c>
      <c r="K78" s="14"/>
      <c r="L78" s="14"/>
      <c r="M78" s="14"/>
      <c r="N78" s="14"/>
      <c r="O78" s="14"/>
    </row>
    <row r="79" spans="1:15" s="114" customFormat="1" ht="11.25">
      <c r="A79" s="679"/>
      <c r="B79" s="9" t="e">
        <f>IF(VLOOKUP($A79,[1]Osnova!$A$1:$C$65536,1)=$A79,VLOOKUP($A79,[1]Osnova!$A$1:$C$65536,3),0)</f>
        <v>#N/A</v>
      </c>
      <c r="C79" s="101" t="e">
        <f>IF(VLOOKUP($A79,[1]Osnova!$A$1:$C$65536,1)=$A79,VLOOKUP($A79,[1]Osnova!$A$1:$D$65536,4),0)</f>
        <v>#N/A</v>
      </c>
      <c r="D79" s="680"/>
      <c r="E79" s="89"/>
      <c r="F79" s="87">
        <f t="shared" si="2"/>
        <v>0</v>
      </c>
      <c r="G79" s="680"/>
      <c r="H79" s="680"/>
      <c r="I79" s="88">
        <f t="shared" si="3"/>
        <v>0</v>
      </c>
      <c r="K79" s="14"/>
      <c r="L79" s="14"/>
      <c r="M79" s="14"/>
      <c r="N79" s="14"/>
      <c r="O79" s="14"/>
    </row>
    <row r="80" spans="1:15" s="114" customFormat="1" ht="11.25">
      <c r="A80" s="679"/>
      <c r="B80" s="9" t="e">
        <f>IF(VLOOKUP($A80,[1]Osnova!$A$1:$C$65536,1)=$A80,VLOOKUP($A80,[1]Osnova!$A$1:$C$65536,3),0)</f>
        <v>#N/A</v>
      </c>
      <c r="C80" s="101" t="e">
        <f>IF(VLOOKUP($A80,[1]Osnova!$A$1:$C$65536,1)=$A80,VLOOKUP($A80,[1]Osnova!$A$1:$D$65536,4),0)</f>
        <v>#N/A</v>
      </c>
      <c r="D80" s="680"/>
      <c r="E80" s="89"/>
      <c r="F80" s="87">
        <f t="shared" si="2"/>
        <v>0</v>
      </c>
      <c r="G80" s="680"/>
      <c r="H80" s="680"/>
      <c r="I80" s="88">
        <f t="shared" si="3"/>
        <v>0</v>
      </c>
      <c r="K80" s="14"/>
      <c r="L80" s="14"/>
      <c r="M80" s="14"/>
      <c r="N80" s="14"/>
      <c r="O80" s="14"/>
    </row>
    <row r="81" spans="1:15" s="114" customFormat="1" ht="11.25">
      <c r="A81" s="679"/>
      <c r="B81" s="9" t="e">
        <f>IF(VLOOKUP($A81,[1]Osnova!$A$1:$C$65536,1)=$A81,VLOOKUP($A81,[1]Osnova!$A$1:$C$65536,3),0)</f>
        <v>#N/A</v>
      </c>
      <c r="C81" s="101" t="e">
        <f>IF(VLOOKUP($A81,[1]Osnova!$A$1:$C$65536,1)=$A81,VLOOKUP($A81,[1]Osnova!$A$1:$D$65536,4),0)</f>
        <v>#N/A</v>
      </c>
      <c r="D81" s="680"/>
      <c r="E81" s="89"/>
      <c r="F81" s="87">
        <f t="shared" ref="F81:F144" si="4">SUM(D81-E81)</f>
        <v>0</v>
      </c>
      <c r="G81" s="680"/>
      <c r="H81" s="680"/>
      <c r="I81" s="88">
        <f t="shared" ref="I81:I144" si="5">SUM(F81+G81-H81)</f>
        <v>0</v>
      </c>
      <c r="K81" s="14"/>
      <c r="L81" s="14"/>
      <c r="M81" s="14"/>
      <c r="N81" s="14"/>
      <c r="O81" s="14"/>
    </row>
    <row r="82" spans="1:15" s="114" customFormat="1" ht="11.25">
      <c r="A82" s="679"/>
      <c r="B82" s="9" t="e">
        <f>IF(VLOOKUP($A82,[1]Osnova!$A$1:$C$65536,1)=$A82,VLOOKUP($A82,[1]Osnova!$A$1:$C$65536,3),0)</f>
        <v>#N/A</v>
      </c>
      <c r="C82" s="101" t="e">
        <f>IF(VLOOKUP($A82,[1]Osnova!$A$1:$C$65536,1)=$A82,VLOOKUP($A82,[1]Osnova!$A$1:$D$65536,4),0)</f>
        <v>#N/A</v>
      </c>
      <c r="D82" s="680"/>
      <c r="E82" s="89"/>
      <c r="F82" s="87">
        <f t="shared" si="4"/>
        <v>0</v>
      </c>
      <c r="G82" s="680"/>
      <c r="H82" s="680"/>
      <c r="I82" s="88">
        <f t="shared" si="5"/>
        <v>0</v>
      </c>
      <c r="K82" s="14"/>
      <c r="L82" s="14"/>
      <c r="M82" s="14"/>
      <c r="N82" s="14"/>
      <c r="O82" s="14"/>
    </row>
    <row r="83" spans="1:15" s="114" customFormat="1" ht="11.25">
      <c r="A83" s="679"/>
      <c r="B83" s="9" t="e">
        <f>IF(VLOOKUP($A83,[1]Osnova!$A$1:$C$65536,1)=$A83,VLOOKUP($A83,[1]Osnova!$A$1:$C$65536,3),0)</f>
        <v>#N/A</v>
      </c>
      <c r="C83" s="101" t="e">
        <f>IF(VLOOKUP($A83,[1]Osnova!$A$1:$C$65536,1)=$A83,VLOOKUP($A83,[1]Osnova!$A$1:$D$65536,4),0)</f>
        <v>#N/A</v>
      </c>
      <c r="D83" s="680"/>
      <c r="E83" s="89"/>
      <c r="F83" s="87">
        <f t="shared" si="4"/>
        <v>0</v>
      </c>
      <c r="G83" s="680"/>
      <c r="H83" s="680"/>
      <c r="I83" s="88">
        <f t="shared" si="5"/>
        <v>0</v>
      </c>
      <c r="K83" s="14"/>
      <c r="L83" s="14"/>
      <c r="M83" s="14"/>
      <c r="N83" s="14"/>
      <c r="O83" s="14"/>
    </row>
    <row r="84" spans="1:15" s="114" customFormat="1" ht="11.25">
      <c r="A84" s="679"/>
      <c r="B84" s="9" t="e">
        <f>IF(VLOOKUP($A84,[1]Osnova!$A$1:$C$65536,1)=$A84,VLOOKUP($A84,[1]Osnova!$A$1:$C$65536,3),0)</f>
        <v>#N/A</v>
      </c>
      <c r="C84" s="101" t="e">
        <f>IF(VLOOKUP($A84,[1]Osnova!$A$1:$C$65536,1)=$A84,VLOOKUP($A84,[1]Osnova!$A$1:$D$65536,4),0)</f>
        <v>#N/A</v>
      </c>
      <c r="D84" s="680"/>
      <c r="E84" s="89"/>
      <c r="F84" s="87">
        <f t="shared" si="4"/>
        <v>0</v>
      </c>
      <c r="G84" s="680"/>
      <c r="H84" s="680"/>
      <c r="I84" s="88">
        <f t="shared" si="5"/>
        <v>0</v>
      </c>
      <c r="K84" s="14"/>
      <c r="L84" s="14"/>
      <c r="M84" s="14"/>
      <c r="N84" s="14"/>
      <c r="O84" s="14"/>
    </row>
    <row r="85" spans="1:15" s="114" customFormat="1" ht="11.25">
      <c r="A85" s="679"/>
      <c r="B85" s="9" t="e">
        <f>IF(VLOOKUP($A85,[1]Osnova!$A$1:$C$65536,1)=$A85,VLOOKUP($A85,[1]Osnova!$A$1:$C$65536,3),0)</f>
        <v>#N/A</v>
      </c>
      <c r="C85" s="101" t="e">
        <f>IF(VLOOKUP($A85,[1]Osnova!$A$1:$C$65536,1)=$A85,VLOOKUP($A85,[1]Osnova!$A$1:$D$65536,4),0)</f>
        <v>#N/A</v>
      </c>
      <c r="D85" s="680"/>
      <c r="E85" s="89"/>
      <c r="F85" s="87">
        <f t="shared" si="4"/>
        <v>0</v>
      </c>
      <c r="G85" s="680"/>
      <c r="H85" s="680"/>
      <c r="I85" s="88">
        <f t="shared" si="5"/>
        <v>0</v>
      </c>
      <c r="K85" s="14"/>
      <c r="L85" s="14"/>
      <c r="M85" s="14"/>
      <c r="N85" s="14"/>
      <c r="O85" s="14"/>
    </row>
    <row r="86" spans="1:15" s="114" customFormat="1" ht="11.25">
      <c r="A86" s="679"/>
      <c r="B86" s="9" t="e">
        <f>IF(VLOOKUP($A86,[1]Osnova!$A$1:$C$65536,1)=$A86,VLOOKUP($A86,[1]Osnova!$A$1:$C$65536,3),0)</f>
        <v>#N/A</v>
      </c>
      <c r="C86" s="101" t="e">
        <f>IF(VLOOKUP($A86,[1]Osnova!$A$1:$C$65536,1)=$A86,VLOOKUP($A86,[1]Osnova!$A$1:$D$65536,4),0)</f>
        <v>#N/A</v>
      </c>
      <c r="D86" s="680"/>
      <c r="E86" s="89"/>
      <c r="F86" s="87">
        <f t="shared" si="4"/>
        <v>0</v>
      </c>
      <c r="G86" s="680"/>
      <c r="H86" s="680"/>
      <c r="I86" s="88">
        <f t="shared" si="5"/>
        <v>0</v>
      </c>
      <c r="K86" s="14"/>
      <c r="L86" s="14"/>
      <c r="M86" s="14"/>
      <c r="N86" s="14"/>
      <c r="O86" s="14"/>
    </row>
    <row r="87" spans="1:15" s="114" customFormat="1" ht="11.25">
      <c r="A87" s="679"/>
      <c r="B87" s="9" t="e">
        <f>IF(VLOOKUP($A87,[1]Osnova!$A$1:$C$65536,1)=$A87,VLOOKUP($A87,[1]Osnova!$A$1:$C$65536,3),0)</f>
        <v>#N/A</v>
      </c>
      <c r="C87" s="101" t="e">
        <f>IF(VLOOKUP($A87,[1]Osnova!$A$1:$C$65536,1)=$A87,VLOOKUP($A87,[1]Osnova!$A$1:$D$65536,4),0)</f>
        <v>#N/A</v>
      </c>
      <c r="D87" s="680"/>
      <c r="E87" s="89"/>
      <c r="F87" s="87">
        <f t="shared" si="4"/>
        <v>0</v>
      </c>
      <c r="G87" s="680"/>
      <c r="H87" s="680"/>
      <c r="I87" s="88">
        <f t="shared" si="5"/>
        <v>0</v>
      </c>
      <c r="K87" s="14"/>
      <c r="L87" s="14"/>
      <c r="M87" s="14"/>
      <c r="N87" s="14"/>
      <c r="O87" s="14"/>
    </row>
    <row r="88" spans="1:15" s="114" customFormat="1" ht="11.25">
      <c r="A88" s="679"/>
      <c r="B88" s="9" t="e">
        <f>IF(VLOOKUP($A88,[1]Osnova!$A$1:$C$65536,1)=$A88,VLOOKUP($A88,[1]Osnova!$A$1:$C$65536,3),0)</f>
        <v>#N/A</v>
      </c>
      <c r="C88" s="101" t="e">
        <f>IF(VLOOKUP($A88,[1]Osnova!$A$1:$C$65536,1)=$A88,VLOOKUP($A88,[1]Osnova!$A$1:$D$65536,4),0)</f>
        <v>#N/A</v>
      </c>
      <c r="D88" s="680"/>
      <c r="E88" s="89"/>
      <c r="F88" s="87">
        <f t="shared" si="4"/>
        <v>0</v>
      </c>
      <c r="G88" s="680"/>
      <c r="H88" s="680"/>
      <c r="I88" s="88">
        <f t="shared" si="5"/>
        <v>0</v>
      </c>
      <c r="K88" s="14"/>
      <c r="L88" s="14"/>
      <c r="M88" s="14"/>
      <c r="N88" s="14"/>
      <c r="O88" s="14"/>
    </row>
    <row r="89" spans="1:15" s="114" customFormat="1" ht="11.25">
      <c r="A89" s="679"/>
      <c r="B89" s="9" t="e">
        <f>IF(VLOOKUP($A89,[1]Osnova!$A$1:$C$65536,1)=$A89,VLOOKUP($A89,[1]Osnova!$A$1:$C$65536,3),0)</f>
        <v>#N/A</v>
      </c>
      <c r="C89" s="101" t="e">
        <f>IF(VLOOKUP($A89,[1]Osnova!$A$1:$C$65536,1)=$A89,VLOOKUP($A89,[1]Osnova!$A$1:$D$65536,4),0)</f>
        <v>#N/A</v>
      </c>
      <c r="D89" s="680"/>
      <c r="E89" s="89"/>
      <c r="F89" s="87">
        <f t="shared" si="4"/>
        <v>0</v>
      </c>
      <c r="G89" s="680"/>
      <c r="H89" s="680"/>
      <c r="I89" s="88">
        <f t="shared" si="5"/>
        <v>0</v>
      </c>
      <c r="K89" s="14"/>
      <c r="L89" s="14"/>
      <c r="M89" s="14"/>
      <c r="N89" s="14"/>
      <c r="O89" s="14"/>
    </row>
    <row r="90" spans="1:15" s="114" customFormat="1" ht="11.25">
      <c r="A90" s="679"/>
      <c r="B90" s="9" t="e">
        <f>IF(VLOOKUP($A90,[1]Osnova!$A$1:$C$65536,1)=$A90,VLOOKUP($A90,[1]Osnova!$A$1:$C$65536,3),0)</f>
        <v>#N/A</v>
      </c>
      <c r="C90" s="101" t="e">
        <f>IF(VLOOKUP($A90,[1]Osnova!$A$1:$C$65536,1)=$A90,VLOOKUP($A90,[1]Osnova!$A$1:$D$65536,4),0)</f>
        <v>#N/A</v>
      </c>
      <c r="D90" s="680"/>
      <c r="E90" s="89"/>
      <c r="F90" s="87">
        <f t="shared" si="4"/>
        <v>0</v>
      </c>
      <c r="G90" s="680"/>
      <c r="H90" s="680"/>
      <c r="I90" s="88">
        <f t="shared" si="5"/>
        <v>0</v>
      </c>
      <c r="K90" s="14"/>
      <c r="L90" s="14"/>
      <c r="M90" s="14"/>
      <c r="N90" s="14"/>
      <c r="O90" s="14"/>
    </row>
    <row r="91" spans="1:15" s="114" customFormat="1" ht="11.25">
      <c r="A91" s="679"/>
      <c r="B91" s="9" t="e">
        <f>IF(VLOOKUP($A91,[1]Osnova!$A$1:$C$65536,1)=$A91,VLOOKUP($A91,[1]Osnova!$A$1:$C$65536,3),0)</f>
        <v>#N/A</v>
      </c>
      <c r="C91" s="101" t="e">
        <f>IF(VLOOKUP($A91,[1]Osnova!$A$1:$C$65536,1)=$A91,VLOOKUP($A91,[1]Osnova!$A$1:$D$65536,4),0)</f>
        <v>#N/A</v>
      </c>
      <c r="D91" s="680"/>
      <c r="E91" s="89"/>
      <c r="F91" s="87">
        <f t="shared" si="4"/>
        <v>0</v>
      </c>
      <c r="G91" s="680"/>
      <c r="H91" s="680"/>
      <c r="I91" s="88">
        <f t="shared" si="5"/>
        <v>0</v>
      </c>
      <c r="K91" s="14"/>
      <c r="L91" s="14"/>
      <c r="M91" s="14"/>
      <c r="N91" s="14"/>
      <c r="O91" s="14"/>
    </row>
    <row r="92" spans="1:15" s="114" customFormat="1" ht="11.25">
      <c r="A92" s="679"/>
      <c r="B92" s="9" t="e">
        <f>IF(VLOOKUP($A92,[1]Osnova!$A$1:$C$65536,1)=$A92,VLOOKUP($A92,[1]Osnova!$A$1:$C$65536,3),0)</f>
        <v>#N/A</v>
      </c>
      <c r="C92" s="101" t="e">
        <f>IF(VLOOKUP($A92,[1]Osnova!$A$1:$C$65536,1)=$A92,VLOOKUP($A92,[1]Osnova!$A$1:$D$65536,4),0)</f>
        <v>#N/A</v>
      </c>
      <c r="D92" s="680"/>
      <c r="E92" s="89"/>
      <c r="F92" s="87">
        <f t="shared" si="4"/>
        <v>0</v>
      </c>
      <c r="G92" s="680"/>
      <c r="H92" s="680"/>
      <c r="I92" s="88">
        <f t="shared" si="5"/>
        <v>0</v>
      </c>
      <c r="K92" s="14"/>
      <c r="L92" s="14"/>
      <c r="M92" s="14"/>
      <c r="N92" s="14"/>
      <c r="O92" s="14"/>
    </row>
    <row r="93" spans="1:15" s="114" customFormat="1" ht="11.25">
      <c r="A93" s="679"/>
      <c r="B93" s="9" t="e">
        <f>IF(VLOOKUP($A93,[1]Osnova!$A$1:$C$65536,1)=$A93,VLOOKUP($A93,[1]Osnova!$A$1:$C$65536,3),0)</f>
        <v>#N/A</v>
      </c>
      <c r="C93" s="101" t="e">
        <f>IF(VLOOKUP($A93,[1]Osnova!$A$1:$C$65536,1)=$A93,VLOOKUP($A93,[1]Osnova!$A$1:$D$65536,4),0)</f>
        <v>#N/A</v>
      </c>
      <c r="D93" s="680"/>
      <c r="E93" s="89"/>
      <c r="F93" s="87">
        <f t="shared" si="4"/>
        <v>0</v>
      </c>
      <c r="G93" s="680"/>
      <c r="H93" s="680"/>
      <c r="I93" s="88">
        <f t="shared" si="5"/>
        <v>0</v>
      </c>
      <c r="K93" s="14"/>
      <c r="L93" s="14"/>
      <c r="M93" s="14"/>
      <c r="N93" s="14"/>
      <c r="O93" s="14"/>
    </row>
    <row r="94" spans="1:15" s="114" customFormat="1" ht="11.25">
      <c r="A94" s="679"/>
      <c r="B94" s="9" t="e">
        <f>IF(VLOOKUP($A94,[1]Osnova!$A$1:$C$65536,1)=$A94,VLOOKUP($A94,[1]Osnova!$A$1:$C$65536,3),0)</f>
        <v>#N/A</v>
      </c>
      <c r="C94" s="101" t="e">
        <f>IF(VLOOKUP($A94,[1]Osnova!$A$1:$C$65536,1)=$A94,VLOOKUP($A94,[1]Osnova!$A$1:$D$65536,4),0)</f>
        <v>#N/A</v>
      </c>
      <c r="D94" s="680"/>
      <c r="E94" s="89"/>
      <c r="F94" s="87">
        <f t="shared" si="4"/>
        <v>0</v>
      </c>
      <c r="G94" s="680"/>
      <c r="H94" s="680"/>
      <c r="I94" s="88">
        <f t="shared" si="5"/>
        <v>0</v>
      </c>
      <c r="K94" s="14"/>
      <c r="L94" s="14"/>
      <c r="M94" s="14"/>
      <c r="N94" s="14"/>
      <c r="O94" s="14"/>
    </row>
    <row r="95" spans="1:15" s="114" customFormat="1" ht="11.25">
      <c r="A95" s="679"/>
      <c r="B95" s="9" t="e">
        <f>IF(VLOOKUP($A95,[1]Osnova!$A$1:$C$65536,1)=$A95,VLOOKUP($A95,[1]Osnova!$A$1:$C$65536,3),0)</f>
        <v>#N/A</v>
      </c>
      <c r="C95" s="101" t="e">
        <f>IF(VLOOKUP($A95,[1]Osnova!$A$1:$C$65536,1)=$A95,VLOOKUP($A95,[1]Osnova!$A$1:$D$65536,4),0)</f>
        <v>#N/A</v>
      </c>
      <c r="D95" s="680"/>
      <c r="E95" s="89"/>
      <c r="F95" s="87">
        <f t="shared" si="4"/>
        <v>0</v>
      </c>
      <c r="G95" s="680"/>
      <c r="H95" s="680"/>
      <c r="I95" s="88">
        <f t="shared" si="5"/>
        <v>0</v>
      </c>
      <c r="K95" s="14"/>
      <c r="L95" s="14"/>
      <c r="M95" s="14"/>
      <c r="N95" s="14"/>
      <c r="O95" s="14"/>
    </row>
    <row r="96" spans="1:15" s="114" customFormat="1" ht="11.25">
      <c r="A96" s="679"/>
      <c r="B96" s="9" t="e">
        <f>IF(VLOOKUP($A96,[1]Osnova!$A$1:$C$65536,1)=$A96,VLOOKUP($A96,[1]Osnova!$A$1:$C$65536,3),0)</f>
        <v>#N/A</v>
      </c>
      <c r="C96" s="101" t="e">
        <f>IF(VLOOKUP($A96,[1]Osnova!$A$1:$C$65536,1)=$A96,VLOOKUP($A96,[1]Osnova!$A$1:$D$65536,4),0)</f>
        <v>#N/A</v>
      </c>
      <c r="D96" s="680"/>
      <c r="E96" s="89"/>
      <c r="F96" s="87">
        <f t="shared" si="4"/>
        <v>0</v>
      </c>
      <c r="G96" s="680"/>
      <c r="H96" s="680"/>
      <c r="I96" s="88">
        <f t="shared" si="5"/>
        <v>0</v>
      </c>
      <c r="K96" s="14"/>
      <c r="L96" s="14"/>
      <c r="M96" s="14"/>
      <c r="N96" s="14"/>
      <c r="O96" s="14"/>
    </row>
    <row r="97" spans="1:15" s="114" customFormat="1" ht="11.25">
      <c r="A97" s="679"/>
      <c r="B97" s="9" t="e">
        <f>IF(VLOOKUP($A97,[1]Osnova!$A$1:$C$65536,1)=$A97,VLOOKUP($A97,[1]Osnova!$A$1:$C$65536,3),0)</f>
        <v>#N/A</v>
      </c>
      <c r="C97" s="101" t="e">
        <f>IF(VLOOKUP($A97,[1]Osnova!$A$1:$C$65536,1)=$A97,VLOOKUP($A97,[1]Osnova!$A$1:$D$65536,4),0)</f>
        <v>#N/A</v>
      </c>
      <c r="D97" s="680"/>
      <c r="E97" s="89"/>
      <c r="F97" s="87">
        <f t="shared" si="4"/>
        <v>0</v>
      </c>
      <c r="G97" s="680"/>
      <c r="H97" s="680"/>
      <c r="I97" s="88">
        <f t="shared" si="5"/>
        <v>0</v>
      </c>
      <c r="K97" s="14"/>
      <c r="L97" s="14"/>
      <c r="M97" s="14"/>
      <c r="N97" s="14"/>
      <c r="O97" s="14"/>
    </row>
    <row r="98" spans="1:15" s="114" customFormat="1" ht="11.25">
      <c r="A98" s="679"/>
      <c r="B98" s="9" t="e">
        <f>IF(VLOOKUP($A98,[1]Osnova!$A$1:$C$65536,1)=$A98,VLOOKUP($A98,[1]Osnova!$A$1:$C$65536,3),0)</f>
        <v>#N/A</v>
      </c>
      <c r="C98" s="101" t="e">
        <f>IF(VLOOKUP($A98,[1]Osnova!$A$1:$C$65536,1)=$A98,VLOOKUP($A98,[1]Osnova!$A$1:$D$65536,4),0)</f>
        <v>#N/A</v>
      </c>
      <c r="D98" s="680"/>
      <c r="E98" s="89"/>
      <c r="F98" s="87">
        <f t="shared" si="4"/>
        <v>0</v>
      </c>
      <c r="G98" s="680"/>
      <c r="H98" s="680"/>
      <c r="I98" s="88">
        <f t="shared" si="5"/>
        <v>0</v>
      </c>
      <c r="K98" s="14"/>
      <c r="L98" s="14"/>
      <c r="M98" s="14"/>
      <c r="N98" s="14"/>
      <c r="O98" s="14"/>
    </row>
    <row r="99" spans="1:15" s="114" customFormat="1" ht="11.25">
      <c r="A99" s="679"/>
      <c r="B99" s="9" t="e">
        <f>IF(VLOOKUP($A99,[1]Osnova!$A$1:$C$65536,1)=$A99,VLOOKUP($A99,[1]Osnova!$A$1:$C$65536,3),0)</f>
        <v>#N/A</v>
      </c>
      <c r="C99" s="101" t="e">
        <f>IF(VLOOKUP($A99,[1]Osnova!$A$1:$C$65536,1)=$A99,VLOOKUP($A99,[1]Osnova!$A$1:$D$65536,4),0)</f>
        <v>#N/A</v>
      </c>
      <c r="D99" s="680"/>
      <c r="E99" s="89"/>
      <c r="F99" s="87">
        <f t="shared" si="4"/>
        <v>0</v>
      </c>
      <c r="G99" s="680"/>
      <c r="H99" s="680"/>
      <c r="I99" s="88">
        <f t="shared" si="5"/>
        <v>0</v>
      </c>
      <c r="K99" s="14"/>
      <c r="L99" s="14"/>
      <c r="M99" s="14"/>
      <c r="N99" s="14"/>
      <c r="O99" s="14"/>
    </row>
    <row r="100" spans="1:15" s="114" customFormat="1" ht="11.25">
      <c r="A100" s="565"/>
      <c r="B100" s="9" t="e">
        <f>IF(VLOOKUP($A100,[1]Osnova!$A$1:$C$65536,1)=$A100,VLOOKUP($A100,[1]Osnova!$A$1:$C$65536,3),0)</f>
        <v>#N/A</v>
      </c>
      <c r="C100" s="101" t="e">
        <f>IF(VLOOKUP($A100,[1]Osnova!$A$1:$C$65536,1)=$A100,VLOOKUP($A100,[1]Osnova!$A$1:$D$65536,4),0)</f>
        <v>#N/A</v>
      </c>
      <c r="D100" s="681"/>
      <c r="E100" s="89"/>
      <c r="F100" s="87">
        <f t="shared" si="4"/>
        <v>0</v>
      </c>
      <c r="G100" s="1170"/>
      <c r="H100" s="1170"/>
      <c r="I100" s="88">
        <f t="shared" si="5"/>
        <v>0</v>
      </c>
      <c r="K100" s="14"/>
      <c r="L100" s="14"/>
      <c r="M100" s="14"/>
      <c r="N100" s="14"/>
      <c r="O100" s="14"/>
    </row>
    <row r="101" spans="1:15" s="114" customFormat="1" ht="11.25">
      <c r="A101" s="565"/>
      <c r="B101" s="9" t="e">
        <f>IF(VLOOKUP($A101,[1]Osnova!$A$1:$C$65536,1)=$A101,VLOOKUP($A101,[1]Osnova!$A$1:$C$65536,3),0)</f>
        <v>#N/A</v>
      </c>
      <c r="C101" s="101" t="e">
        <f>IF(VLOOKUP($A101,[1]Osnova!$A$1:$C$65536,1)=$A101,VLOOKUP($A101,[1]Osnova!$A$1:$D$65536,4),0)</f>
        <v>#N/A</v>
      </c>
      <c r="D101" s="681"/>
      <c r="E101" s="89"/>
      <c r="F101" s="87">
        <f t="shared" si="4"/>
        <v>0</v>
      </c>
      <c r="G101" s="1170"/>
      <c r="H101" s="1170"/>
      <c r="I101" s="88">
        <f t="shared" si="5"/>
        <v>0</v>
      </c>
      <c r="K101" s="14"/>
      <c r="L101" s="14"/>
      <c r="M101" s="14"/>
      <c r="N101" s="14"/>
      <c r="O101" s="14"/>
    </row>
    <row r="102" spans="1:15" s="114" customFormat="1" ht="11.25">
      <c r="A102" s="565"/>
      <c r="B102" s="9" t="e">
        <f>IF(VLOOKUP($A102,[1]Osnova!$A$1:$C$65536,1)=$A102,VLOOKUP($A102,[1]Osnova!$A$1:$C$65536,3),0)</f>
        <v>#N/A</v>
      </c>
      <c r="C102" s="101" t="e">
        <f>IF(VLOOKUP($A102,[1]Osnova!$A$1:$C$65536,1)=$A102,VLOOKUP($A102,[1]Osnova!$A$1:$D$65536,4),0)</f>
        <v>#N/A</v>
      </c>
      <c r="D102" s="681"/>
      <c r="E102" s="89"/>
      <c r="F102" s="87">
        <f t="shared" si="4"/>
        <v>0</v>
      </c>
      <c r="G102" s="1170"/>
      <c r="H102" s="1170"/>
      <c r="I102" s="88">
        <f t="shared" si="5"/>
        <v>0</v>
      </c>
      <c r="K102" s="14"/>
      <c r="L102" s="14"/>
      <c r="M102" s="14"/>
      <c r="N102" s="14"/>
      <c r="O102" s="14"/>
    </row>
    <row r="103" spans="1:15" s="114" customFormat="1" ht="11.25">
      <c r="A103" s="565"/>
      <c r="B103" s="9" t="e">
        <f>IF(VLOOKUP($A103,[1]Osnova!$A$1:$C$65536,1)=$A103,VLOOKUP($A103,[1]Osnova!$A$1:$C$65536,3),0)</f>
        <v>#N/A</v>
      </c>
      <c r="C103" s="101" t="e">
        <f>IF(VLOOKUP($A103,[1]Osnova!$A$1:$C$65536,1)=$A103,VLOOKUP($A103,[1]Osnova!$A$1:$D$65536,4),0)</f>
        <v>#N/A</v>
      </c>
      <c r="D103" s="681"/>
      <c r="E103" s="89"/>
      <c r="F103" s="87">
        <f t="shared" si="4"/>
        <v>0</v>
      </c>
      <c r="G103" s="1170"/>
      <c r="H103" s="1170"/>
      <c r="I103" s="88">
        <f t="shared" si="5"/>
        <v>0</v>
      </c>
      <c r="K103" s="14"/>
      <c r="L103" s="14"/>
      <c r="M103" s="14"/>
      <c r="N103" s="14"/>
      <c r="O103" s="14"/>
    </row>
    <row r="104" spans="1:15" s="114" customFormat="1" ht="11.25">
      <c r="A104" s="565"/>
      <c r="B104" s="9" t="e">
        <f>IF(VLOOKUP($A104,[1]Osnova!$A$1:$C$65536,1)=$A104,VLOOKUP($A104,[1]Osnova!$A$1:$C$65536,3),0)</f>
        <v>#N/A</v>
      </c>
      <c r="C104" s="101" t="e">
        <f>IF(VLOOKUP($A104,[1]Osnova!$A$1:$C$65536,1)=$A104,VLOOKUP($A104,[1]Osnova!$A$1:$D$65536,4),0)</f>
        <v>#N/A</v>
      </c>
      <c r="D104" s="681"/>
      <c r="E104" s="89"/>
      <c r="F104" s="87">
        <f t="shared" si="4"/>
        <v>0</v>
      </c>
      <c r="G104" s="1170"/>
      <c r="H104" s="1170"/>
      <c r="I104" s="88">
        <f t="shared" si="5"/>
        <v>0</v>
      </c>
      <c r="K104" s="14"/>
      <c r="L104" s="14"/>
      <c r="M104" s="14"/>
      <c r="N104" s="14"/>
      <c r="O104" s="14"/>
    </row>
    <row r="105" spans="1:15" s="114" customFormat="1" ht="11.25">
      <c r="A105" s="565"/>
      <c r="B105" s="9" t="e">
        <f>IF(VLOOKUP($A105,[1]Osnova!$A$1:$C$65536,1)=$A105,VLOOKUP($A105,[1]Osnova!$A$1:$C$65536,3),0)</f>
        <v>#N/A</v>
      </c>
      <c r="C105" s="101" t="e">
        <f>IF(VLOOKUP($A105,[1]Osnova!$A$1:$C$65536,1)=$A105,VLOOKUP($A105,[1]Osnova!$A$1:$D$65536,4),0)</f>
        <v>#N/A</v>
      </c>
      <c r="D105" s="681"/>
      <c r="E105" s="89"/>
      <c r="F105" s="87">
        <f t="shared" si="4"/>
        <v>0</v>
      </c>
      <c r="G105" s="1170"/>
      <c r="H105" s="1170"/>
      <c r="I105" s="88">
        <f t="shared" si="5"/>
        <v>0</v>
      </c>
      <c r="K105" s="14"/>
      <c r="L105" s="14"/>
      <c r="M105" s="14"/>
      <c r="N105" s="14"/>
      <c r="O105" s="14"/>
    </row>
    <row r="106" spans="1:15" s="114" customFormat="1" ht="11.25">
      <c r="A106" s="565"/>
      <c r="B106" s="9" t="e">
        <f>IF(VLOOKUP($A106,[1]Osnova!$A$1:$C$65536,1)=$A106,VLOOKUP($A106,[1]Osnova!$A$1:$C$65536,3),0)</f>
        <v>#N/A</v>
      </c>
      <c r="C106" s="101" t="e">
        <f>IF(VLOOKUP($A106,[1]Osnova!$A$1:$C$65536,1)=$A106,VLOOKUP($A106,[1]Osnova!$A$1:$D$65536,4),0)</f>
        <v>#N/A</v>
      </c>
      <c r="D106" s="681"/>
      <c r="E106" s="89"/>
      <c r="F106" s="87">
        <f t="shared" si="4"/>
        <v>0</v>
      </c>
      <c r="G106" s="1170"/>
      <c r="H106" s="1170"/>
      <c r="I106" s="88">
        <f t="shared" si="5"/>
        <v>0</v>
      </c>
      <c r="K106" s="14"/>
      <c r="L106" s="14"/>
      <c r="M106" s="14"/>
      <c r="N106" s="14"/>
      <c r="O106" s="14"/>
    </row>
    <row r="107" spans="1:15" s="114" customFormat="1" ht="11.25">
      <c r="A107" s="565"/>
      <c r="B107" s="9" t="e">
        <f>IF(VLOOKUP($A107,[1]Osnova!$A$1:$C$65536,1)=$A107,VLOOKUP($A107,[1]Osnova!$A$1:$C$65536,3),0)</f>
        <v>#N/A</v>
      </c>
      <c r="C107" s="101" t="e">
        <f>IF(VLOOKUP($A107,[1]Osnova!$A$1:$C$65536,1)=$A107,VLOOKUP($A107,[1]Osnova!$A$1:$D$65536,4),0)</f>
        <v>#N/A</v>
      </c>
      <c r="D107" s="681"/>
      <c r="E107" s="89"/>
      <c r="F107" s="87">
        <f t="shared" si="4"/>
        <v>0</v>
      </c>
      <c r="G107" s="1170"/>
      <c r="H107" s="1170"/>
      <c r="I107" s="88">
        <f t="shared" si="5"/>
        <v>0</v>
      </c>
      <c r="K107" s="14"/>
      <c r="L107" s="14"/>
      <c r="M107" s="14"/>
      <c r="N107" s="14"/>
      <c r="O107" s="14"/>
    </row>
    <row r="108" spans="1:15" s="114" customFormat="1" ht="11.25">
      <c r="A108" s="565"/>
      <c r="B108" s="9" t="e">
        <f>IF(VLOOKUP($A108,[1]Osnova!$A$1:$C$65536,1)=$A108,VLOOKUP($A108,[1]Osnova!$A$1:$C$65536,3),0)</f>
        <v>#N/A</v>
      </c>
      <c r="C108" s="101" t="e">
        <f>IF(VLOOKUP($A108,[1]Osnova!$A$1:$C$65536,1)=$A108,VLOOKUP($A108,[1]Osnova!$A$1:$D$65536,4),0)</f>
        <v>#N/A</v>
      </c>
      <c r="D108" s="681"/>
      <c r="E108" s="89"/>
      <c r="F108" s="87">
        <f t="shared" si="4"/>
        <v>0</v>
      </c>
      <c r="G108" s="1170"/>
      <c r="H108" s="1170"/>
      <c r="I108" s="88">
        <f t="shared" si="5"/>
        <v>0</v>
      </c>
      <c r="K108" s="14"/>
      <c r="L108" s="14"/>
      <c r="M108" s="14"/>
      <c r="N108" s="14"/>
      <c r="O108" s="14"/>
    </row>
    <row r="109" spans="1:15" s="114" customFormat="1" ht="11.25">
      <c r="A109" s="565"/>
      <c r="B109" s="9" t="e">
        <f>IF(VLOOKUP($A109,[1]Osnova!$A$1:$C$65536,1)=$A109,VLOOKUP($A109,[1]Osnova!$A$1:$C$65536,3),0)</f>
        <v>#N/A</v>
      </c>
      <c r="C109" s="101" t="e">
        <f>IF(VLOOKUP($A109,[1]Osnova!$A$1:$C$65536,1)=$A109,VLOOKUP($A109,[1]Osnova!$A$1:$D$65536,4),0)</f>
        <v>#N/A</v>
      </c>
      <c r="D109" s="681"/>
      <c r="E109" s="89"/>
      <c r="F109" s="87">
        <f t="shared" si="4"/>
        <v>0</v>
      </c>
      <c r="G109" s="1170"/>
      <c r="H109" s="1170"/>
      <c r="I109" s="88">
        <f t="shared" si="5"/>
        <v>0</v>
      </c>
      <c r="K109" s="14"/>
      <c r="L109" s="14"/>
      <c r="M109" s="14"/>
      <c r="N109" s="14"/>
      <c r="O109" s="14"/>
    </row>
    <row r="110" spans="1:15" s="114" customFormat="1" ht="11.25">
      <c r="A110" s="565"/>
      <c r="B110" s="9" t="e">
        <f>IF(VLOOKUP($A110,[1]Osnova!$A$1:$C$65536,1)=$A110,VLOOKUP($A110,[1]Osnova!$A$1:$C$65536,3),0)</f>
        <v>#N/A</v>
      </c>
      <c r="C110" s="101" t="e">
        <f>IF(VLOOKUP($A110,[1]Osnova!$A$1:$C$65536,1)=$A110,VLOOKUP($A110,[1]Osnova!$A$1:$D$65536,4),0)</f>
        <v>#N/A</v>
      </c>
      <c r="D110" s="681"/>
      <c r="E110" s="89"/>
      <c r="F110" s="87">
        <f t="shared" si="4"/>
        <v>0</v>
      </c>
      <c r="G110" s="1170"/>
      <c r="H110" s="1170"/>
      <c r="I110" s="88">
        <f t="shared" si="5"/>
        <v>0</v>
      </c>
      <c r="K110" s="14"/>
      <c r="L110" s="14"/>
      <c r="M110" s="14"/>
      <c r="N110" s="14"/>
      <c r="O110" s="14"/>
    </row>
    <row r="111" spans="1:15" s="114" customFormat="1" ht="11.25">
      <c r="A111" s="565"/>
      <c r="B111" s="9" t="e">
        <f>IF(VLOOKUP($A111,[1]Osnova!$A$1:$C$65536,1)=$A111,VLOOKUP($A111,[1]Osnova!$A$1:$C$65536,3),0)</f>
        <v>#N/A</v>
      </c>
      <c r="C111" s="101" t="e">
        <f>IF(VLOOKUP($A111,[1]Osnova!$A$1:$C$65536,1)=$A111,VLOOKUP($A111,[1]Osnova!$A$1:$D$65536,4),0)</f>
        <v>#N/A</v>
      </c>
      <c r="D111" s="681"/>
      <c r="E111" s="89"/>
      <c r="F111" s="87">
        <f t="shared" si="4"/>
        <v>0</v>
      </c>
      <c r="G111" s="1170"/>
      <c r="H111" s="1170"/>
      <c r="I111" s="88">
        <f t="shared" si="5"/>
        <v>0</v>
      </c>
      <c r="K111" s="14"/>
      <c r="L111" s="14"/>
      <c r="M111" s="14"/>
      <c r="N111" s="14"/>
      <c r="O111" s="14"/>
    </row>
    <row r="112" spans="1:15" s="114" customFormat="1" ht="11.25">
      <c r="A112" s="565"/>
      <c r="B112" s="9" t="e">
        <f>IF(VLOOKUP($A112,[1]Osnova!$A$1:$C$65536,1)=$A112,VLOOKUP($A112,[1]Osnova!$A$1:$C$65536,3),0)</f>
        <v>#N/A</v>
      </c>
      <c r="C112" s="101" t="e">
        <f>IF(VLOOKUP($A112,[1]Osnova!$A$1:$C$65536,1)=$A112,VLOOKUP($A112,[1]Osnova!$A$1:$D$65536,4),0)</f>
        <v>#N/A</v>
      </c>
      <c r="D112" s="681"/>
      <c r="E112" s="89"/>
      <c r="F112" s="87">
        <f t="shared" si="4"/>
        <v>0</v>
      </c>
      <c r="G112" s="1170"/>
      <c r="H112" s="1170"/>
      <c r="I112" s="88">
        <f t="shared" si="5"/>
        <v>0</v>
      </c>
      <c r="K112" s="14"/>
      <c r="L112" s="14"/>
      <c r="M112" s="14"/>
      <c r="N112" s="14"/>
      <c r="O112" s="14"/>
    </row>
    <row r="113" spans="1:15" s="114" customFormat="1" ht="11.25">
      <c r="A113" s="565"/>
      <c r="B113" s="9" t="e">
        <f>IF(VLOOKUP($A113,[1]Osnova!$A$1:$C$65536,1)=$A113,VLOOKUP($A113,[1]Osnova!$A$1:$C$65536,3),0)</f>
        <v>#N/A</v>
      </c>
      <c r="C113" s="101" t="e">
        <f>IF(VLOOKUP($A113,[1]Osnova!$A$1:$C$65536,1)=$A113,VLOOKUP($A113,[1]Osnova!$A$1:$D$65536,4),0)</f>
        <v>#N/A</v>
      </c>
      <c r="D113" s="681"/>
      <c r="E113" s="89"/>
      <c r="F113" s="87">
        <f t="shared" si="4"/>
        <v>0</v>
      </c>
      <c r="G113" s="1170"/>
      <c r="H113" s="1170"/>
      <c r="I113" s="88">
        <f t="shared" si="5"/>
        <v>0</v>
      </c>
      <c r="K113" s="14"/>
      <c r="L113" s="14"/>
      <c r="M113" s="14"/>
      <c r="N113" s="14"/>
      <c r="O113" s="14"/>
    </row>
    <row r="114" spans="1:15" s="114" customFormat="1" ht="11.25">
      <c r="A114" s="565"/>
      <c r="B114" s="9" t="e">
        <f>IF(VLOOKUP($A114,[1]Osnova!$A$1:$C$65536,1)=$A114,VLOOKUP($A114,[1]Osnova!$A$1:$C$65536,3),0)</f>
        <v>#N/A</v>
      </c>
      <c r="C114" s="101" t="e">
        <f>IF(VLOOKUP($A114,[1]Osnova!$A$1:$C$65536,1)=$A114,VLOOKUP($A114,[1]Osnova!$A$1:$D$65536,4),0)</f>
        <v>#N/A</v>
      </c>
      <c r="D114" s="681"/>
      <c r="E114" s="89"/>
      <c r="F114" s="87">
        <f t="shared" si="4"/>
        <v>0</v>
      </c>
      <c r="G114" s="1170"/>
      <c r="H114" s="1170"/>
      <c r="I114" s="88">
        <f t="shared" si="5"/>
        <v>0</v>
      </c>
      <c r="K114" s="14"/>
      <c r="L114" s="14"/>
      <c r="M114" s="14"/>
      <c r="N114" s="14"/>
      <c r="O114" s="14"/>
    </row>
    <row r="115" spans="1:15" s="114" customFormat="1" ht="11.25">
      <c r="A115" s="565"/>
      <c r="B115" s="9" t="e">
        <f>IF(VLOOKUP($A115,[1]Osnova!$A$1:$C$65536,1)=$A115,VLOOKUP($A115,[1]Osnova!$A$1:$C$65536,3),0)</f>
        <v>#N/A</v>
      </c>
      <c r="C115" s="101" t="e">
        <f>IF(VLOOKUP($A115,[1]Osnova!$A$1:$C$65536,1)=$A115,VLOOKUP($A115,[1]Osnova!$A$1:$D$65536,4),0)</f>
        <v>#N/A</v>
      </c>
      <c r="D115" s="681"/>
      <c r="E115" s="89"/>
      <c r="F115" s="87">
        <f t="shared" si="4"/>
        <v>0</v>
      </c>
      <c r="G115" s="1170"/>
      <c r="H115" s="1170"/>
      <c r="I115" s="88">
        <f t="shared" si="5"/>
        <v>0</v>
      </c>
      <c r="K115" s="14"/>
      <c r="L115" s="14"/>
      <c r="M115" s="14"/>
      <c r="N115" s="14"/>
      <c r="O115" s="14"/>
    </row>
    <row r="116" spans="1:15" s="114" customFormat="1" ht="11.25">
      <c r="A116" s="565"/>
      <c r="B116" s="9" t="e">
        <f>IF(VLOOKUP($A116,[1]Osnova!$A$1:$C$65536,1)=$A116,VLOOKUP($A116,[1]Osnova!$A$1:$C$65536,3),0)</f>
        <v>#N/A</v>
      </c>
      <c r="C116" s="101" t="e">
        <f>IF(VLOOKUP($A116,[1]Osnova!$A$1:$C$65536,1)=$A116,VLOOKUP($A116,[1]Osnova!$A$1:$D$65536,4),0)</f>
        <v>#N/A</v>
      </c>
      <c r="D116" s="681"/>
      <c r="E116" s="89"/>
      <c r="F116" s="87">
        <f t="shared" si="4"/>
        <v>0</v>
      </c>
      <c r="G116" s="1170"/>
      <c r="H116" s="1170"/>
      <c r="I116" s="88">
        <f t="shared" si="5"/>
        <v>0</v>
      </c>
      <c r="K116" s="14"/>
      <c r="L116" s="14"/>
      <c r="M116" s="14"/>
      <c r="N116" s="14"/>
      <c r="O116" s="14"/>
    </row>
    <row r="117" spans="1:15" s="114" customFormat="1" ht="11.25">
      <c r="A117" s="565"/>
      <c r="B117" s="9" t="e">
        <f>IF(VLOOKUP($A117,[1]Osnova!$A$1:$C$65536,1)=$A117,VLOOKUP($A117,[1]Osnova!$A$1:$C$65536,3),0)</f>
        <v>#N/A</v>
      </c>
      <c r="C117" s="101" t="e">
        <f>IF(VLOOKUP($A117,[1]Osnova!$A$1:$C$65536,1)=$A117,VLOOKUP($A117,[1]Osnova!$A$1:$D$65536,4),0)</f>
        <v>#N/A</v>
      </c>
      <c r="D117" s="681"/>
      <c r="E117" s="89"/>
      <c r="F117" s="87">
        <f t="shared" si="4"/>
        <v>0</v>
      </c>
      <c r="G117" s="1170"/>
      <c r="H117" s="1170"/>
      <c r="I117" s="88">
        <f t="shared" si="5"/>
        <v>0</v>
      </c>
      <c r="K117" s="14"/>
      <c r="L117" s="14"/>
      <c r="M117" s="14"/>
      <c r="N117" s="14"/>
      <c r="O117" s="14"/>
    </row>
    <row r="118" spans="1:15" s="114" customFormat="1" ht="11.25">
      <c r="A118" s="565"/>
      <c r="B118" s="9" t="e">
        <f>IF(VLOOKUP($A118,[1]Osnova!$A$1:$C$65536,1)=$A118,VLOOKUP($A118,[1]Osnova!$A$1:$C$65536,3),0)</f>
        <v>#N/A</v>
      </c>
      <c r="C118" s="101" t="e">
        <f>IF(VLOOKUP($A118,[1]Osnova!$A$1:$C$65536,1)=$A118,VLOOKUP($A118,[1]Osnova!$A$1:$D$65536,4),0)</f>
        <v>#N/A</v>
      </c>
      <c r="D118" s="681"/>
      <c r="E118" s="89"/>
      <c r="F118" s="87">
        <f t="shared" si="4"/>
        <v>0</v>
      </c>
      <c r="G118" s="1170"/>
      <c r="H118" s="1170"/>
      <c r="I118" s="88">
        <f t="shared" si="5"/>
        <v>0</v>
      </c>
      <c r="K118" s="14"/>
      <c r="L118" s="14"/>
      <c r="M118" s="14"/>
      <c r="N118" s="14"/>
      <c r="O118" s="14"/>
    </row>
    <row r="119" spans="1:15" s="114" customFormat="1" ht="11.25">
      <c r="A119" s="565"/>
      <c r="B119" s="9" t="e">
        <f>IF(VLOOKUP($A119,[1]Osnova!$A$1:$C$65536,1)=$A119,VLOOKUP($A119,[1]Osnova!$A$1:$C$65536,3),0)</f>
        <v>#N/A</v>
      </c>
      <c r="C119" s="101" t="e">
        <f>IF(VLOOKUP($A119,[1]Osnova!$A$1:$C$65536,1)=$A119,VLOOKUP($A119,[1]Osnova!$A$1:$D$65536,4),0)</f>
        <v>#N/A</v>
      </c>
      <c r="D119" s="681"/>
      <c r="E119" s="89"/>
      <c r="F119" s="87">
        <f t="shared" si="4"/>
        <v>0</v>
      </c>
      <c r="G119" s="1170"/>
      <c r="H119" s="1170"/>
      <c r="I119" s="88">
        <f t="shared" si="5"/>
        <v>0</v>
      </c>
      <c r="K119" s="14"/>
      <c r="L119" s="14"/>
      <c r="M119" s="14"/>
      <c r="N119" s="14"/>
      <c r="O119" s="14"/>
    </row>
    <row r="120" spans="1:15" s="114" customFormat="1" ht="11.25">
      <c r="A120" s="565"/>
      <c r="B120" s="9" t="e">
        <f>IF(VLOOKUP($A120,[1]Osnova!$A$1:$C$65536,1)=$A120,VLOOKUP($A120,[1]Osnova!$A$1:$C$65536,3),0)</f>
        <v>#N/A</v>
      </c>
      <c r="C120" s="101" t="e">
        <f>IF(VLOOKUP($A120,[1]Osnova!$A$1:$C$65536,1)=$A120,VLOOKUP($A120,[1]Osnova!$A$1:$D$65536,4),0)</f>
        <v>#N/A</v>
      </c>
      <c r="D120" s="681"/>
      <c r="E120" s="89"/>
      <c r="F120" s="87">
        <f t="shared" si="4"/>
        <v>0</v>
      </c>
      <c r="G120" s="1170"/>
      <c r="H120" s="1170"/>
      <c r="I120" s="88">
        <f t="shared" si="5"/>
        <v>0</v>
      </c>
      <c r="K120" s="14"/>
      <c r="L120" s="14"/>
      <c r="M120" s="14"/>
      <c r="N120" s="14"/>
      <c r="O120" s="14"/>
    </row>
    <row r="121" spans="1:15" s="114" customFormat="1" ht="11.25">
      <c r="A121" s="565"/>
      <c r="B121" s="9" t="e">
        <f>IF(VLOOKUP($A121,[1]Osnova!$A$1:$C$65536,1)=$A121,VLOOKUP($A121,[1]Osnova!$A$1:$C$65536,3),0)</f>
        <v>#N/A</v>
      </c>
      <c r="C121" s="101" t="e">
        <f>IF(VLOOKUP($A121,[1]Osnova!$A$1:$C$65536,1)=$A121,VLOOKUP($A121,[1]Osnova!$A$1:$D$65536,4),0)</f>
        <v>#N/A</v>
      </c>
      <c r="D121" s="681"/>
      <c r="E121" s="89"/>
      <c r="F121" s="87">
        <f t="shared" si="4"/>
        <v>0</v>
      </c>
      <c r="G121" s="1170"/>
      <c r="H121" s="1170"/>
      <c r="I121" s="88">
        <f t="shared" si="5"/>
        <v>0</v>
      </c>
      <c r="K121" s="14"/>
      <c r="L121" s="14"/>
      <c r="M121" s="14"/>
      <c r="N121" s="14"/>
      <c r="O121" s="14"/>
    </row>
    <row r="122" spans="1:15" s="114" customFormat="1" ht="11.25">
      <c r="A122" s="565"/>
      <c r="B122" s="9" t="e">
        <f>IF(VLOOKUP($A122,[1]Osnova!$A$1:$C$65536,1)=$A122,VLOOKUP($A122,[1]Osnova!$A$1:$C$65536,3),0)</f>
        <v>#N/A</v>
      </c>
      <c r="C122" s="101" t="e">
        <f>IF(VLOOKUP($A122,[1]Osnova!$A$1:$C$65536,1)=$A122,VLOOKUP($A122,[1]Osnova!$A$1:$D$65536,4),0)</f>
        <v>#N/A</v>
      </c>
      <c r="D122" s="681"/>
      <c r="E122" s="89"/>
      <c r="F122" s="87">
        <f t="shared" si="4"/>
        <v>0</v>
      </c>
      <c r="G122" s="1170"/>
      <c r="H122" s="1170"/>
      <c r="I122" s="88">
        <f t="shared" si="5"/>
        <v>0</v>
      </c>
      <c r="K122" s="14"/>
      <c r="L122" s="14"/>
      <c r="M122" s="14"/>
      <c r="N122" s="14"/>
      <c r="O122" s="14"/>
    </row>
    <row r="123" spans="1:15" s="114" customFormat="1" ht="11.25">
      <c r="A123" s="565"/>
      <c r="B123" s="9" t="e">
        <f>IF(VLOOKUP($A123,[1]Osnova!$A$1:$C$65536,1)=$A123,VLOOKUP($A123,[1]Osnova!$A$1:$C$65536,3),0)</f>
        <v>#N/A</v>
      </c>
      <c r="C123" s="101" t="e">
        <f>IF(VLOOKUP($A123,[1]Osnova!$A$1:$C$65536,1)=$A123,VLOOKUP($A123,[1]Osnova!$A$1:$D$65536,4),0)</f>
        <v>#N/A</v>
      </c>
      <c r="D123" s="681"/>
      <c r="E123" s="89"/>
      <c r="F123" s="87">
        <f t="shared" si="4"/>
        <v>0</v>
      </c>
      <c r="G123" s="1170"/>
      <c r="H123" s="1170"/>
      <c r="I123" s="88">
        <f t="shared" si="5"/>
        <v>0</v>
      </c>
      <c r="K123" s="14"/>
      <c r="L123" s="14"/>
      <c r="M123" s="14"/>
      <c r="N123" s="14"/>
      <c r="O123" s="14"/>
    </row>
    <row r="124" spans="1:15" s="114" customFormat="1" ht="11.25">
      <c r="A124" s="565"/>
      <c r="B124" s="9" t="e">
        <f>IF(VLOOKUP($A124,[1]Osnova!$A$1:$C$65536,1)=$A124,VLOOKUP($A124,[1]Osnova!$A$1:$C$65536,3),0)</f>
        <v>#N/A</v>
      </c>
      <c r="C124" s="101" t="e">
        <f>IF(VLOOKUP($A124,[1]Osnova!$A$1:$C$65536,1)=$A124,VLOOKUP($A124,[1]Osnova!$A$1:$D$65536,4),0)</f>
        <v>#N/A</v>
      </c>
      <c r="D124" s="681"/>
      <c r="E124" s="89"/>
      <c r="F124" s="87">
        <f t="shared" si="4"/>
        <v>0</v>
      </c>
      <c r="G124" s="1170"/>
      <c r="H124" s="1170"/>
      <c r="I124" s="88">
        <f t="shared" si="5"/>
        <v>0</v>
      </c>
      <c r="K124" s="14"/>
      <c r="L124" s="14"/>
      <c r="M124" s="14"/>
      <c r="N124" s="14"/>
      <c r="O124" s="14"/>
    </row>
    <row r="125" spans="1:15" s="114" customFormat="1" ht="11.25">
      <c r="A125" s="565"/>
      <c r="B125" s="9" t="e">
        <f>IF(VLOOKUP($A125,[1]Osnova!$A$1:$C$65536,1)=$A125,VLOOKUP($A125,[1]Osnova!$A$1:$C$65536,3),0)</f>
        <v>#N/A</v>
      </c>
      <c r="C125" s="101" t="e">
        <f>IF(VLOOKUP($A125,[1]Osnova!$A$1:$C$65536,1)=$A125,VLOOKUP($A125,[1]Osnova!$A$1:$D$65536,4),0)</f>
        <v>#N/A</v>
      </c>
      <c r="D125" s="681"/>
      <c r="E125" s="89"/>
      <c r="F125" s="87">
        <f t="shared" si="4"/>
        <v>0</v>
      </c>
      <c r="G125" s="1170"/>
      <c r="H125" s="1170"/>
      <c r="I125" s="88">
        <f t="shared" si="5"/>
        <v>0</v>
      </c>
      <c r="K125" s="14"/>
      <c r="L125" s="14"/>
      <c r="M125" s="14"/>
      <c r="N125" s="14"/>
      <c r="O125" s="14"/>
    </row>
    <row r="126" spans="1:15" s="114" customFormat="1" ht="11.25">
      <c r="A126" s="565"/>
      <c r="B126" s="9" t="e">
        <f>IF(VLOOKUP($A126,[1]Osnova!$A$1:$C$65536,1)=$A126,VLOOKUP($A126,[1]Osnova!$A$1:$C$65536,3),0)</f>
        <v>#N/A</v>
      </c>
      <c r="C126" s="101" t="e">
        <f>IF(VLOOKUP($A126,[1]Osnova!$A$1:$C$65536,1)=$A126,VLOOKUP($A126,[1]Osnova!$A$1:$D$65536,4),0)</f>
        <v>#N/A</v>
      </c>
      <c r="D126" s="681"/>
      <c r="E126" s="89"/>
      <c r="F126" s="87">
        <f t="shared" si="4"/>
        <v>0</v>
      </c>
      <c r="G126" s="1170"/>
      <c r="H126" s="1170"/>
      <c r="I126" s="88">
        <f t="shared" si="5"/>
        <v>0</v>
      </c>
      <c r="K126" s="14"/>
      <c r="L126" s="14"/>
      <c r="M126" s="14"/>
      <c r="N126" s="14"/>
      <c r="O126" s="14"/>
    </row>
    <row r="127" spans="1:15" s="114" customFormat="1" ht="11.25">
      <c r="A127" s="565"/>
      <c r="B127" s="9" t="e">
        <f>IF(VLOOKUP($A127,[1]Osnova!$A$1:$C$65536,1)=$A127,VLOOKUP($A127,[1]Osnova!$A$1:$C$65536,3),0)</f>
        <v>#N/A</v>
      </c>
      <c r="C127" s="101" t="e">
        <f>IF(VLOOKUP($A127,[1]Osnova!$A$1:$C$65536,1)=$A127,VLOOKUP($A127,[1]Osnova!$A$1:$D$65536,4),0)</f>
        <v>#N/A</v>
      </c>
      <c r="D127" s="681"/>
      <c r="E127" s="89"/>
      <c r="F127" s="87">
        <f t="shared" si="4"/>
        <v>0</v>
      </c>
      <c r="G127" s="1170"/>
      <c r="H127" s="1170"/>
      <c r="I127" s="88">
        <f t="shared" si="5"/>
        <v>0</v>
      </c>
      <c r="K127" s="14"/>
      <c r="L127" s="14"/>
      <c r="M127" s="14"/>
      <c r="N127" s="14"/>
      <c r="O127" s="14"/>
    </row>
    <row r="128" spans="1:15" s="114" customFormat="1" ht="11.25">
      <c r="A128" s="565"/>
      <c r="B128" s="9" t="e">
        <f>IF(VLOOKUP($A128,[1]Osnova!$A$1:$C$65536,1)=$A128,VLOOKUP($A128,[1]Osnova!$A$1:$C$65536,3),0)</f>
        <v>#N/A</v>
      </c>
      <c r="C128" s="101" t="e">
        <f>IF(VLOOKUP($A128,[1]Osnova!$A$1:$C$65536,1)=$A128,VLOOKUP($A128,[1]Osnova!$A$1:$D$65536,4),0)</f>
        <v>#N/A</v>
      </c>
      <c r="D128" s="681"/>
      <c r="E128" s="89"/>
      <c r="F128" s="87">
        <f t="shared" si="4"/>
        <v>0</v>
      </c>
      <c r="G128" s="1170"/>
      <c r="H128" s="1170"/>
      <c r="I128" s="88">
        <f t="shared" si="5"/>
        <v>0</v>
      </c>
      <c r="K128" s="14"/>
      <c r="L128" s="14"/>
      <c r="M128" s="14"/>
      <c r="N128" s="14"/>
      <c r="O128" s="14"/>
    </row>
    <row r="129" spans="1:15" s="114" customFormat="1" ht="11.25">
      <c r="A129" s="565"/>
      <c r="B129" s="9" t="e">
        <f>IF(VLOOKUP($A129,[1]Osnova!$A$1:$C$65536,1)=$A129,VLOOKUP($A129,[1]Osnova!$A$1:$C$65536,3),0)</f>
        <v>#N/A</v>
      </c>
      <c r="C129" s="101" t="e">
        <f>IF(VLOOKUP($A129,[1]Osnova!$A$1:$C$65536,1)=$A129,VLOOKUP($A129,[1]Osnova!$A$1:$D$65536,4),0)</f>
        <v>#N/A</v>
      </c>
      <c r="D129" s="681"/>
      <c r="E129" s="89"/>
      <c r="F129" s="87">
        <f t="shared" si="4"/>
        <v>0</v>
      </c>
      <c r="G129" s="1170"/>
      <c r="H129" s="1170"/>
      <c r="I129" s="88">
        <f t="shared" si="5"/>
        <v>0</v>
      </c>
      <c r="K129" s="14"/>
      <c r="L129" s="14"/>
      <c r="M129" s="14"/>
      <c r="N129" s="14"/>
      <c r="O129" s="14"/>
    </row>
    <row r="130" spans="1:15" s="114" customFormat="1" ht="11.25">
      <c r="A130" s="565"/>
      <c r="B130" s="9" t="e">
        <f>IF(VLOOKUP($A130,[1]Osnova!$A$1:$C$65536,1)=$A130,VLOOKUP($A130,[1]Osnova!$A$1:$C$65536,3),0)</f>
        <v>#N/A</v>
      </c>
      <c r="C130" s="101" t="e">
        <f>IF(VLOOKUP($A130,[1]Osnova!$A$1:$C$65536,1)=$A130,VLOOKUP($A130,[1]Osnova!$A$1:$D$65536,4),0)</f>
        <v>#N/A</v>
      </c>
      <c r="D130" s="681"/>
      <c r="E130" s="89"/>
      <c r="F130" s="87">
        <f t="shared" si="4"/>
        <v>0</v>
      </c>
      <c r="G130" s="1170"/>
      <c r="H130" s="1170"/>
      <c r="I130" s="88">
        <f t="shared" si="5"/>
        <v>0</v>
      </c>
      <c r="K130" s="14"/>
      <c r="L130" s="14"/>
      <c r="M130" s="14"/>
      <c r="N130" s="14"/>
      <c r="O130" s="14"/>
    </row>
    <row r="131" spans="1:15" s="114" customFormat="1" ht="11.25">
      <c r="A131" s="565"/>
      <c r="B131" s="9" t="e">
        <f>IF(VLOOKUP($A131,[1]Osnova!$A$1:$C$65536,1)=$A131,VLOOKUP($A131,[1]Osnova!$A$1:$C$65536,3),0)</f>
        <v>#N/A</v>
      </c>
      <c r="C131" s="101" t="e">
        <f>IF(VLOOKUP($A131,[1]Osnova!$A$1:$C$65536,1)=$A131,VLOOKUP($A131,[1]Osnova!$A$1:$D$65536,4),0)</f>
        <v>#N/A</v>
      </c>
      <c r="D131" s="681"/>
      <c r="E131" s="89"/>
      <c r="F131" s="87">
        <f t="shared" si="4"/>
        <v>0</v>
      </c>
      <c r="G131" s="1170"/>
      <c r="H131" s="1170"/>
      <c r="I131" s="88">
        <f t="shared" si="5"/>
        <v>0</v>
      </c>
      <c r="K131" s="14"/>
      <c r="L131" s="14"/>
      <c r="M131" s="14"/>
      <c r="N131" s="14"/>
      <c r="O131" s="14"/>
    </row>
    <row r="132" spans="1:15" s="114" customFormat="1" ht="11.25">
      <c r="A132" s="565"/>
      <c r="B132" s="9" t="e">
        <f>IF(VLOOKUP($A132,[1]Osnova!$A$1:$C$65536,1)=$A132,VLOOKUP($A132,[1]Osnova!$A$1:$C$65536,3),0)</f>
        <v>#N/A</v>
      </c>
      <c r="C132" s="101" t="e">
        <f>IF(VLOOKUP($A132,[1]Osnova!$A$1:$C$65536,1)=$A132,VLOOKUP($A132,[1]Osnova!$A$1:$D$65536,4),0)</f>
        <v>#N/A</v>
      </c>
      <c r="D132" s="681"/>
      <c r="E132" s="89"/>
      <c r="F132" s="87">
        <f t="shared" si="4"/>
        <v>0</v>
      </c>
      <c r="G132" s="1170"/>
      <c r="H132" s="1170"/>
      <c r="I132" s="88">
        <f t="shared" si="5"/>
        <v>0</v>
      </c>
      <c r="K132" s="14"/>
      <c r="L132" s="14"/>
      <c r="M132" s="14"/>
      <c r="N132" s="14"/>
      <c r="O132" s="14"/>
    </row>
    <row r="133" spans="1:15" s="114" customFormat="1" ht="11.25">
      <c r="A133" s="565"/>
      <c r="B133" s="9" t="e">
        <f>IF(VLOOKUP($A133,[1]Osnova!$A$1:$C$65536,1)=$A133,VLOOKUP($A133,[1]Osnova!$A$1:$C$65536,3),0)</f>
        <v>#N/A</v>
      </c>
      <c r="C133" s="101" t="e">
        <f>IF(VLOOKUP($A133,[1]Osnova!$A$1:$C$65536,1)=$A133,VLOOKUP($A133,[1]Osnova!$A$1:$D$65536,4),0)</f>
        <v>#N/A</v>
      </c>
      <c r="D133" s="681"/>
      <c r="E133" s="89"/>
      <c r="F133" s="87">
        <f t="shared" si="4"/>
        <v>0</v>
      </c>
      <c r="G133" s="1170"/>
      <c r="H133" s="1170"/>
      <c r="I133" s="88">
        <f t="shared" si="5"/>
        <v>0</v>
      </c>
      <c r="K133" s="14"/>
      <c r="L133" s="14"/>
      <c r="M133" s="14"/>
      <c r="N133" s="14"/>
      <c r="O133" s="14"/>
    </row>
    <row r="134" spans="1:15" s="114" customFormat="1" ht="11.25">
      <c r="A134" s="565"/>
      <c r="B134" s="9" t="e">
        <f>IF(VLOOKUP($A134,[1]Osnova!$A$1:$C$65536,1)=$A134,VLOOKUP($A134,[1]Osnova!$A$1:$C$65536,3),0)</f>
        <v>#N/A</v>
      </c>
      <c r="C134" s="101" t="e">
        <f>IF(VLOOKUP($A134,[1]Osnova!$A$1:$C$65536,1)=$A134,VLOOKUP($A134,[1]Osnova!$A$1:$D$65536,4),0)</f>
        <v>#N/A</v>
      </c>
      <c r="D134" s="681"/>
      <c r="E134" s="89"/>
      <c r="F134" s="87">
        <f t="shared" si="4"/>
        <v>0</v>
      </c>
      <c r="G134" s="1170"/>
      <c r="H134" s="1170"/>
      <c r="I134" s="88">
        <f t="shared" si="5"/>
        <v>0</v>
      </c>
      <c r="K134" s="14"/>
      <c r="L134" s="14"/>
      <c r="M134" s="14"/>
      <c r="N134" s="14"/>
      <c r="O134" s="14"/>
    </row>
    <row r="135" spans="1:15" s="114" customFormat="1" ht="11.25">
      <c r="A135" s="565"/>
      <c r="B135" s="9" t="e">
        <f>IF(VLOOKUP($A135,[1]Osnova!$A$1:$C$65536,1)=$A135,VLOOKUP($A135,[1]Osnova!$A$1:$C$65536,3),0)</f>
        <v>#N/A</v>
      </c>
      <c r="C135" s="101" t="e">
        <f>IF(VLOOKUP($A135,[1]Osnova!$A$1:$C$65536,1)=$A135,VLOOKUP($A135,[1]Osnova!$A$1:$D$65536,4),0)</f>
        <v>#N/A</v>
      </c>
      <c r="D135" s="681"/>
      <c r="E135" s="89"/>
      <c r="F135" s="87">
        <f t="shared" si="4"/>
        <v>0</v>
      </c>
      <c r="G135" s="1170"/>
      <c r="H135" s="1170"/>
      <c r="I135" s="88">
        <f t="shared" si="5"/>
        <v>0</v>
      </c>
      <c r="K135" s="14"/>
      <c r="L135" s="14"/>
      <c r="M135" s="14"/>
      <c r="N135" s="14"/>
      <c r="O135" s="14"/>
    </row>
    <row r="136" spans="1:15" s="114" customFormat="1" ht="11.25">
      <c r="A136" s="565"/>
      <c r="B136" s="9" t="e">
        <f>IF(VLOOKUP($A136,[1]Osnova!$A$1:$C$65536,1)=$A136,VLOOKUP($A136,[1]Osnova!$A$1:$C$65536,3),0)</f>
        <v>#N/A</v>
      </c>
      <c r="C136" s="101" t="e">
        <f>IF(VLOOKUP($A136,[1]Osnova!$A$1:$C$65536,1)=$A136,VLOOKUP($A136,[1]Osnova!$A$1:$D$65536,4),0)</f>
        <v>#N/A</v>
      </c>
      <c r="D136" s="681"/>
      <c r="E136" s="89"/>
      <c r="F136" s="87">
        <f t="shared" si="4"/>
        <v>0</v>
      </c>
      <c r="G136" s="1170"/>
      <c r="H136" s="1170"/>
      <c r="I136" s="88">
        <f t="shared" si="5"/>
        <v>0</v>
      </c>
      <c r="K136" s="14"/>
      <c r="L136" s="14"/>
      <c r="M136" s="14"/>
      <c r="N136" s="14"/>
      <c r="O136" s="14"/>
    </row>
    <row r="137" spans="1:15" s="114" customFormat="1" ht="11.25">
      <c r="A137" s="565"/>
      <c r="B137" s="9" t="e">
        <f>IF(VLOOKUP($A137,[1]Osnova!$A$1:$C$65536,1)=$A137,VLOOKUP($A137,[1]Osnova!$A$1:$C$65536,3),0)</f>
        <v>#N/A</v>
      </c>
      <c r="C137" s="101" t="e">
        <f>IF(VLOOKUP($A137,[1]Osnova!$A$1:$C$65536,1)=$A137,VLOOKUP($A137,[1]Osnova!$A$1:$D$65536,4),0)</f>
        <v>#N/A</v>
      </c>
      <c r="D137" s="681"/>
      <c r="E137" s="89"/>
      <c r="F137" s="87">
        <f t="shared" si="4"/>
        <v>0</v>
      </c>
      <c r="G137" s="1170"/>
      <c r="H137" s="1170"/>
      <c r="I137" s="88">
        <f t="shared" si="5"/>
        <v>0</v>
      </c>
      <c r="K137" s="14"/>
      <c r="L137" s="14"/>
      <c r="M137" s="14"/>
      <c r="N137" s="14"/>
      <c r="O137" s="14"/>
    </row>
    <row r="138" spans="1:15" s="114" customFormat="1" ht="11.25">
      <c r="A138" s="565"/>
      <c r="B138" s="9" t="e">
        <f>IF(VLOOKUP($A138,[1]Osnova!$A$1:$C$65536,1)=$A138,VLOOKUP($A138,[1]Osnova!$A$1:$C$65536,3),0)</f>
        <v>#N/A</v>
      </c>
      <c r="C138" s="101" t="e">
        <f>IF(VLOOKUP($A138,[1]Osnova!$A$1:$C$65536,1)=$A138,VLOOKUP($A138,[1]Osnova!$A$1:$D$65536,4),0)</f>
        <v>#N/A</v>
      </c>
      <c r="D138" s="681"/>
      <c r="E138" s="89"/>
      <c r="F138" s="87">
        <f t="shared" si="4"/>
        <v>0</v>
      </c>
      <c r="G138" s="1170"/>
      <c r="H138" s="1170"/>
      <c r="I138" s="88">
        <f t="shared" si="5"/>
        <v>0</v>
      </c>
      <c r="K138" s="14"/>
      <c r="L138" s="14"/>
      <c r="M138" s="14"/>
      <c r="N138" s="14"/>
      <c r="O138" s="14"/>
    </row>
    <row r="139" spans="1:15" s="114" customFormat="1" ht="11.25">
      <c r="A139" s="565"/>
      <c r="B139" s="9" t="e">
        <f>IF(VLOOKUP($A139,[1]Osnova!$A$1:$C$65536,1)=$A139,VLOOKUP($A139,[1]Osnova!$A$1:$C$65536,3),0)</f>
        <v>#N/A</v>
      </c>
      <c r="C139" s="101" t="e">
        <f>IF(VLOOKUP($A139,[1]Osnova!$A$1:$C$65536,1)=$A139,VLOOKUP($A139,[1]Osnova!$A$1:$D$65536,4),0)</f>
        <v>#N/A</v>
      </c>
      <c r="D139" s="681"/>
      <c r="E139" s="89"/>
      <c r="F139" s="87">
        <f t="shared" si="4"/>
        <v>0</v>
      </c>
      <c r="G139" s="1170"/>
      <c r="H139" s="1170"/>
      <c r="I139" s="88">
        <f t="shared" si="5"/>
        <v>0</v>
      </c>
      <c r="K139" s="14"/>
      <c r="L139" s="14"/>
      <c r="M139" s="14"/>
      <c r="N139" s="14"/>
      <c r="O139" s="14"/>
    </row>
    <row r="140" spans="1:15" s="114" customFormat="1" ht="11.25">
      <c r="A140" s="565"/>
      <c r="B140" s="9" t="e">
        <f>IF(VLOOKUP($A140,[1]Osnova!$A$1:$C$65536,1)=$A140,VLOOKUP($A140,[1]Osnova!$A$1:$C$65536,3),0)</f>
        <v>#N/A</v>
      </c>
      <c r="C140" s="101" t="e">
        <f>IF(VLOOKUP($A140,[1]Osnova!$A$1:$C$65536,1)=$A140,VLOOKUP($A140,[1]Osnova!$A$1:$D$65536,4),0)</f>
        <v>#N/A</v>
      </c>
      <c r="D140" s="681"/>
      <c r="E140" s="89"/>
      <c r="F140" s="87">
        <f t="shared" si="4"/>
        <v>0</v>
      </c>
      <c r="G140" s="1170"/>
      <c r="H140" s="1170"/>
      <c r="I140" s="88">
        <f t="shared" si="5"/>
        <v>0</v>
      </c>
      <c r="K140" s="14"/>
      <c r="L140" s="14"/>
      <c r="M140" s="14"/>
      <c r="N140" s="14"/>
      <c r="O140" s="14"/>
    </row>
    <row r="141" spans="1:15" s="114" customFormat="1" ht="11.25">
      <c r="A141" s="565"/>
      <c r="B141" s="9" t="e">
        <f>IF(VLOOKUP($A141,[1]Osnova!$A$1:$C$65536,1)=$A141,VLOOKUP($A141,[1]Osnova!$A$1:$C$65536,3),0)</f>
        <v>#N/A</v>
      </c>
      <c r="C141" s="101" t="e">
        <f>IF(VLOOKUP($A141,[1]Osnova!$A$1:$C$65536,1)=$A141,VLOOKUP($A141,[1]Osnova!$A$1:$D$65536,4),0)</f>
        <v>#N/A</v>
      </c>
      <c r="D141" s="681"/>
      <c r="E141" s="89"/>
      <c r="F141" s="87">
        <f t="shared" si="4"/>
        <v>0</v>
      </c>
      <c r="G141" s="1170"/>
      <c r="H141" s="1170"/>
      <c r="I141" s="88">
        <f t="shared" si="5"/>
        <v>0</v>
      </c>
      <c r="K141" s="14"/>
      <c r="L141" s="14"/>
      <c r="M141" s="14"/>
      <c r="N141" s="14"/>
      <c r="O141" s="14"/>
    </row>
    <row r="142" spans="1:15" s="114" customFormat="1" ht="11.25">
      <c r="A142" s="565"/>
      <c r="B142" s="9" t="e">
        <f>IF(VLOOKUP($A142,[1]Osnova!$A$1:$C$65536,1)=$A142,VLOOKUP($A142,[1]Osnova!$A$1:$C$65536,3),0)</f>
        <v>#N/A</v>
      </c>
      <c r="C142" s="101" t="e">
        <f>IF(VLOOKUP($A142,[1]Osnova!$A$1:$C$65536,1)=$A142,VLOOKUP($A142,[1]Osnova!$A$1:$D$65536,4),0)</f>
        <v>#N/A</v>
      </c>
      <c r="D142" s="681"/>
      <c r="E142" s="89"/>
      <c r="F142" s="87">
        <f t="shared" si="4"/>
        <v>0</v>
      </c>
      <c r="G142" s="1170"/>
      <c r="H142" s="1170"/>
      <c r="I142" s="88">
        <f t="shared" si="5"/>
        <v>0</v>
      </c>
      <c r="K142" s="14"/>
      <c r="L142" s="14"/>
      <c r="M142" s="14"/>
      <c r="N142" s="14"/>
      <c r="O142" s="14"/>
    </row>
    <row r="143" spans="1:15" s="114" customFormat="1" ht="11.25">
      <c r="A143" s="565"/>
      <c r="B143" s="9" t="e">
        <f>IF(VLOOKUP($A143,[1]Osnova!$A$1:$C$65536,1)=$A143,VLOOKUP($A143,[1]Osnova!$A$1:$C$65536,3),0)</f>
        <v>#N/A</v>
      </c>
      <c r="C143" s="101" t="e">
        <f>IF(VLOOKUP($A143,[1]Osnova!$A$1:$C$65536,1)=$A143,VLOOKUP($A143,[1]Osnova!$A$1:$D$65536,4),0)</f>
        <v>#N/A</v>
      </c>
      <c r="D143" s="681"/>
      <c r="E143" s="89"/>
      <c r="F143" s="87">
        <f t="shared" si="4"/>
        <v>0</v>
      </c>
      <c r="G143" s="1170"/>
      <c r="H143" s="1170"/>
      <c r="I143" s="88">
        <f t="shared" si="5"/>
        <v>0</v>
      </c>
      <c r="K143" s="14"/>
      <c r="L143" s="14"/>
      <c r="M143" s="14"/>
      <c r="N143" s="14"/>
      <c r="O143" s="14"/>
    </row>
    <row r="144" spans="1:15" s="114" customFormat="1" ht="11.25">
      <c r="A144" s="565"/>
      <c r="B144" s="9" t="e">
        <f>IF(VLOOKUP($A144,[1]Osnova!$A$1:$C$65536,1)=$A144,VLOOKUP($A144,[1]Osnova!$A$1:$C$65536,3),0)</f>
        <v>#N/A</v>
      </c>
      <c r="C144" s="101" t="e">
        <f>IF(VLOOKUP($A144,[1]Osnova!$A$1:$C$65536,1)=$A144,VLOOKUP($A144,[1]Osnova!$A$1:$D$65536,4),0)</f>
        <v>#N/A</v>
      </c>
      <c r="D144" s="681"/>
      <c r="E144" s="89"/>
      <c r="F144" s="87">
        <f t="shared" si="4"/>
        <v>0</v>
      </c>
      <c r="G144" s="1170"/>
      <c r="H144" s="1170"/>
      <c r="I144" s="88">
        <f t="shared" si="5"/>
        <v>0</v>
      </c>
      <c r="K144" s="14"/>
      <c r="L144" s="14"/>
      <c r="M144" s="14"/>
      <c r="N144" s="14"/>
      <c r="O144" s="14"/>
    </row>
    <row r="145" spans="1:15" s="114" customFormat="1" ht="11.25">
      <c r="A145" s="565"/>
      <c r="B145" s="9" t="e">
        <f>IF(VLOOKUP($A145,[1]Osnova!$A$1:$C$65536,1)=$A145,VLOOKUP($A145,[1]Osnova!$A$1:$C$65536,3),0)</f>
        <v>#N/A</v>
      </c>
      <c r="C145" s="101" t="e">
        <f>IF(VLOOKUP($A145,[1]Osnova!$A$1:$C$65536,1)=$A145,VLOOKUP($A145,[1]Osnova!$A$1:$D$65536,4),0)</f>
        <v>#N/A</v>
      </c>
      <c r="D145" s="681"/>
      <c r="E145" s="89"/>
      <c r="F145" s="87">
        <f t="shared" ref="F145:F208" si="6">SUM(D145-E145)</f>
        <v>0</v>
      </c>
      <c r="G145" s="1170"/>
      <c r="H145" s="1170"/>
      <c r="I145" s="88">
        <f t="shared" ref="I145:I182" si="7">SUM(F145+G145-H145)</f>
        <v>0</v>
      </c>
      <c r="K145" s="14"/>
      <c r="L145" s="14"/>
      <c r="M145" s="14"/>
      <c r="N145" s="14"/>
      <c r="O145" s="14"/>
    </row>
    <row r="146" spans="1:15" s="114" customFormat="1" ht="11.25">
      <c r="A146" s="565"/>
      <c r="B146" s="9" t="e">
        <f>IF(VLOOKUP($A146,[1]Osnova!$A$1:$C$65536,1)=$A146,VLOOKUP($A146,[1]Osnova!$A$1:$C$65536,3),0)</f>
        <v>#N/A</v>
      </c>
      <c r="C146" s="101" t="e">
        <f>IF(VLOOKUP($A146,[1]Osnova!$A$1:$C$65536,1)=$A146,VLOOKUP($A146,[1]Osnova!$A$1:$D$65536,4),0)</f>
        <v>#N/A</v>
      </c>
      <c r="D146" s="681"/>
      <c r="E146" s="89"/>
      <c r="F146" s="87">
        <f t="shared" si="6"/>
        <v>0</v>
      </c>
      <c r="G146" s="1170"/>
      <c r="H146" s="1170"/>
      <c r="I146" s="88">
        <f t="shared" si="7"/>
        <v>0</v>
      </c>
      <c r="K146" s="14"/>
      <c r="L146" s="14"/>
      <c r="M146" s="14"/>
      <c r="N146" s="14"/>
      <c r="O146" s="14"/>
    </row>
    <row r="147" spans="1:15" s="114" customFormat="1" ht="11.25">
      <c r="A147" s="565"/>
      <c r="B147" s="9" t="e">
        <f>IF(VLOOKUP($A147,[1]Osnova!$A$1:$C$65536,1)=$A147,VLOOKUP($A147,[1]Osnova!$A$1:$C$65536,3),0)</f>
        <v>#N/A</v>
      </c>
      <c r="C147" s="101" t="e">
        <f>IF(VLOOKUP($A147,[1]Osnova!$A$1:$C$65536,1)=$A147,VLOOKUP($A147,[1]Osnova!$A$1:$D$65536,4),0)</f>
        <v>#N/A</v>
      </c>
      <c r="D147" s="681"/>
      <c r="E147" s="89"/>
      <c r="F147" s="87">
        <f t="shared" si="6"/>
        <v>0</v>
      </c>
      <c r="G147" s="1170"/>
      <c r="H147" s="1170"/>
      <c r="I147" s="88">
        <f t="shared" si="7"/>
        <v>0</v>
      </c>
      <c r="K147" s="14"/>
      <c r="L147" s="14"/>
      <c r="M147" s="14"/>
      <c r="N147" s="14"/>
      <c r="O147" s="14"/>
    </row>
    <row r="148" spans="1:15" s="114" customFormat="1" ht="11.25">
      <c r="A148" s="565"/>
      <c r="B148" s="9" t="e">
        <f>IF(VLOOKUP($A148,[1]Osnova!$A$1:$C$65536,1)=$A148,VLOOKUP($A148,[1]Osnova!$A$1:$C$65536,3),0)</f>
        <v>#N/A</v>
      </c>
      <c r="C148" s="101" t="e">
        <f>IF(VLOOKUP($A148,[1]Osnova!$A$1:$C$65536,1)=$A148,VLOOKUP($A148,[1]Osnova!$A$1:$D$65536,4),0)</f>
        <v>#N/A</v>
      </c>
      <c r="D148" s="681"/>
      <c r="E148" s="89"/>
      <c r="F148" s="87">
        <f t="shared" si="6"/>
        <v>0</v>
      </c>
      <c r="G148" s="1170"/>
      <c r="H148" s="1170"/>
      <c r="I148" s="88">
        <f t="shared" si="7"/>
        <v>0</v>
      </c>
      <c r="K148" s="14"/>
      <c r="L148" s="14"/>
      <c r="M148" s="14"/>
      <c r="N148" s="14"/>
      <c r="O148" s="14"/>
    </row>
    <row r="149" spans="1:15" s="114" customFormat="1" ht="11.25">
      <c r="A149" s="565"/>
      <c r="B149" s="9" t="e">
        <f>IF(VLOOKUP($A149,[1]Osnova!$A$1:$C$65536,1)=$A149,VLOOKUP($A149,[1]Osnova!$A$1:$C$65536,3),0)</f>
        <v>#N/A</v>
      </c>
      <c r="C149" s="101" t="e">
        <f>IF(VLOOKUP($A149,[1]Osnova!$A$1:$C$65536,1)=$A149,VLOOKUP($A149,[1]Osnova!$A$1:$D$65536,4),0)</f>
        <v>#N/A</v>
      </c>
      <c r="D149" s="681"/>
      <c r="E149" s="89"/>
      <c r="F149" s="87">
        <f t="shared" si="6"/>
        <v>0</v>
      </c>
      <c r="G149" s="1170"/>
      <c r="H149" s="1170"/>
      <c r="I149" s="88">
        <f t="shared" si="7"/>
        <v>0</v>
      </c>
      <c r="K149" s="14"/>
      <c r="L149" s="14"/>
      <c r="M149" s="14"/>
      <c r="N149" s="14"/>
      <c r="O149" s="14"/>
    </row>
    <row r="150" spans="1:15" s="114" customFormat="1" ht="11.25">
      <c r="A150" s="565"/>
      <c r="B150" s="9" t="e">
        <f>IF(VLOOKUP($A150,[1]Osnova!$A$1:$C$65536,1)=$A150,VLOOKUP($A150,[1]Osnova!$A$1:$C$65536,3),0)</f>
        <v>#N/A</v>
      </c>
      <c r="C150" s="101" t="e">
        <f>IF(VLOOKUP($A150,[1]Osnova!$A$1:$C$65536,1)=$A150,VLOOKUP($A150,[1]Osnova!$A$1:$D$65536,4),0)</f>
        <v>#N/A</v>
      </c>
      <c r="D150" s="681"/>
      <c r="E150" s="89"/>
      <c r="F150" s="87">
        <f t="shared" si="6"/>
        <v>0</v>
      </c>
      <c r="G150" s="1170"/>
      <c r="H150" s="1170"/>
      <c r="I150" s="88">
        <f t="shared" si="7"/>
        <v>0</v>
      </c>
      <c r="K150" s="14"/>
      <c r="L150" s="14"/>
      <c r="M150" s="14"/>
      <c r="N150" s="14"/>
      <c r="O150" s="14"/>
    </row>
    <row r="151" spans="1:15" s="114" customFormat="1" ht="11.25">
      <c r="A151" s="565"/>
      <c r="B151" s="9" t="e">
        <f>IF(VLOOKUP($A151,[1]Osnova!$A$1:$C$65536,1)=$A151,VLOOKUP($A151,[1]Osnova!$A$1:$C$65536,3),0)</f>
        <v>#N/A</v>
      </c>
      <c r="C151" s="101" t="e">
        <f>IF(VLOOKUP($A151,[1]Osnova!$A$1:$C$65536,1)=$A151,VLOOKUP($A151,[1]Osnova!$A$1:$D$65536,4),0)</f>
        <v>#N/A</v>
      </c>
      <c r="D151" s="681"/>
      <c r="E151" s="89"/>
      <c r="F151" s="87">
        <f t="shared" si="6"/>
        <v>0</v>
      </c>
      <c r="G151" s="1170"/>
      <c r="H151" s="1170"/>
      <c r="I151" s="88">
        <f t="shared" si="7"/>
        <v>0</v>
      </c>
      <c r="K151" s="14"/>
      <c r="L151" s="14"/>
      <c r="M151" s="14"/>
      <c r="N151" s="14"/>
      <c r="O151" s="14"/>
    </row>
    <row r="152" spans="1:15" s="114" customFormat="1" ht="11.25">
      <c r="A152" s="565"/>
      <c r="B152" s="9" t="e">
        <f>IF(VLOOKUP($A152,[1]Osnova!$A$1:$C$65536,1)=$A152,VLOOKUP($A152,[1]Osnova!$A$1:$C$65536,3),0)</f>
        <v>#N/A</v>
      </c>
      <c r="C152" s="101" t="e">
        <f>IF(VLOOKUP($A152,[1]Osnova!$A$1:$C$65536,1)=$A152,VLOOKUP($A152,[1]Osnova!$A$1:$D$65536,4),0)</f>
        <v>#N/A</v>
      </c>
      <c r="D152" s="681"/>
      <c r="E152" s="89"/>
      <c r="F152" s="87">
        <f t="shared" si="6"/>
        <v>0</v>
      </c>
      <c r="G152" s="1170"/>
      <c r="H152" s="1170"/>
      <c r="I152" s="88">
        <f t="shared" si="7"/>
        <v>0</v>
      </c>
      <c r="K152" s="14"/>
      <c r="L152" s="14"/>
      <c r="M152" s="14"/>
      <c r="N152" s="14"/>
      <c r="O152" s="14"/>
    </row>
    <row r="153" spans="1:15" s="114" customFormat="1" ht="11.25">
      <c r="A153" s="565"/>
      <c r="B153" s="9" t="e">
        <f>IF(VLOOKUP($A153,[1]Osnova!$A$1:$C$65536,1)=$A153,VLOOKUP($A153,[1]Osnova!$A$1:$C$65536,3),0)</f>
        <v>#N/A</v>
      </c>
      <c r="C153" s="101" t="e">
        <f>IF(VLOOKUP($A153,[1]Osnova!$A$1:$C$65536,1)=$A153,VLOOKUP($A153,[1]Osnova!$A$1:$D$65536,4),0)</f>
        <v>#N/A</v>
      </c>
      <c r="D153" s="681"/>
      <c r="E153" s="89"/>
      <c r="F153" s="87">
        <f t="shared" si="6"/>
        <v>0</v>
      </c>
      <c r="G153" s="1170"/>
      <c r="H153" s="1170"/>
      <c r="I153" s="88">
        <f t="shared" si="7"/>
        <v>0</v>
      </c>
      <c r="K153" s="14"/>
      <c r="L153" s="14"/>
      <c r="M153" s="14"/>
      <c r="N153" s="14"/>
      <c r="O153" s="14"/>
    </row>
    <row r="154" spans="1:15" s="114" customFormat="1" ht="11.25">
      <c r="A154" s="565"/>
      <c r="B154" s="9" t="e">
        <f>IF(VLOOKUP($A154,[1]Osnova!$A$1:$C$65536,1)=$A154,VLOOKUP($A154,[1]Osnova!$A$1:$C$65536,3),0)</f>
        <v>#N/A</v>
      </c>
      <c r="C154" s="101" t="e">
        <f>IF(VLOOKUP($A154,[1]Osnova!$A$1:$C$65536,1)=$A154,VLOOKUP($A154,[1]Osnova!$A$1:$D$65536,4),0)</f>
        <v>#N/A</v>
      </c>
      <c r="D154" s="681"/>
      <c r="E154" s="89"/>
      <c r="F154" s="87">
        <f t="shared" si="6"/>
        <v>0</v>
      </c>
      <c r="G154" s="1170"/>
      <c r="H154" s="1170"/>
      <c r="I154" s="88">
        <f t="shared" si="7"/>
        <v>0</v>
      </c>
      <c r="K154" s="14"/>
      <c r="L154" s="14"/>
      <c r="M154" s="14"/>
      <c r="N154" s="14"/>
      <c r="O154" s="14"/>
    </row>
    <row r="155" spans="1:15" s="114" customFormat="1" ht="11.25">
      <c r="A155" s="565"/>
      <c r="B155" s="9" t="e">
        <f>IF(VLOOKUP($A155,[1]Osnova!$A$1:$C$65536,1)=$A155,VLOOKUP($A155,[1]Osnova!$A$1:$C$65536,3),0)</f>
        <v>#N/A</v>
      </c>
      <c r="C155" s="101" t="e">
        <f>IF(VLOOKUP($A155,[1]Osnova!$A$1:$C$65536,1)=$A155,VLOOKUP($A155,[1]Osnova!$A$1:$D$65536,4),0)</f>
        <v>#N/A</v>
      </c>
      <c r="D155" s="681"/>
      <c r="E155" s="89"/>
      <c r="F155" s="87">
        <f t="shared" si="6"/>
        <v>0</v>
      </c>
      <c r="G155" s="1170"/>
      <c r="H155" s="1170"/>
      <c r="I155" s="88">
        <f t="shared" si="7"/>
        <v>0</v>
      </c>
      <c r="K155" s="14"/>
      <c r="L155" s="14"/>
      <c r="M155" s="14"/>
      <c r="N155" s="14"/>
      <c r="O155" s="14"/>
    </row>
    <row r="156" spans="1:15" s="114" customFormat="1" ht="11.25">
      <c r="A156" s="565"/>
      <c r="B156" s="9" t="e">
        <f>IF(VLOOKUP($A156,[1]Osnova!$A$1:$C$65536,1)=$A156,VLOOKUP($A156,[1]Osnova!$A$1:$C$65536,3),0)</f>
        <v>#N/A</v>
      </c>
      <c r="C156" s="101" t="e">
        <f>IF(VLOOKUP($A156,[1]Osnova!$A$1:$C$65536,1)=$A156,VLOOKUP($A156,[1]Osnova!$A$1:$D$65536,4),0)</f>
        <v>#N/A</v>
      </c>
      <c r="D156" s="681"/>
      <c r="E156" s="89"/>
      <c r="F156" s="87">
        <f t="shared" si="6"/>
        <v>0</v>
      </c>
      <c r="G156" s="1170"/>
      <c r="H156" s="1170"/>
      <c r="I156" s="88">
        <f t="shared" si="7"/>
        <v>0</v>
      </c>
      <c r="K156" s="14"/>
      <c r="L156" s="14"/>
      <c r="M156" s="14"/>
      <c r="N156" s="14"/>
      <c r="O156" s="14"/>
    </row>
    <row r="157" spans="1:15" s="114" customFormat="1" ht="11.25">
      <c r="A157" s="565"/>
      <c r="B157" s="9" t="e">
        <f>IF(VLOOKUP($A157,[1]Osnova!$A$1:$C$65536,1)=$A157,VLOOKUP($A157,[1]Osnova!$A$1:$C$65536,3),0)</f>
        <v>#N/A</v>
      </c>
      <c r="C157" s="101" t="e">
        <f>IF(VLOOKUP($A157,[1]Osnova!$A$1:$C$65536,1)=$A157,VLOOKUP($A157,[1]Osnova!$A$1:$D$65536,4),0)</f>
        <v>#N/A</v>
      </c>
      <c r="D157" s="681"/>
      <c r="E157" s="89"/>
      <c r="F157" s="87">
        <f t="shared" si="6"/>
        <v>0</v>
      </c>
      <c r="G157" s="1170"/>
      <c r="H157" s="1170"/>
      <c r="I157" s="88">
        <f t="shared" si="7"/>
        <v>0</v>
      </c>
      <c r="K157" s="14"/>
      <c r="L157" s="14"/>
      <c r="M157" s="14"/>
      <c r="N157" s="14"/>
      <c r="O157" s="14"/>
    </row>
    <row r="158" spans="1:15" s="114" customFormat="1" ht="11.25">
      <c r="A158" s="565"/>
      <c r="B158" s="9" t="e">
        <f>IF(VLOOKUP($A158,[1]Osnova!$A$1:$C$65536,1)=$A158,VLOOKUP($A158,[1]Osnova!$A$1:$C$65536,3),0)</f>
        <v>#N/A</v>
      </c>
      <c r="C158" s="101" t="e">
        <f>IF(VLOOKUP($A158,[1]Osnova!$A$1:$C$65536,1)=$A158,VLOOKUP($A158,[1]Osnova!$A$1:$D$65536,4),0)</f>
        <v>#N/A</v>
      </c>
      <c r="D158" s="681"/>
      <c r="E158" s="89"/>
      <c r="F158" s="87">
        <f t="shared" si="6"/>
        <v>0</v>
      </c>
      <c r="G158" s="1170"/>
      <c r="H158" s="1170"/>
      <c r="I158" s="88">
        <f t="shared" si="7"/>
        <v>0</v>
      </c>
      <c r="K158" s="14"/>
      <c r="L158" s="14"/>
      <c r="M158" s="14"/>
      <c r="N158" s="14"/>
      <c r="O158" s="14"/>
    </row>
    <row r="159" spans="1:15" s="114" customFormat="1" ht="11.25">
      <c r="A159" s="565"/>
      <c r="B159" s="9" t="e">
        <f>IF(VLOOKUP($A159,[1]Osnova!$A$1:$C$65536,1)=$A159,VLOOKUP($A159,[1]Osnova!$A$1:$C$65536,3),0)</f>
        <v>#N/A</v>
      </c>
      <c r="C159" s="101" t="e">
        <f>IF(VLOOKUP($A159,[1]Osnova!$A$1:$C$65536,1)=$A159,VLOOKUP($A159,[1]Osnova!$A$1:$D$65536,4),0)</f>
        <v>#N/A</v>
      </c>
      <c r="D159" s="681"/>
      <c r="E159" s="89"/>
      <c r="F159" s="87">
        <f t="shared" si="6"/>
        <v>0</v>
      </c>
      <c r="G159" s="1170"/>
      <c r="H159" s="1170"/>
      <c r="I159" s="88">
        <f t="shared" si="7"/>
        <v>0</v>
      </c>
      <c r="K159" s="14"/>
      <c r="L159" s="14"/>
      <c r="M159" s="14"/>
      <c r="N159" s="14"/>
      <c r="O159" s="14"/>
    </row>
    <row r="160" spans="1:15" s="114" customFormat="1" ht="11.25">
      <c r="A160" s="565"/>
      <c r="B160" s="9" t="e">
        <f>IF(VLOOKUP($A160,[1]Osnova!$A$1:$C$65536,1)=$A160,VLOOKUP($A160,[1]Osnova!$A$1:$C$65536,3),0)</f>
        <v>#N/A</v>
      </c>
      <c r="C160" s="101" t="e">
        <f>IF(VLOOKUP($A160,[1]Osnova!$A$1:$C$65536,1)=$A160,VLOOKUP($A160,[1]Osnova!$A$1:$D$65536,4),0)</f>
        <v>#N/A</v>
      </c>
      <c r="D160" s="681"/>
      <c r="E160" s="89"/>
      <c r="F160" s="87">
        <f t="shared" si="6"/>
        <v>0</v>
      </c>
      <c r="G160" s="1170"/>
      <c r="H160" s="1170"/>
      <c r="I160" s="88">
        <f t="shared" si="7"/>
        <v>0</v>
      </c>
      <c r="K160" s="14"/>
      <c r="L160" s="14"/>
      <c r="M160" s="14"/>
      <c r="N160" s="14"/>
      <c r="O160" s="14"/>
    </row>
    <row r="161" spans="1:15" s="114" customFormat="1" ht="11.25">
      <c r="A161" s="565"/>
      <c r="B161" s="9" t="e">
        <f>IF(VLOOKUP($A161,[1]Osnova!$A$1:$C$65536,1)=$A161,VLOOKUP($A161,[1]Osnova!$A$1:$C$65536,3),0)</f>
        <v>#N/A</v>
      </c>
      <c r="C161" s="101" t="e">
        <f>IF(VLOOKUP($A161,[1]Osnova!$A$1:$C$65536,1)=$A161,VLOOKUP($A161,[1]Osnova!$A$1:$D$65536,4),0)</f>
        <v>#N/A</v>
      </c>
      <c r="D161" s="681"/>
      <c r="E161" s="89"/>
      <c r="F161" s="87">
        <f t="shared" si="6"/>
        <v>0</v>
      </c>
      <c r="G161" s="1170"/>
      <c r="H161" s="1170"/>
      <c r="I161" s="88">
        <f t="shared" si="7"/>
        <v>0</v>
      </c>
      <c r="K161" s="14"/>
      <c r="L161" s="14"/>
      <c r="M161" s="14"/>
      <c r="N161" s="14"/>
      <c r="O161" s="14"/>
    </row>
    <row r="162" spans="1:15" s="114" customFormat="1" ht="11.25">
      <c r="A162" s="565"/>
      <c r="B162" s="9" t="e">
        <f>IF(VLOOKUP($A162,[1]Osnova!$A$1:$C$65536,1)=$A162,VLOOKUP($A162,[1]Osnova!$A$1:$C$65536,3),0)</f>
        <v>#N/A</v>
      </c>
      <c r="C162" s="101" t="e">
        <f>IF(VLOOKUP($A162,[1]Osnova!$A$1:$C$65536,1)=$A162,VLOOKUP($A162,[1]Osnova!$A$1:$D$65536,4),0)</f>
        <v>#N/A</v>
      </c>
      <c r="D162" s="681"/>
      <c r="E162" s="89"/>
      <c r="F162" s="87">
        <f t="shared" si="6"/>
        <v>0</v>
      </c>
      <c r="G162" s="1170"/>
      <c r="H162" s="1170"/>
      <c r="I162" s="88">
        <f t="shared" si="7"/>
        <v>0</v>
      </c>
      <c r="K162" s="14"/>
      <c r="L162" s="14"/>
      <c r="M162" s="14"/>
      <c r="N162" s="14"/>
      <c r="O162" s="14"/>
    </row>
    <row r="163" spans="1:15" s="114" customFormat="1" ht="11.25">
      <c r="A163" s="565"/>
      <c r="B163" s="9" t="e">
        <f>IF(VLOOKUP($A163,[1]Osnova!$A$1:$C$65536,1)=$A163,VLOOKUP($A163,[1]Osnova!$A$1:$C$65536,3),0)</f>
        <v>#N/A</v>
      </c>
      <c r="C163" s="101" t="e">
        <f>IF(VLOOKUP($A163,[1]Osnova!$A$1:$C$65536,1)=$A163,VLOOKUP($A163,[1]Osnova!$A$1:$D$65536,4),0)</f>
        <v>#N/A</v>
      </c>
      <c r="D163" s="681"/>
      <c r="E163" s="89"/>
      <c r="F163" s="87">
        <f t="shared" si="6"/>
        <v>0</v>
      </c>
      <c r="G163" s="1170"/>
      <c r="H163" s="1170"/>
      <c r="I163" s="88">
        <f t="shared" si="7"/>
        <v>0</v>
      </c>
      <c r="K163" s="14"/>
      <c r="L163" s="14"/>
      <c r="M163" s="14"/>
      <c r="N163" s="14"/>
      <c r="O163" s="14"/>
    </row>
    <row r="164" spans="1:15" s="114" customFormat="1" ht="11.25">
      <c r="A164" s="565"/>
      <c r="B164" s="9" t="e">
        <f>IF(VLOOKUP($A164,[1]Osnova!$A$1:$C$65536,1)=$A164,VLOOKUP($A164,[1]Osnova!$A$1:$C$65536,3),0)</f>
        <v>#N/A</v>
      </c>
      <c r="C164" s="101" t="e">
        <f>IF(VLOOKUP($A164,[1]Osnova!$A$1:$C$65536,1)=$A164,VLOOKUP($A164,[1]Osnova!$A$1:$D$65536,4),0)</f>
        <v>#N/A</v>
      </c>
      <c r="D164" s="681"/>
      <c r="E164" s="89"/>
      <c r="F164" s="87">
        <f t="shared" si="6"/>
        <v>0</v>
      </c>
      <c r="G164" s="1170"/>
      <c r="H164" s="1170"/>
      <c r="I164" s="88">
        <f t="shared" si="7"/>
        <v>0</v>
      </c>
      <c r="K164" s="14"/>
      <c r="L164" s="14"/>
      <c r="M164" s="14"/>
      <c r="N164" s="14"/>
      <c r="O164" s="14"/>
    </row>
    <row r="165" spans="1:15" s="114" customFormat="1" ht="11.25">
      <c r="A165" s="565"/>
      <c r="B165" s="9" t="e">
        <f>IF(VLOOKUP($A165,[1]Osnova!$A$1:$C$65536,1)=$A165,VLOOKUP($A165,[1]Osnova!$A$1:$C$65536,3),0)</f>
        <v>#N/A</v>
      </c>
      <c r="C165" s="101" t="e">
        <f>IF(VLOOKUP($A165,[1]Osnova!$A$1:$C$65536,1)=$A165,VLOOKUP($A165,[1]Osnova!$A$1:$D$65536,4),0)</f>
        <v>#N/A</v>
      </c>
      <c r="D165" s="681"/>
      <c r="E165" s="89"/>
      <c r="F165" s="87">
        <f t="shared" si="6"/>
        <v>0</v>
      </c>
      <c r="G165" s="1170"/>
      <c r="H165" s="1170"/>
      <c r="I165" s="88">
        <f t="shared" si="7"/>
        <v>0</v>
      </c>
      <c r="K165" s="14"/>
      <c r="L165" s="14"/>
      <c r="M165" s="14"/>
      <c r="N165" s="14"/>
      <c r="O165" s="14"/>
    </row>
    <row r="166" spans="1:15" s="114" customFormat="1" ht="11.25">
      <c r="A166" s="565"/>
      <c r="B166" s="9" t="e">
        <f>IF(VLOOKUP($A166,[1]Osnova!$A$1:$C$65536,1)=$A166,VLOOKUP($A166,[1]Osnova!$A$1:$C$65536,3),0)</f>
        <v>#N/A</v>
      </c>
      <c r="C166" s="101" t="e">
        <f>IF(VLOOKUP($A166,[1]Osnova!$A$1:$C$65536,1)=$A166,VLOOKUP($A166,[1]Osnova!$A$1:$D$65536,4),0)</f>
        <v>#N/A</v>
      </c>
      <c r="D166" s="681"/>
      <c r="E166" s="89"/>
      <c r="F166" s="87">
        <f t="shared" si="6"/>
        <v>0</v>
      </c>
      <c r="G166" s="1170"/>
      <c r="H166" s="1170"/>
      <c r="I166" s="88">
        <f t="shared" si="7"/>
        <v>0</v>
      </c>
      <c r="K166" s="14"/>
      <c r="L166" s="14"/>
      <c r="M166" s="14"/>
      <c r="N166" s="14"/>
      <c r="O166" s="14"/>
    </row>
    <row r="167" spans="1:15" s="114" customFormat="1" ht="11.25">
      <c r="A167" s="565"/>
      <c r="B167" s="9" t="e">
        <f>IF(VLOOKUP($A167,[1]Osnova!$A$1:$C$65536,1)=$A167,VLOOKUP($A167,[1]Osnova!$A$1:$C$65536,3),0)</f>
        <v>#N/A</v>
      </c>
      <c r="C167" s="101" t="e">
        <f>IF(VLOOKUP($A167,[1]Osnova!$A$1:$C$65536,1)=$A167,VLOOKUP($A167,[1]Osnova!$A$1:$D$65536,4),0)</f>
        <v>#N/A</v>
      </c>
      <c r="D167" s="681"/>
      <c r="E167" s="89"/>
      <c r="F167" s="87">
        <f t="shared" si="6"/>
        <v>0</v>
      </c>
      <c r="G167" s="1170"/>
      <c r="H167" s="1170"/>
      <c r="I167" s="88">
        <f t="shared" si="7"/>
        <v>0</v>
      </c>
      <c r="K167" s="14"/>
      <c r="L167" s="14"/>
      <c r="M167" s="14"/>
      <c r="N167" s="14"/>
      <c r="O167" s="14"/>
    </row>
    <row r="168" spans="1:15" s="114" customFormat="1" ht="11.25">
      <c r="A168" s="565"/>
      <c r="B168" s="9" t="e">
        <f>IF(VLOOKUP($A168,[1]Osnova!$A$1:$C$65536,1)=$A168,VLOOKUP($A168,[1]Osnova!$A$1:$C$65536,3),0)</f>
        <v>#N/A</v>
      </c>
      <c r="C168" s="101" t="e">
        <f>IF(VLOOKUP($A168,[1]Osnova!$A$1:$C$65536,1)=$A168,VLOOKUP($A168,[1]Osnova!$A$1:$D$65536,4),0)</f>
        <v>#N/A</v>
      </c>
      <c r="D168" s="681"/>
      <c r="E168" s="89"/>
      <c r="F168" s="87">
        <f t="shared" si="6"/>
        <v>0</v>
      </c>
      <c r="G168" s="1170"/>
      <c r="H168" s="1170"/>
      <c r="I168" s="88">
        <f t="shared" si="7"/>
        <v>0</v>
      </c>
      <c r="K168" s="14"/>
      <c r="L168" s="14"/>
      <c r="M168" s="14"/>
      <c r="N168" s="14"/>
      <c r="O168" s="14"/>
    </row>
    <row r="169" spans="1:15" s="114" customFormat="1" ht="11.25">
      <c r="A169" s="565"/>
      <c r="B169" s="9" t="e">
        <f>IF(VLOOKUP($A169,[1]Osnova!$A$1:$C$65536,1)=$A169,VLOOKUP($A169,[1]Osnova!$A$1:$C$65536,3),0)</f>
        <v>#N/A</v>
      </c>
      <c r="C169" s="101" t="e">
        <f>IF(VLOOKUP($A169,[1]Osnova!$A$1:$C$65536,1)=$A169,VLOOKUP($A169,[1]Osnova!$A$1:$D$65536,4),0)</f>
        <v>#N/A</v>
      </c>
      <c r="D169" s="681"/>
      <c r="E169" s="89"/>
      <c r="F169" s="87">
        <f t="shared" si="6"/>
        <v>0</v>
      </c>
      <c r="G169" s="1170"/>
      <c r="H169" s="1170"/>
      <c r="I169" s="88">
        <f t="shared" si="7"/>
        <v>0</v>
      </c>
      <c r="K169" s="14"/>
      <c r="L169" s="14"/>
      <c r="M169" s="14"/>
      <c r="N169" s="14"/>
      <c r="O169" s="14"/>
    </row>
    <row r="170" spans="1:15" s="114" customFormat="1" ht="11.25">
      <c r="A170" s="565"/>
      <c r="B170" s="9" t="e">
        <f>IF(VLOOKUP($A170,[1]Osnova!$A$1:$C$65536,1)=$A170,VLOOKUP($A170,[1]Osnova!$A$1:$C$65536,3),0)</f>
        <v>#N/A</v>
      </c>
      <c r="C170" s="101" t="e">
        <f>IF(VLOOKUP($A170,[1]Osnova!$A$1:$C$65536,1)=$A170,VLOOKUP($A170,[1]Osnova!$A$1:$D$65536,4),0)</f>
        <v>#N/A</v>
      </c>
      <c r="D170" s="681"/>
      <c r="E170" s="89"/>
      <c r="F170" s="87">
        <f t="shared" si="6"/>
        <v>0</v>
      </c>
      <c r="G170" s="1170"/>
      <c r="H170" s="1170"/>
      <c r="I170" s="88">
        <f t="shared" si="7"/>
        <v>0</v>
      </c>
      <c r="K170" s="14"/>
      <c r="L170" s="14"/>
      <c r="M170" s="14"/>
      <c r="N170" s="14"/>
      <c r="O170" s="14"/>
    </row>
    <row r="171" spans="1:15" s="114" customFormat="1" ht="11.25">
      <c r="A171" s="565"/>
      <c r="B171" s="9" t="e">
        <f>IF(VLOOKUP($A171,[1]Osnova!$A$1:$C$65536,1)=$A171,VLOOKUP($A171,[1]Osnova!$A$1:$C$65536,3),0)</f>
        <v>#N/A</v>
      </c>
      <c r="C171" s="101" t="e">
        <f>IF(VLOOKUP($A171,[1]Osnova!$A$1:$C$65536,1)=$A171,VLOOKUP($A171,[1]Osnova!$A$1:$D$65536,4),0)</f>
        <v>#N/A</v>
      </c>
      <c r="D171" s="681"/>
      <c r="E171" s="89"/>
      <c r="F171" s="87">
        <f t="shared" si="6"/>
        <v>0</v>
      </c>
      <c r="G171" s="1170"/>
      <c r="H171" s="1170"/>
      <c r="I171" s="88">
        <f t="shared" si="7"/>
        <v>0</v>
      </c>
      <c r="K171" s="14"/>
      <c r="L171" s="14"/>
      <c r="M171" s="14"/>
      <c r="N171" s="14"/>
      <c r="O171" s="14"/>
    </row>
    <row r="172" spans="1:15" s="114" customFormat="1" ht="11.25">
      <c r="A172" s="565"/>
      <c r="B172" s="9" t="e">
        <f>IF(VLOOKUP($A172,[1]Osnova!$A$1:$C$65536,1)=$A172,VLOOKUP($A172,[1]Osnova!$A$1:$C$65536,3),0)</f>
        <v>#N/A</v>
      </c>
      <c r="C172" s="101" t="e">
        <f>IF(VLOOKUP($A172,[1]Osnova!$A$1:$C$65536,1)=$A172,VLOOKUP($A172,[1]Osnova!$A$1:$D$65536,4),0)</f>
        <v>#N/A</v>
      </c>
      <c r="D172" s="681"/>
      <c r="E172" s="89"/>
      <c r="F172" s="87">
        <f t="shared" si="6"/>
        <v>0</v>
      </c>
      <c r="G172" s="1170"/>
      <c r="H172" s="1170"/>
      <c r="I172" s="88">
        <f t="shared" si="7"/>
        <v>0</v>
      </c>
      <c r="K172" s="14"/>
      <c r="L172" s="14"/>
      <c r="M172" s="14"/>
      <c r="N172" s="14"/>
      <c r="O172" s="14"/>
    </row>
    <row r="173" spans="1:15" s="114" customFormat="1" ht="11.25">
      <c r="A173" s="565"/>
      <c r="B173" s="9" t="e">
        <f>IF(VLOOKUP($A173,[1]Osnova!$A$1:$C$65536,1)=$A173,VLOOKUP($A173,[1]Osnova!$A$1:$C$65536,3),0)</f>
        <v>#N/A</v>
      </c>
      <c r="C173" s="101" t="e">
        <f>IF(VLOOKUP($A173,[1]Osnova!$A$1:$C$65536,1)=$A173,VLOOKUP($A173,[1]Osnova!$A$1:$D$65536,4),0)</f>
        <v>#N/A</v>
      </c>
      <c r="D173" s="681"/>
      <c r="E173" s="89"/>
      <c r="F173" s="87">
        <f t="shared" si="6"/>
        <v>0</v>
      </c>
      <c r="G173" s="1170"/>
      <c r="H173" s="1170"/>
      <c r="I173" s="88">
        <f t="shared" si="7"/>
        <v>0</v>
      </c>
      <c r="K173" s="14"/>
      <c r="L173" s="14"/>
      <c r="M173" s="14"/>
      <c r="N173" s="14"/>
      <c r="O173" s="14"/>
    </row>
    <row r="174" spans="1:15" s="114" customFormat="1" ht="11.25">
      <c r="A174" s="565"/>
      <c r="B174" s="9" t="e">
        <f>IF(VLOOKUP($A174,[1]Osnova!$A$1:$C$65536,1)=$A174,VLOOKUP($A174,[1]Osnova!$A$1:$C$65536,3),0)</f>
        <v>#N/A</v>
      </c>
      <c r="C174" s="101" t="e">
        <f>IF(VLOOKUP($A174,[1]Osnova!$A$1:$C$65536,1)=$A174,VLOOKUP($A174,[1]Osnova!$A$1:$D$65536,4),0)</f>
        <v>#N/A</v>
      </c>
      <c r="D174" s="681"/>
      <c r="E174" s="90"/>
      <c r="F174" s="87">
        <f t="shared" si="6"/>
        <v>0</v>
      </c>
      <c r="G174" s="1170"/>
      <c r="H174" s="1170"/>
      <c r="I174" s="88">
        <f t="shared" si="7"/>
        <v>0</v>
      </c>
      <c r="K174" s="14"/>
      <c r="L174" s="14"/>
      <c r="M174" s="14"/>
      <c r="N174" s="14"/>
      <c r="O174" s="14"/>
    </row>
    <row r="175" spans="1:15" s="114" customFormat="1" ht="11.25">
      <c r="A175" s="565"/>
      <c r="B175" s="9" t="e">
        <f>IF(VLOOKUP($A175,[1]Osnova!$A$1:$C$65536,1)=$A175,VLOOKUP($A175,[1]Osnova!$A$1:$C$65536,3),0)</f>
        <v>#N/A</v>
      </c>
      <c r="C175" s="101" t="e">
        <f>IF(VLOOKUP($A175,[1]Osnova!$A$1:$C$65536,1)=$A175,VLOOKUP($A175,[1]Osnova!$A$1:$D$65536,4),0)</f>
        <v>#N/A</v>
      </c>
      <c r="D175" s="681"/>
      <c r="E175" s="90"/>
      <c r="F175" s="87">
        <f t="shared" si="6"/>
        <v>0</v>
      </c>
      <c r="G175" s="1170"/>
      <c r="H175" s="1170"/>
      <c r="I175" s="88">
        <f t="shared" si="7"/>
        <v>0</v>
      </c>
      <c r="K175" s="14"/>
      <c r="L175" s="14"/>
      <c r="M175" s="14"/>
      <c r="N175" s="14"/>
      <c r="O175" s="14"/>
    </row>
    <row r="176" spans="1:15" s="114" customFormat="1" ht="11.25">
      <c r="A176" s="565"/>
      <c r="B176" s="9" t="e">
        <f>IF(VLOOKUP($A176,[1]Osnova!$A$1:$C$65536,1)=$A176,VLOOKUP($A176,[1]Osnova!$A$1:$C$65536,3),0)</f>
        <v>#N/A</v>
      </c>
      <c r="C176" s="101" t="e">
        <f>IF(VLOOKUP($A176,[1]Osnova!$A$1:$C$65536,1)=$A176,VLOOKUP($A176,[1]Osnova!$A$1:$D$65536,4),0)</f>
        <v>#N/A</v>
      </c>
      <c r="D176" s="681"/>
      <c r="E176" s="90"/>
      <c r="F176" s="87">
        <f t="shared" si="6"/>
        <v>0</v>
      </c>
      <c r="G176" s="1170"/>
      <c r="H176" s="1170"/>
      <c r="I176" s="88">
        <f t="shared" si="7"/>
        <v>0</v>
      </c>
      <c r="K176" s="14"/>
      <c r="L176" s="14"/>
      <c r="M176" s="14"/>
      <c r="N176" s="14"/>
      <c r="O176" s="14"/>
    </row>
    <row r="177" spans="1:15" s="114" customFormat="1" ht="11.25">
      <c r="A177" s="565"/>
      <c r="B177" s="9" t="e">
        <f>IF(VLOOKUP($A177,[1]Osnova!$A$1:$C$65536,1)=$A177,VLOOKUP($A177,[1]Osnova!$A$1:$C$65536,3),0)</f>
        <v>#N/A</v>
      </c>
      <c r="C177" s="101" t="e">
        <f>IF(VLOOKUP($A177,[1]Osnova!$A$1:$C$65536,1)=$A177,VLOOKUP($A177,[1]Osnova!$A$1:$D$65536,4),0)</f>
        <v>#N/A</v>
      </c>
      <c r="D177" s="681"/>
      <c r="E177" s="90"/>
      <c r="F177" s="87">
        <f t="shared" si="6"/>
        <v>0</v>
      </c>
      <c r="G177" s="1170"/>
      <c r="H177" s="1170"/>
      <c r="I177" s="88">
        <f t="shared" si="7"/>
        <v>0</v>
      </c>
      <c r="K177" s="14"/>
      <c r="L177" s="14"/>
      <c r="M177" s="14"/>
      <c r="N177" s="14"/>
      <c r="O177" s="14"/>
    </row>
    <row r="178" spans="1:15" s="114" customFormat="1" ht="11.25">
      <c r="A178" s="565"/>
      <c r="B178" s="9" t="e">
        <f>IF(VLOOKUP($A178,[1]Osnova!$A$1:$C$65536,1)=$A178,VLOOKUP($A178,[1]Osnova!$A$1:$C$65536,3),0)</f>
        <v>#N/A</v>
      </c>
      <c r="C178" s="101" t="e">
        <f>IF(VLOOKUP($A178,[1]Osnova!$A$1:$C$65536,1)=$A178,VLOOKUP($A178,[1]Osnova!$A$1:$D$65536,4),0)</f>
        <v>#N/A</v>
      </c>
      <c r="D178" s="681"/>
      <c r="E178" s="90"/>
      <c r="F178" s="87">
        <f t="shared" si="6"/>
        <v>0</v>
      </c>
      <c r="G178" s="1170"/>
      <c r="H178" s="1170"/>
      <c r="I178" s="88">
        <f t="shared" si="7"/>
        <v>0</v>
      </c>
      <c r="K178" s="14"/>
      <c r="L178" s="14"/>
      <c r="M178" s="14"/>
      <c r="N178" s="14"/>
      <c r="O178" s="14"/>
    </row>
    <row r="179" spans="1:15" s="114" customFormat="1" ht="11.25">
      <c r="A179" s="565"/>
      <c r="B179" s="9" t="e">
        <f>IF(VLOOKUP($A179,[1]Osnova!$A$1:$C$65536,1)=$A179,VLOOKUP($A179,[1]Osnova!$A$1:$C$65536,3),0)</f>
        <v>#N/A</v>
      </c>
      <c r="C179" s="101" t="e">
        <f>IF(VLOOKUP($A179,[1]Osnova!$A$1:$C$65536,1)=$A179,VLOOKUP($A179,[1]Osnova!$A$1:$D$65536,4),0)</f>
        <v>#N/A</v>
      </c>
      <c r="D179" s="681"/>
      <c r="E179" s="90"/>
      <c r="F179" s="87">
        <f t="shared" si="6"/>
        <v>0</v>
      </c>
      <c r="G179" s="1170"/>
      <c r="H179" s="1170"/>
      <c r="I179" s="88">
        <f t="shared" si="7"/>
        <v>0</v>
      </c>
      <c r="K179" s="14"/>
      <c r="L179" s="14"/>
      <c r="M179" s="14"/>
      <c r="N179" s="14"/>
      <c r="O179" s="14"/>
    </row>
    <row r="180" spans="1:15" s="114" customFormat="1" ht="11.25">
      <c r="A180" s="565"/>
      <c r="B180" s="9" t="e">
        <f>IF(VLOOKUP($A180,[1]Osnova!$A$1:$C$65536,1)=$A180,VLOOKUP($A180,[1]Osnova!$A$1:$C$65536,3),0)</f>
        <v>#N/A</v>
      </c>
      <c r="C180" s="101" t="e">
        <f>IF(VLOOKUP($A180,[1]Osnova!$A$1:$C$65536,1)=$A180,VLOOKUP($A180,[1]Osnova!$A$1:$D$65536,4),0)</f>
        <v>#N/A</v>
      </c>
      <c r="D180" s="681"/>
      <c r="E180" s="90"/>
      <c r="F180" s="87">
        <f t="shared" si="6"/>
        <v>0</v>
      </c>
      <c r="G180" s="1170"/>
      <c r="H180" s="1170"/>
      <c r="I180" s="88">
        <f t="shared" si="7"/>
        <v>0</v>
      </c>
      <c r="K180" s="14"/>
      <c r="L180" s="14"/>
      <c r="M180" s="14"/>
      <c r="N180" s="14"/>
      <c r="O180" s="14"/>
    </row>
    <row r="181" spans="1:15" s="114" customFormat="1" ht="11.25">
      <c r="A181" s="565"/>
      <c r="B181" s="9" t="e">
        <f>IF(VLOOKUP($A181,[1]Osnova!$A$1:$C$65536,1)=$A181,VLOOKUP($A181,[1]Osnova!$A$1:$C$65536,3),0)</f>
        <v>#N/A</v>
      </c>
      <c r="C181" s="101" t="e">
        <f>IF(VLOOKUP($A181,[1]Osnova!$A$1:$C$65536,1)=$A181,VLOOKUP($A181,[1]Osnova!$A$1:$D$65536,4),0)</f>
        <v>#N/A</v>
      </c>
      <c r="D181" s="681"/>
      <c r="E181" s="90"/>
      <c r="F181" s="87">
        <f t="shared" si="6"/>
        <v>0</v>
      </c>
      <c r="G181" s="1170"/>
      <c r="H181" s="1170"/>
      <c r="I181" s="88">
        <f t="shared" si="7"/>
        <v>0</v>
      </c>
      <c r="K181" s="14"/>
      <c r="L181" s="14"/>
      <c r="M181" s="14"/>
      <c r="N181" s="14"/>
      <c r="O181" s="14"/>
    </row>
    <row r="182" spans="1:15" s="114" customFormat="1" ht="11.25">
      <c r="A182" s="565"/>
      <c r="B182" s="9" t="e">
        <f>IF(VLOOKUP($A182,[1]Osnova!$A$1:$C$65536,1)=$A182,VLOOKUP($A182,[1]Osnova!$A$1:$C$65536,3),0)</f>
        <v>#N/A</v>
      </c>
      <c r="C182" s="101" t="e">
        <f>IF(VLOOKUP($A182,[1]Osnova!$A$1:$C$65536,1)=$A182,VLOOKUP($A182,[1]Osnova!$A$1:$D$65536,4),0)</f>
        <v>#N/A</v>
      </c>
      <c r="D182" s="681"/>
      <c r="E182" s="90"/>
      <c r="F182" s="87">
        <f t="shared" si="6"/>
        <v>0</v>
      </c>
      <c r="G182" s="1170"/>
      <c r="H182" s="1170"/>
      <c r="I182" s="88">
        <f t="shared" si="7"/>
        <v>0</v>
      </c>
      <c r="K182" s="14"/>
      <c r="L182" s="14"/>
      <c r="M182" s="14"/>
      <c r="N182" s="14"/>
      <c r="O182" s="14"/>
    </row>
    <row r="183" spans="1:15" s="114" customFormat="1" ht="11.25">
      <c r="A183" s="565"/>
      <c r="B183" s="9" t="e">
        <f>IF(VLOOKUP($A183,[1]Osnova!$A$1:$C$65536,1)=$A183,VLOOKUP($A183,[1]Osnova!$A$1:$C$65536,3),0)</f>
        <v>#N/A</v>
      </c>
      <c r="C183" s="101" t="e">
        <f>IF(VLOOKUP($A183,[1]Osnova!$A$1:$C$65536,1)=$A183,VLOOKUP($A183,[1]Osnova!$A$1:$D$65536,4),0)</f>
        <v>#N/A</v>
      </c>
      <c r="D183" s="681"/>
      <c r="E183" s="90"/>
      <c r="F183" s="87">
        <f t="shared" si="6"/>
        <v>0</v>
      </c>
      <c r="G183" s="1170"/>
      <c r="H183" s="1170"/>
      <c r="I183" s="88">
        <f>SUM(F183+G183-H183)</f>
        <v>0</v>
      </c>
      <c r="K183" s="14"/>
      <c r="L183" s="14"/>
      <c r="M183" s="14"/>
      <c r="N183" s="14"/>
      <c r="O183" s="14"/>
    </row>
    <row r="184" spans="1:15" s="114" customFormat="1" ht="11.25">
      <c r="A184" s="565"/>
      <c r="B184" s="9" t="e">
        <f>IF(VLOOKUP($A184,[1]Osnova!$A$1:$C$65536,1)=$A184,VLOOKUP($A184,[1]Osnova!$A$1:$C$65536,3),0)</f>
        <v>#N/A</v>
      </c>
      <c r="C184" s="101" t="e">
        <f>IF(VLOOKUP($A184,[1]Osnova!$A$1:$C$65536,1)=$A184,VLOOKUP($A184,[1]Osnova!$A$1:$D$65536,4),0)</f>
        <v>#N/A</v>
      </c>
      <c r="D184" s="681"/>
      <c r="E184" s="90"/>
      <c r="F184" s="87">
        <f t="shared" si="6"/>
        <v>0</v>
      </c>
      <c r="G184" s="1170"/>
      <c r="H184" s="1170"/>
      <c r="I184" s="88">
        <f t="shared" ref="I184:I247" si="8">SUM(F184+G184-H184)</f>
        <v>0</v>
      </c>
      <c r="K184" s="14"/>
      <c r="L184" s="14"/>
      <c r="M184" s="14"/>
      <c r="N184" s="14"/>
      <c r="O184" s="14"/>
    </row>
    <row r="185" spans="1:15" s="114" customFormat="1" ht="11.25">
      <c r="A185" s="565"/>
      <c r="B185" s="9" t="e">
        <f>IF(VLOOKUP($A185,[1]Osnova!$A$1:$C$65536,1)=$A185,VLOOKUP($A185,[1]Osnova!$A$1:$C$65536,3),0)</f>
        <v>#N/A</v>
      </c>
      <c r="C185" s="101" t="e">
        <f>IF(VLOOKUP($A185,[1]Osnova!$A$1:$C$65536,1)=$A185,VLOOKUP($A185,[1]Osnova!$A$1:$D$65536,4),0)</f>
        <v>#N/A</v>
      </c>
      <c r="D185" s="681"/>
      <c r="E185" s="90"/>
      <c r="F185" s="87">
        <f t="shared" si="6"/>
        <v>0</v>
      </c>
      <c r="G185" s="1170"/>
      <c r="H185" s="1170"/>
      <c r="I185" s="88">
        <f t="shared" si="8"/>
        <v>0</v>
      </c>
      <c r="K185" s="14"/>
      <c r="L185" s="14"/>
      <c r="M185" s="14"/>
      <c r="N185" s="14"/>
      <c r="O185" s="14"/>
    </row>
    <row r="186" spans="1:15" s="114" customFormat="1" ht="11.25">
      <c r="A186" s="565"/>
      <c r="B186" s="9" t="e">
        <f>IF(VLOOKUP($A186,[1]Osnova!$A$1:$C$65536,1)=$A186,VLOOKUP($A186,[1]Osnova!$A$1:$C$65536,3),0)</f>
        <v>#N/A</v>
      </c>
      <c r="C186" s="101" t="e">
        <f>IF(VLOOKUP($A186,[1]Osnova!$A$1:$C$65536,1)=$A186,VLOOKUP($A186,[1]Osnova!$A$1:$D$65536,4),0)</f>
        <v>#N/A</v>
      </c>
      <c r="D186" s="681"/>
      <c r="E186" s="90"/>
      <c r="F186" s="87">
        <f t="shared" si="6"/>
        <v>0</v>
      </c>
      <c r="G186" s="1170"/>
      <c r="H186" s="1170"/>
      <c r="I186" s="88">
        <f t="shared" si="8"/>
        <v>0</v>
      </c>
      <c r="K186" s="14"/>
      <c r="L186" s="14"/>
      <c r="M186" s="14"/>
      <c r="N186" s="14"/>
      <c r="O186" s="14"/>
    </row>
    <row r="187" spans="1:15" s="114" customFormat="1" ht="11.25">
      <c r="A187" s="565"/>
      <c r="B187" s="9" t="e">
        <f>IF(VLOOKUP($A187,[1]Osnova!$A$1:$C$65536,1)=$A187,VLOOKUP($A187,[1]Osnova!$A$1:$C$65536,3),0)</f>
        <v>#N/A</v>
      </c>
      <c r="C187" s="101" t="e">
        <f>IF(VLOOKUP($A187,[1]Osnova!$A$1:$C$65536,1)=$A187,VLOOKUP($A187,[1]Osnova!$A$1:$D$65536,4),0)</f>
        <v>#N/A</v>
      </c>
      <c r="D187" s="681"/>
      <c r="E187" s="90"/>
      <c r="F187" s="87">
        <f t="shared" si="6"/>
        <v>0</v>
      </c>
      <c r="G187" s="1170"/>
      <c r="H187" s="1170"/>
      <c r="I187" s="88">
        <f t="shared" si="8"/>
        <v>0</v>
      </c>
      <c r="K187" s="14"/>
      <c r="L187" s="14"/>
      <c r="M187" s="14"/>
      <c r="N187" s="14"/>
      <c r="O187" s="14"/>
    </row>
    <row r="188" spans="1:15" s="114" customFormat="1" ht="11.25">
      <c r="A188" s="565"/>
      <c r="B188" s="9" t="e">
        <f>IF(VLOOKUP($A188,[1]Osnova!$A$1:$C$65536,1)=$A188,VLOOKUP($A188,[1]Osnova!$A$1:$C$65536,3),0)</f>
        <v>#N/A</v>
      </c>
      <c r="C188" s="101" t="e">
        <f>IF(VLOOKUP($A188,[1]Osnova!$A$1:$C$65536,1)=$A188,VLOOKUP($A188,[1]Osnova!$A$1:$D$65536,4),0)</f>
        <v>#N/A</v>
      </c>
      <c r="D188" s="681"/>
      <c r="E188" s="90"/>
      <c r="F188" s="87">
        <f t="shared" si="6"/>
        <v>0</v>
      </c>
      <c r="G188" s="1170"/>
      <c r="H188" s="1170"/>
      <c r="I188" s="88">
        <f t="shared" si="8"/>
        <v>0</v>
      </c>
      <c r="K188" s="14"/>
      <c r="L188" s="14"/>
      <c r="M188" s="14"/>
      <c r="N188" s="14"/>
      <c r="O188" s="14"/>
    </row>
    <row r="189" spans="1:15" s="114" customFormat="1" ht="11.25">
      <c r="A189" s="565"/>
      <c r="B189" s="9" t="e">
        <f>IF(VLOOKUP($A189,[1]Osnova!$A$1:$C$65536,1)=$A189,VLOOKUP($A189,[1]Osnova!$A$1:$C$65536,3),0)</f>
        <v>#N/A</v>
      </c>
      <c r="C189" s="101" t="e">
        <f>IF(VLOOKUP($A189,[1]Osnova!$A$1:$C$65536,1)=$A189,VLOOKUP($A189,[1]Osnova!$A$1:$D$65536,4),0)</f>
        <v>#N/A</v>
      </c>
      <c r="D189" s="681"/>
      <c r="E189" s="90"/>
      <c r="F189" s="87">
        <f t="shared" si="6"/>
        <v>0</v>
      </c>
      <c r="G189" s="1170"/>
      <c r="H189" s="1170"/>
      <c r="I189" s="88">
        <f t="shared" si="8"/>
        <v>0</v>
      </c>
      <c r="K189" s="14"/>
      <c r="L189" s="14"/>
      <c r="M189" s="14"/>
      <c r="N189" s="14"/>
      <c r="O189" s="14"/>
    </row>
    <row r="190" spans="1:15" s="114" customFormat="1" ht="11.25">
      <c r="A190" s="565"/>
      <c r="B190" s="9" t="e">
        <f>IF(VLOOKUP($A190,[1]Osnova!$A$1:$C$65536,1)=$A190,VLOOKUP($A190,[1]Osnova!$A$1:$C$65536,3),0)</f>
        <v>#N/A</v>
      </c>
      <c r="C190" s="101" t="e">
        <f>IF(VLOOKUP($A190,[1]Osnova!$A$1:$C$65536,1)=$A190,VLOOKUP($A190,[1]Osnova!$A$1:$D$65536,4),0)</f>
        <v>#N/A</v>
      </c>
      <c r="D190" s="681"/>
      <c r="E190" s="90"/>
      <c r="F190" s="87">
        <f t="shared" si="6"/>
        <v>0</v>
      </c>
      <c r="G190" s="1170"/>
      <c r="H190" s="1170"/>
      <c r="I190" s="88">
        <f t="shared" si="8"/>
        <v>0</v>
      </c>
      <c r="K190" s="14"/>
      <c r="L190" s="14"/>
      <c r="M190" s="14"/>
      <c r="N190" s="14"/>
      <c r="O190" s="14"/>
    </row>
    <row r="191" spans="1:15" s="114" customFormat="1" ht="11.25">
      <c r="A191" s="565"/>
      <c r="B191" s="9" t="e">
        <f>IF(VLOOKUP($A191,[1]Osnova!$A$1:$C$65536,1)=$A191,VLOOKUP($A191,[1]Osnova!$A$1:$C$65536,3),0)</f>
        <v>#N/A</v>
      </c>
      <c r="C191" s="101" t="e">
        <f>IF(VLOOKUP($A191,[1]Osnova!$A$1:$C$65536,1)=$A191,VLOOKUP($A191,[1]Osnova!$A$1:$D$65536,4),0)</f>
        <v>#N/A</v>
      </c>
      <c r="D191" s="681"/>
      <c r="E191" s="90"/>
      <c r="F191" s="87">
        <f t="shared" si="6"/>
        <v>0</v>
      </c>
      <c r="G191" s="1170"/>
      <c r="H191" s="1170"/>
      <c r="I191" s="88">
        <f t="shared" si="8"/>
        <v>0</v>
      </c>
      <c r="K191" s="14"/>
      <c r="L191" s="14"/>
      <c r="M191" s="14"/>
      <c r="N191" s="14"/>
      <c r="O191" s="14"/>
    </row>
    <row r="192" spans="1:15" s="114" customFormat="1" ht="11.25">
      <c r="A192" s="565"/>
      <c r="B192" s="9" t="e">
        <f>IF(VLOOKUP($A192,[1]Osnova!$A$1:$C$65536,1)=$A192,VLOOKUP($A192,[1]Osnova!$A$1:$C$65536,3),0)</f>
        <v>#N/A</v>
      </c>
      <c r="C192" s="101" t="e">
        <f>IF(VLOOKUP($A192,[1]Osnova!$A$1:$C$65536,1)=$A192,VLOOKUP($A192,[1]Osnova!$A$1:$D$65536,4),0)</f>
        <v>#N/A</v>
      </c>
      <c r="D192" s="681"/>
      <c r="E192" s="90"/>
      <c r="F192" s="87">
        <f t="shared" si="6"/>
        <v>0</v>
      </c>
      <c r="G192" s="1170"/>
      <c r="H192" s="1170"/>
      <c r="I192" s="88">
        <f t="shared" si="8"/>
        <v>0</v>
      </c>
      <c r="K192" s="14"/>
      <c r="L192" s="14"/>
      <c r="M192" s="14"/>
      <c r="N192" s="14"/>
      <c r="O192" s="14"/>
    </row>
    <row r="193" spans="1:15" s="114" customFormat="1" ht="11.25">
      <c r="A193" s="565"/>
      <c r="B193" s="9" t="e">
        <f>IF(VLOOKUP($A193,[1]Osnova!$A$1:$C$65536,1)=$A193,VLOOKUP($A193,[1]Osnova!$A$1:$C$65536,3),0)</f>
        <v>#N/A</v>
      </c>
      <c r="C193" s="101" t="e">
        <f>IF(VLOOKUP($A193,[1]Osnova!$A$1:$C$65536,1)=$A193,VLOOKUP($A193,[1]Osnova!$A$1:$D$65536,4),0)</f>
        <v>#N/A</v>
      </c>
      <c r="D193" s="681"/>
      <c r="E193" s="90"/>
      <c r="F193" s="87">
        <f t="shared" si="6"/>
        <v>0</v>
      </c>
      <c r="G193" s="1170"/>
      <c r="H193" s="1170"/>
      <c r="I193" s="88">
        <f t="shared" si="8"/>
        <v>0</v>
      </c>
      <c r="K193" s="14"/>
      <c r="L193" s="14"/>
      <c r="M193" s="14"/>
      <c r="N193" s="14"/>
      <c r="O193" s="14"/>
    </row>
    <row r="194" spans="1:15" s="114" customFormat="1" ht="11.25">
      <c r="A194" s="565"/>
      <c r="B194" s="9" t="e">
        <f>IF(VLOOKUP($A194,[1]Osnova!$A$1:$C$65536,1)=$A194,VLOOKUP($A194,[1]Osnova!$A$1:$C$65536,3),0)</f>
        <v>#N/A</v>
      </c>
      <c r="C194" s="103" t="e">
        <f>IF(VLOOKUP($A194,[1]Osnova!$A$1:$C$65536,1)=$A194,VLOOKUP($A194,[1]Osnova!$A$1:$D$65536,4),0)</f>
        <v>#N/A</v>
      </c>
      <c r="D194" s="681"/>
      <c r="E194" s="90"/>
      <c r="F194" s="87">
        <f t="shared" si="6"/>
        <v>0</v>
      </c>
      <c r="G194" s="1170"/>
      <c r="H194" s="1170"/>
      <c r="I194" s="88">
        <f t="shared" si="8"/>
        <v>0</v>
      </c>
      <c r="K194" s="14"/>
      <c r="L194" s="14"/>
      <c r="M194" s="14"/>
      <c r="N194" s="14"/>
      <c r="O194" s="14"/>
    </row>
    <row r="195" spans="1:15" s="114" customFormat="1" ht="11.25">
      <c r="A195" s="565"/>
      <c r="B195" s="9" t="e">
        <f>IF(VLOOKUP($A195,[1]Osnova!$A$1:$C$65536,1)=$A195,VLOOKUP($A195,[1]Osnova!$A$1:$C$65536,3),0)</f>
        <v>#N/A</v>
      </c>
      <c r="C195" s="103" t="e">
        <f>IF(VLOOKUP($A195,[1]Osnova!$A$1:$C$65536,1)=$A195,VLOOKUP($A195,[1]Osnova!$A$1:$D$65536,4),0)</f>
        <v>#N/A</v>
      </c>
      <c r="D195" s="681"/>
      <c r="E195" s="90"/>
      <c r="F195" s="87">
        <f t="shared" si="6"/>
        <v>0</v>
      </c>
      <c r="G195" s="1170"/>
      <c r="H195" s="1170"/>
      <c r="I195" s="88">
        <f t="shared" si="8"/>
        <v>0</v>
      </c>
      <c r="K195" s="14"/>
      <c r="L195" s="14"/>
      <c r="M195" s="14"/>
      <c r="N195" s="14"/>
      <c r="O195" s="14"/>
    </row>
    <row r="196" spans="1:15" s="114" customFormat="1" ht="11.25">
      <c r="A196" s="565"/>
      <c r="B196" s="9" t="e">
        <f>IF(VLOOKUP($A196,[1]Osnova!$A$1:$C$65536,1)=$A196,VLOOKUP($A196,[1]Osnova!$A$1:$C$65536,3),0)</f>
        <v>#N/A</v>
      </c>
      <c r="C196" s="103" t="e">
        <f>IF(VLOOKUP($A196,[1]Osnova!$A$1:$C$65536,1)=$A196,VLOOKUP($A196,[1]Osnova!$A$1:$D$65536,4),0)</f>
        <v>#N/A</v>
      </c>
      <c r="D196" s="681"/>
      <c r="E196" s="90"/>
      <c r="F196" s="87">
        <f t="shared" si="6"/>
        <v>0</v>
      </c>
      <c r="G196" s="1170"/>
      <c r="H196" s="1170"/>
      <c r="I196" s="88">
        <f t="shared" si="8"/>
        <v>0</v>
      </c>
      <c r="K196" s="14"/>
      <c r="L196" s="14"/>
      <c r="M196" s="14"/>
      <c r="N196" s="14"/>
      <c r="O196" s="14"/>
    </row>
    <row r="197" spans="1:15" s="114" customFormat="1" ht="11.25">
      <c r="A197" s="565"/>
      <c r="B197" s="9" t="e">
        <f>IF(VLOOKUP($A197,[1]Osnova!$A$1:$C$65536,1)=$A197,VLOOKUP($A197,[1]Osnova!$A$1:$C$65536,3),0)</f>
        <v>#N/A</v>
      </c>
      <c r="C197" s="103" t="e">
        <f>IF(VLOOKUP($A197,[1]Osnova!$A$1:$C$65536,1)=$A197,VLOOKUP($A197,[1]Osnova!$A$1:$D$65536,4),0)</f>
        <v>#N/A</v>
      </c>
      <c r="D197" s="681"/>
      <c r="E197" s="90"/>
      <c r="F197" s="87">
        <f t="shared" si="6"/>
        <v>0</v>
      </c>
      <c r="G197" s="1170"/>
      <c r="H197" s="1170"/>
      <c r="I197" s="88">
        <f t="shared" si="8"/>
        <v>0</v>
      </c>
      <c r="K197" s="14"/>
      <c r="L197" s="14"/>
      <c r="M197" s="14"/>
      <c r="N197" s="14"/>
      <c r="O197" s="14"/>
    </row>
    <row r="198" spans="1:15" s="114" customFormat="1" ht="11.25">
      <c r="A198" s="565"/>
      <c r="B198" s="9" t="e">
        <f>IF(VLOOKUP($A198,[1]Osnova!$A$1:$C$65536,1)=$A198,VLOOKUP($A198,[1]Osnova!$A$1:$C$65536,3),0)</f>
        <v>#N/A</v>
      </c>
      <c r="C198" s="103" t="e">
        <f>IF(VLOOKUP($A198,[1]Osnova!$A$1:$C$65536,1)=$A198,VLOOKUP($A198,[1]Osnova!$A$1:$D$65536,4),0)</f>
        <v>#N/A</v>
      </c>
      <c r="D198" s="681"/>
      <c r="E198" s="90"/>
      <c r="F198" s="87">
        <f t="shared" si="6"/>
        <v>0</v>
      </c>
      <c r="G198" s="1170"/>
      <c r="H198" s="1170"/>
      <c r="I198" s="88">
        <f t="shared" si="8"/>
        <v>0</v>
      </c>
      <c r="K198" s="14"/>
      <c r="L198" s="14"/>
      <c r="M198" s="14"/>
      <c r="N198" s="14"/>
      <c r="O198" s="14"/>
    </row>
    <row r="199" spans="1:15" s="114" customFormat="1" ht="11.25">
      <c r="A199" s="565"/>
      <c r="B199" s="9" t="e">
        <f>IF(VLOOKUP($A199,[1]Osnova!$A$1:$C$65536,1)=$A199,VLOOKUP($A199,[1]Osnova!$A$1:$C$65536,3),0)</f>
        <v>#N/A</v>
      </c>
      <c r="C199" s="103" t="e">
        <f>IF(VLOOKUP($A199,[1]Osnova!$A$1:$C$65536,1)=$A199,VLOOKUP($A199,[1]Osnova!$A$1:$D$65536,4),0)</f>
        <v>#N/A</v>
      </c>
      <c r="D199" s="681"/>
      <c r="E199" s="90"/>
      <c r="F199" s="87">
        <f t="shared" si="6"/>
        <v>0</v>
      </c>
      <c r="G199" s="1170"/>
      <c r="H199" s="1170"/>
      <c r="I199" s="88">
        <f t="shared" si="8"/>
        <v>0</v>
      </c>
      <c r="K199" s="14"/>
      <c r="L199" s="14"/>
      <c r="M199" s="14"/>
      <c r="N199" s="14"/>
      <c r="O199" s="14"/>
    </row>
    <row r="200" spans="1:15" s="114" customFormat="1" ht="11.25">
      <c r="A200" s="565"/>
      <c r="B200" s="9" t="e">
        <f>IF(VLOOKUP($A200,[1]Osnova!$A$1:$C$65536,1)=$A200,VLOOKUP($A200,[1]Osnova!$A$1:$C$65536,3),0)</f>
        <v>#N/A</v>
      </c>
      <c r="C200" s="103" t="e">
        <f>IF(VLOOKUP($A200,[1]Osnova!$A$1:$C$65536,1)=$A200,VLOOKUP($A200,[1]Osnova!$A$1:$D$65536,4),0)</f>
        <v>#N/A</v>
      </c>
      <c r="D200" s="681"/>
      <c r="E200" s="90"/>
      <c r="F200" s="87">
        <f t="shared" si="6"/>
        <v>0</v>
      </c>
      <c r="G200" s="1170"/>
      <c r="H200" s="1170"/>
      <c r="I200" s="88">
        <f t="shared" si="8"/>
        <v>0</v>
      </c>
      <c r="K200" s="14"/>
      <c r="L200" s="14"/>
      <c r="M200" s="14"/>
      <c r="N200" s="14"/>
      <c r="O200" s="14"/>
    </row>
    <row r="201" spans="1:15" s="114" customFormat="1" ht="11.25">
      <c r="A201" s="565"/>
      <c r="B201" s="9" t="e">
        <f>IF(VLOOKUP($A201,[1]Osnova!$A$1:$C$65536,1)=$A201,VLOOKUP($A201,[1]Osnova!$A$1:$C$65536,3),0)</f>
        <v>#N/A</v>
      </c>
      <c r="C201" s="103" t="e">
        <f>IF(VLOOKUP($A201,[1]Osnova!$A$1:$C$65536,1)=$A201,VLOOKUP($A201,[1]Osnova!$A$1:$D$65536,4),0)</f>
        <v>#N/A</v>
      </c>
      <c r="D201" s="681"/>
      <c r="E201" s="90"/>
      <c r="F201" s="87">
        <f t="shared" si="6"/>
        <v>0</v>
      </c>
      <c r="G201" s="1170"/>
      <c r="H201" s="1170"/>
      <c r="I201" s="88">
        <f t="shared" si="8"/>
        <v>0</v>
      </c>
      <c r="K201" s="14"/>
      <c r="L201" s="14"/>
      <c r="M201" s="14"/>
      <c r="N201" s="14"/>
      <c r="O201" s="14"/>
    </row>
    <row r="202" spans="1:15" s="114" customFormat="1" ht="11.25">
      <c r="A202" s="565"/>
      <c r="B202" s="9" t="e">
        <f>IF(VLOOKUP($A202,[1]Osnova!$A$1:$C$65536,1)=$A202,VLOOKUP($A202,[1]Osnova!$A$1:$C$65536,3),0)</f>
        <v>#N/A</v>
      </c>
      <c r="C202" s="103" t="e">
        <f>IF(VLOOKUP($A202,[1]Osnova!$A$1:$C$65536,1)=$A202,VLOOKUP($A202,[1]Osnova!$A$1:$D$65536,4),0)</f>
        <v>#N/A</v>
      </c>
      <c r="D202" s="681"/>
      <c r="E202" s="90"/>
      <c r="F202" s="87">
        <f t="shared" si="6"/>
        <v>0</v>
      </c>
      <c r="G202" s="1170"/>
      <c r="H202" s="1170"/>
      <c r="I202" s="88">
        <f t="shared" si="8"/>
        <v>0</v>
      </c>
      <c r="K202" s="14"/>
      <c r="L202" s="14"/>
      <c r="M202" s="14"/>
      <c r="N202" s="14"/>
      <c r="O202" s="14"/>
    </row>
    <row r="203" spans="1:15" s="114" customFormat="1" ht="11.25">
      <c r="A203" s="565"/>
      <c r="B203" s="9" t="e">
        <f>IF(VLOOKUP($A203,[1]Osnova!$A$1:$C$65536,1)=$A203,VLOOKUP($A203,[1]Osnova!$A$1:$C$65536,3),0)</f>
        <v>#N/A</v>
      </c>
      <c r="C203" s="103" t="e">
        <f>IF(VLOOKUP($A203,[1]Osnova!$A$1:$C$65536,1)=$A203,VLOOKUP($A203,[1]Osnova!$A$1:$D$65536,4),0)</f>
        <v>#N/A</v>
      </c>
      <c r="D203" s="681"/>
      <c r="E203" s="90"/>
      <c r="F203" s="87">
        <f t="shared" si="6"/>
        <v>0</v>
      </c>
      <c r="G203" s="1170"/>
      <c r="H203" s="1170"/>
      <c r="I203" s="88">
        <f t="shared" si="8"/>
        <v>0</v>
      </c>
      <c r="K203" s="14"/>
      <c r="L203" s="14"/>
      <c r="M203" s="14"/>
      <c r="N203" s="14"/>
      <c r="O203" s="14"/>
    </row>
    <row r="204" spans="1:15" s="114" customFormat="1" ht="11.25">
      <c r="A204" s="565"/>
      <c r="B204" s="9" t="e">
        <f>IF(VLOOKUP($A204,[1]Osnova!$A$1:$C$65536,1)=$A204,VLOOKUP($A204,[1]Osnova!$A$1:$C$65536,3),0)</f>
        <v>#N/A</v>
      </c>
      <c r="C204" s="103" t="e">
        <f>IF(VLOOKUP($A204,[1]Osnova!$A$1:$C$65536,1)=$A204,VLOOKUP($A204,[1]Osnova!$A$1:$D$65536,4),0)</f>
        <v>#N/A</v>
      </c>
      <c r="D204" s="681"/>
      <c r="E204" s="90"/>
      <c r="F204" s="87">
        <f t="shared" si="6"/>
        <v>0</v>
      </c>
      <c r="G204" s="1170"/>
      <c r="H204" s="1170"/>
      <c r="I204" s="88">
        <f t="shared" si="8"/>
        <v>0</v>
      </c>
      <c r="K204" s="14"/>
      <c r="L204" s="14"/>
      <c r="M204" s="14"/>
      <c r="N204" s="14"/>
      <c r="O204" s="14"/>
    </row>
    <row r="205" spans="1:15" s="114" customFormat="1" ht="11.25">
      <c r="A205" s="565"/>
      <c r="B205" s="9" t="e">
        <f>IF(VLOOKUP($A205,[1]Osnova!$A$1:$C$65536,1)=$A205,VLOOKUP($A205,[1]Osnova!$A$1:$C$65536,3),0)</f>
        <v>#N/A</v>
      </c>
      <c r="C205" s="103" t="e">
        <f>IF(VLOOKUP($A205,[1]Osnova!$A$1:$C$65536,1)=$A205,VLOOKUP($A205,[1]Osnova!$A$1:$D$65536,4),0)</f>
        <v>#N/A</v>
      </c>
      <c r="D205" s="681"/>
      <c r="E205" s="90"/>
      <c r="F205" s="87">
        <f t="shared" si="6"/>
        <v>0</v>
      </c>
      <c r="G205" s="1170"/>
      <c r="H205" s="1170"/>
      <c r="I205" s="88">
        <f t="shared" si="8"/>
        <v>0</v>
      </c>
      <c r="K205" s="14"/>
      <c r="L205" s="14"/>
      <c r="M205" s="14"/>
      <c r="N205" s="14"/>
      <c r="O205" s="14"/>
    </row>
    <row r="206" spans="1:15" s="114" customFormat="1" ht="11.25">
      <c r="A206" s="565"/>
      <c r="B206" s="9" t="e">
        <f>IF(VLOOKUP($A206,[1]Osnova!$A$1:$C$65536,1)=$A206,VLOOKUP($A206,[1]Osnova!$A$1:$C$65536,3),0)</f>
        <v>#N/A</v>
      </c>
      <c r="C206" s="103" t="e">
        <f>IF(VLOOKUP($A206,[1]Osnova!$A$1:$C$65536,1)=$A206,VLOOKUP($A206,[1]Osnova!$A$1:$D$65536,4),0)</f>
        <v>#N/A</v>
      </c>
      <c r="D206" s="90"/>
      <c r="E206" s="90"/>
      <c r="F206" s="87">
        <f t="shared" si="6"/>
        <v>0</v>
      </c>
      <c r="G206" s="90"/>
      <c r="H206" s="90"/>
      <c r="I206" s="88">
        <f t="shared" si="8"/>
        <v>0</v>
      </c>
      <c r="K206" s="14"/>
      <c r="L206" s="14"/>
      <c r="M206" s="14"/>
      <c r="N206" s="14"/>
      <c r="O206" s="14"/>
    </row>
    <row r="207" spans="1:15" s="114" customFormat="1" ht="11.25">
      <c r="A207" s="565"/>
      <c r="B207" s="9" t="e">
        <f>IF(VLOOKUP($A207,[1]Osnova!$A$1:$C$65536,1)=$A207,VLOOKUP($A207,[1]Osnova!$A$1:$C$65536,3),0)</f>
        <v>#N/A</v>
      </c>
      <c r="C207" s="103" t="e">
        <f>IF(VLOOKUP($A207,[1]Osnova!$A$1:$C$65536,1)=$A207,VLOOKUP($A207,[1]Osnova!$A$1:$D$65536,4),0)</f>
        <v>#N/A</v>
      </c>
      <c r="D207" s="90"/>
      <c r="E207" s="90"/>
      <c r="F207" s="87">
        <f t="shared" si="6"/>
        <v>0</v>
      </c>
      <c r="G207" s="90"/>
      <c r="H207" s="90"/>
      <c r="I207" s="88">
        <f t="shared" si="8"/>
        <v>0</v>
      </c>
      <c r="K207" s="14"/>
      <c r="L207" s="14"/>
      <c r="M207" s="14"/>
      <c r="N207" s="14"/>
      <c r="O207" s="14"/>
    </row>
    <row r="208" spans="1:15" s="114" customFormat="1" ht="11.25">
      <c r="A208" s="565"/>
      <c r="B208" s="9" t="e">
        <f>IF(VLOOKUP($A208,[1]Osnova!$A$1:$C$65536,1)=$A208,VLOOKUP($A208,[1]Osnova!$A$1:$C$65536,3),0)</f>
        <v>#N/A</v>
      </c>
      <c r="C208" s="103" t="e">
        <f>IF(VLOOKUP($A208,[1]Osnova!$A$1:$C$65536,1)=$A208,VLOOKUP($A208,[1]Osnova!$A$1:$D$65536,4),0)</f>
        <v>#N/A</v>
      </c>
      <c r="D208" s="90"/>
      <c r="E208" s="90"/>
      <c r="F208" s="87">
        <f t="shared" si="6"/>
        <v>0</v>
      </c>
      <c r="G208" s="90"/>
      <c r="H208" s="90"/>
      <c r="I208" s="88">
        <f t="shared" si="8"/>
        <v>0</v>
      </c>
      <c r="K208" s="14"/>
      <c r="L208" s="14"/>
      <c r="M208" s="14"/>
      <c r="N208" s="14"/>
      <c r="O208" s="14"/>
    </row>
    <row r="209" spans="1:15" s="114" customFormat="1" ht="11.25">
      <c r="A209" s="565"/>
      <c r="B209" s="9" t="e">
        <f>IF(VLOOKUP($A209,[1]Osnova!$A$1:$C$65536,1)=$A209,VLOOKUP($A209,[1]Osnova!$A$1:$C$65536,3),0)</f>
        <v>#N/A</v>
      </c>
      <c r="C209" s="103" t="e">
        <f>IF(VLOOKUP($A209,[1]Osnova!$A$1:$C$65536,1)=$A209,VLOOKUP($A209,[1]Osnova!$A$1:$D$65536,4),0)</f>
        <v>#N/A</v>
      </c>
      <c r="D209" s="90"/>
      <c r="E209" s="90"/>
      <c r="F209" s="87">
        <f t="shared" ref="F209:F254" si="9">SUM(D209-E209)</f>
        <v>0</v>
      </c>
      <c r="G209" s="90"/>
      <c r="H209" s="90"/>
      <c r="I209" s="88">
        <f t="shared" si="8"/>
        <v>0</v>
      </c>
      <c r="K209" s="14"/>
      <c r="L209" s="14"/>
      <c r="M209" s="14"/>
      <c r="N209" s="14"/>
      <c r="O209" s="14"/>
    </row>
    <row r="210" spans="1:15" s="114" customFormat="1" ht="11.25">
      <c r="A210" s="565"/>
      <c r="B210" s="9" t="e">
        <f>IF(VLOOKUP($A210,[1]Osnova!$A$1:$C$65536,1)=$A210,VLOOKUP($A210,[1]Osnova!$A$1:$C$65536,3),0)</f>
        <v>#N/A</v>
      </c>
      <c r="C210" s="103" t="e">
        <f>IF(VLOOKUP($A210,[1]Osnova!$A$1:$C$65536,1)=$A210,VLOOKUP($A210,[1]Osnova!$A$1:$D$65536,4),0)</f>
        <v>#N/A</v>
      </c>
      <c r="D210" s="90"/>
      <c r="E210" s="90"/>
      <c r="F210" s="87">
        <f t="shared" si="9"/>
        <v>0</v>
      </c>
      <c r="G210" s="90"/>
      <c r="H210" s="90"/>
      <c r="I210" s="88">
        <f t="shared" si="8"/>
        <v>0</v>
      </c>
      <c r="K210" s="14"/>
      <c r="L210" s="14"/>
      <c r="M210" s="14"/>
      <c r="N210" s="14"/>
      <c r="O210" s="14"/>
    </row>
    <row r="211" spans="1:15" s="114" customFormat="1" ht="11.25">
      <c r="A211" s="565"/>
      <c r="B211" s="9" t="e">
        <f>IF(VLOOKUP($A211,[1]Osnova!$A$1:$C$65536,1)=$A211,VLOOKUP($A211,[1]Osnova!$A$1:$C$65536,3),0)</f>
        <v>#N/A</v>
      </c>
      <c r="C211" s="103" t="e">
        <f>IF(VLOOKUP($A211,[1]Osnova!$A$1:$C$65536,1)=$A211,VLOOKUP($A211,[1]Osnova!$A$1:$D$65536,4),0)</f>
        <v>#N/A</v>
      </c>
      <c r="D211" s="90"/>
      <c r="E211" s="90"/>
      <c r="F211" s="87">
        <f t="shared" si="9"/>
        <v>0</v>
      </c>
      <c r="G211" s="90"/>
      <c r="H211" s="90"/>
      <c r="I211" s="88">
        <f t="shared" si="8"/>
        <v>0</v>
      </c>
      <c r="K211" s="14"/>
      <c r="L211" s="14"/>
      <c r="M211" s="14"/>
      <c r="N211" s="14"/>
      <c r="O211" s="14"/>
    </row>
    <row r="212" spans="1:15" s="114" customFormat="1" ht="11.25">
      <c r="A212" s="565"/>
      <c r="B212" s="9" t="e">
        <f>IF(VLOOKUP($A212,[1]Osnova!$A$1:$C$65536,1)=$A212,VLOOKUP($A212,[1]Osnova!$A$1:$C$65536,3),0)</f>
        <v>#N/A</v>
      </c>
      <c r="C212" s="103" t="e">
        <f>IF(VLOOKUP($A212,[1]Osnova!$A$1:$C$65536,1)=$A212,VLOOKUP($A212,[1]Osnova!$A$1:$D$65536,4),0)</f>
        <v>#N/A</v>
      </c>
      <c r="D212" s="90"/>
      <c r="E212" s="90"/>
      <c r="F212" s="87">
        <f t="shared" si="9"/>
        <v>0</v>
      </c>
      <c r="G212" s="90"/>
      <c r="H212" s="90"/>
      <c r="I212" s="88">
        <f t="shared" si="8"/>
        <v>0</v>
      </c>
      <c r="K212" s="14"/>
      <c r="L212" s="14"/>
      <c r="M212" s="14"/>
      <c r="N212" s="14"/>
      <c r="O212" s="14"/>
    </row>
    <row r="213" spans="1:15" s="114" customFormat="1" ht="11.25">
      <c r="A213" s="565"/>
      <c r="B213" s="9" t="e">
        <f>IF(VLOOKUP($A213,[1]Osnova!$A$1:$C$65536,1)=$A213,VLOOKUP($A213,[1]Osnova!$A$1:$C$65536,3),0)</f>
        <v>#N/A</v>
      </c>
      <c r="C213" s="103" t="e">
        <f>IF(VLOOKUP($A213,[1]Osnova!$A$1:$C$65536,1)=$A213,VLOOKUP($A213,[1]Osnova!$A$1:$D$65536,4),0)</f>
        <v>#N/A</v>
      </c>
      <c r="D213" s="90"/>
      <c r="E213" s="90"/>
      <c r="F213" s="87">
        <f t="shared" si="9"/>
        <v>0</v>
      </c>
      <c r="G213" s="90"/>
      <c r="H213" s="90"/>
      <c r="I213" s="88">
        <f t="shared" si="8"/>
        <v>0</v>
      </c>
      <c r="K213" s="14"/>
      <c r="L213" s="14"/>
      <c r="M213" s="14"/>
      <c r="N213" s="14"/>
      <c r="O213" s="14"/>
    </row>
    <row r="214" spans="1:15" s="114" customFormat="1" ht="11.25">
      <c r="A214" s="565"/>
      <c r="B214" s="9" t="e">
        <f>IF(VLOOKUP($A214,[1]Osnova!$A$1:$C$65536,1)=$A214,VLOOKUP($A214,[1]Osnova!$A$1:$C$65536,3),0)</f>
        <v>#N/A</v>
      </c>
      <c r="C214" s="103" t="e">
        <f>IF(VLOOKUP($A214,[1]Osnova!$A$1:$C$65536,1)=$A214,VLOOKUP($A214,[1]Osnova!$A$1:$D$65536,4),0)</f>
        <v>#N/A</v>
      </c>
      <c r="D214" s="90"/>
      <c r="E214" s="90"/>
      <c r="F214" s="87">
        <f t="shared" si="9"/>
        <v>0</v>
      </c>
      <c r="G214" s="90"/>
      <c r="H214" s="90"/>
      <c r="I214" s="88">
        <f t="shared" si="8"/>
        <v>0</v>
      </c>
      <c r="K214" s="14"/>
      <c r="L214" s="14"/>
      <c r="M214" s="14"/>
      <c r="N214" s="14"/>
      <c r="O214" s="14"/>
    </row>
    <row r="215" spans="1:15" s="114" customFormat="1" ht="11.25">
      <c r="A215" s="565"/>
      <c r="B215" s="9" t="e">
        <f>IF(VLOOKUP($A215,[1]Osnova!$A$1:$C$65536,1)=$A215,VLOOKUP($A215,[1]Osnova!$A$1:$C$65536,3),0)</f>
        <v>#N/A</v>
      </c>
      <c r="C215" s="103" t="e">
        <f>IF(VLOOKUP($A215,[1]Osnova!$A$1:$C$65536,1)=$A215,VLOOKUP($A215,[1]Osnova!$A$1:$D$65536,4),0)</f>
        <v>#N/A</v>
      </c>
      <c r="D215" s="90"/>
      <c r="E215" s="90"/>
      <c r="F215" s="87">
        <f t="shared" si="9"/>
        <v>0</v>
      </c>
      <c r="G215" s="90"/>
      <c r="H215" s="90"/>
      <c r="I215" s="88">
        <f t="shared" si="8"/>
        <v>0</v>
      </c>
      <c r="K215" s="14"/>
      <c r="L215" s="14"/>
      <c r="M215" s="14"/>
      <c r="N215" s="14"/>
      <c r="O215" s="14"/>
    </row>
    <row r="216" spans="1:15" s="114" customFormat="1" ht="11.25">
      <c r="A216" s="565"/>
      <c r="B216" s="9" t="e">
        <f>IF(VLOOKUP($A216,[1]Osnova!$A$1:$C$65536,1)=$A216,VLOOKUP($A216,[1]Osnova!$A$1:$C$65536,3),0)</f>
        <v>#N/A</v>
      </c>
      <c r="C216" s="103" t="e">
        <f>IF(VLOOKUP($A216,[1]Osnova!$A$1:$C$65536,1)=$A216,VLOOKUP($A216,[1]Osnova!$A$1:$D$65536,4),0)</f>
        <v>#N/A</v>
      </c>
      <c r="D216" s="90"/>
      <c r="E216" s="90"/>
      <c r="F216" s="87">
        <f t="shared" si="9"/>
        <v>0</v>
      </c>
      <c r="G216" s="90"/>
      <c r="H216" s="90"/>
      <c r="I216" s="88">
        <f t="shared" si="8"/>
        <v>0</v>
      </c>
      <c r="K216" s="14"/>
      <c r="L216" s="14"/>
      <c r="M216" s="14"/>
      <c r="N216" s="14"/>
      <c r="O216" s="14"/>
    </row>
    <row r="217" spans="1:15" s="114" customFormat="1" ht="11.25">
      <c r="A217" s="565"/>
      <c r="B217" s="9" t="e">
        <f>IF(VLOOKUP($A217,[1]Osnova!$A$1:$C$65536,1)=$A217,VLOOKUP($A217,[1]Osnova!$A$1:$C$65536,3),0)</f>
        <v>#N/A</v>
      </c>
      <c r="C217" s="103" t="e">
        <f>IF(VLOOKUP($A217,[1]Osnova!$A$1:$C$65536,1)=$A217,VLOOKUP($A217,[1]Osnova!$A$1:$D$65536,4),0)</f>
        <v>#N/A</v>
      </c>
      <c r="D217" s="90"/>
      <c r="E217" s="90"/>
      <c r="F217" s="87">
        <f t="shared" si="9"/>
        <v>0</v>
      </c>
      <c r="G217" s="90"/>
      <c r="H217" s="90"/>
      <c r="I217" s="88">
        <f t="shared" si="8"/>
        <v>0</v>
      </c>
      <c r="K217" s="14"/>
      <c r="L217" s="14"/>
      <c r="M217" s="14"/>
      <c r="N217" s="14"/>
      <c r="O217" s="14"/>
    </row>
    <row r="218" spans="1:15" s="114" customFormat="1" ht="11.25">
      <c r="A218" s="565"/>
      <c r="B218" s="9" t="e">
        <f>IF(VLOOKUP($A218,[1]Osnova!$A$1:$C$65536,1)=$A218,VLOOKUP($A218,[1]Osnova!$A$1:$C$65536,3),0)</f>
        <v>#N/A</v>
      </c>
      <c r="C218" s="103" t="e">
        <f>IF(VLOOKUP($A218,[1]Osnova!$A$1:$C$65536,1)=$A218,VLOOKUP($A218,[1]Osnova!$A$1:$D$65536,4),0)</f>
        <v>#N/A</v>
      </c>
      <c r="D218" s="90"/>
      <c r="E218" s="90"/>
      <c r="F218" s="87">
        <f t="shared" si="9"/>
        <v>0</v>
      </c>
      <c r="G218" s="90"/>
      <c r="H218" s="90"/>
      <c r="I218" s="88">
        <f t="shared" si="8"/>
        <v>0</v>
      </c>
      <c r="K218" s="14"/>
      <c r="L218" s="14"/>
      <c r="M218" s="14"/>
      <c r="N218" s="14"/>
      <c r="O218" s="14"/>
    </row>
    <row r="219" spans="1:15" s="114" customFormat="1" ht="11.25">
      <c r="A219" s="565"/>
      <c r="B219" s="9" t="e">
        <f>IF(VLOOKUP($A219,[1]Osnova!$A$1:$C$65536,1)=$A219,VLOOKUP($A219,[1]Osnova!$A$1:$C$65536,3),0)</f>
        <v>#N/A</v>
      </c>
      <c r="C219" s="103" t="e">
        <f>IF(VLOOKUP($A219,[1]Osnova!$A$1:$C$65536,1)=$A219,VLOOKUP($A219,[1]Osnova!$A$1:$D$65536,4),0)</f>
        <v>#N/A</v>
      </c>
      <c r="D219" s="90"/>
      <c r="E219" s="90"/>
      <c r="F219" s="87">
        <f t="shared" si="9"/>
        <v>0</v>
      </c>
      <c r="G219" s="90"/>
      <c r="H219" s="90"/>
      <c r="I219" s="88">
        <f t="shared" si="8"/>
        <v>0</v>
      </c>
      <c r="K219" s="14"/>
      <c r="L219" s="14"/>
      <c r="M219" s="14"/>
      <c r="N219" s="14"/>
      <c r="O219" s="14"/>
    </row>
    <row r="220" spans="1:15" s="114" customFormat="1" ht="11.25">
      <c r="A220" s="565"/>
      <c r="B220" s="9" t="e">
        <f>IF(VLOOKUP($A220,[1]Osnova!$A$1:$C$65536,1)=$A220,VLOOKUP($A220,[1]Osnova!$A$1:$C$65536,3),0)</f>
        <v>#N/A</v>
      </c>
      <c r="C220" s="103" t="e">
        <f>IF(VLOOKUP($A220,[1]Osnova!$A$1:$C$65536,1)=$A220,VLOOKUP($A220,[1]Osnova!$A$1:$D$65536,4),0)</f>
        <v>#N/A</v>
      </c>
      <c r="D220" s="90"/>
      <c r="E220" s="90"/>
      <c r="F220" s="87">
        <f t="shared" si="9"/>
        <v>0</v>
      </c>
      <c r="G220" s="90"/>
      <c r="H220" s="90"/>
      <c r="I220" s="88">
        <f t="shared" si="8"/>
        <v>0</v>
      </c>
      <c r="K220" s="14"/>
      <c r="L220" s="14"/>
      <c r="M220" s="14"/>
      <c r="N220" s="14"/>
      <c r="O220" s="14"/>
    </row>
    <row r="221" spans="1:15" s="114" customFormat="1" ht="11.25">
      <c r="A221" s="565"/>
      <c r="B221" s="9" t="e">
        <f>IF(VLOOKUP($A221,[1]Osnova!$A$1:$C$65536,1)=$A221,VLOOKUP($A221,[1]Osnova!$A$1:$C$65536,3),0)</f>
        <v>#N/A</v>
      </c>
      <c r="C221" s="103" t="e">
        <f>IF(VLOOKUP($A221,[1]Osnova!$A$1:$C$65536,1)=$A221,VLOOKUP($A221,[1]Osnova!$A$1:$D$65536,4),0)</f>
        <v>#N/A</v>
      </c>
      <c r="D221" s="90"/>
      <c r="E221" s="90"/>
      <c r="F221" s="87">
        <f t="shared" si="9"/>
        <v>0</v>
      </c>
      <c r="G221" s="90"/>
      <c r="H221" s="90"/>
      <c r="I221" s="88">
        <f t="shared" si="8"/>
        <v>0</v>
      </c>
      <c r="K221" s="14"/>
      <c r="L221" s="14"/>
      <c r="M221" s="14"/>
      <c r="N221" s="14"/>
      <c r="O221" s="14"/>
    </row>
    <row r="222" spans="1:15" s="114" customFormat="1" ht="11.25">
      <c r="A222" s="565"/>
      <c r="B222" s="9" t="e">
        <f>IF(VLOOKUP($A222,[1]Osnova!$A$1:$C$65536,1)=$A222,VLOOKUP($A222,[1]Osnova!$A$1:$C$65536,3),0)</f>
        <v>#N/A</v>
      </c>
      <c r="C222" s="103" t="e">
        <f>IF(VLOOKUP($A222,[1]Osnova!$A$1:$C$65536,1)=$A222,VLOOKUP($A222,[1]Osnova!$A$1:$D$65536,4),0)</f>
        <v>#N/A</v>
      </c>
      <c r="D222" s="90"/>
      <c r="E222" s="90"/>
      <c r="F222" s="87">
        <f t="shared" si="9"/>
        <v>0</v>
      </c>
      <c r="G222" s="90"/>
      <c r="H222" s="90"/>
      <c r="I222" s="88">
        <f t="shared" si="8"/>
        <v>0</v>
      </c>
      <c r="K222" s="14"/>
      <c r="L222" s="14"/>
      <c r="M222" s="14"/>
      <c r="N222" s="14"/>
      <c r="O222" s="14"/>
    </row>
    <row r="223" spans="1:15" s="114" customFormat="1" ht="11.25">
      <c r="A223" s="565"/>
      <c r="B223" s="9" t="e">
        <f>IF(VLOOKUP($A223,[1]Osnova!$A$1:$C$65536,1)=$A223,VLOOKUP($A223,[1]Osnova!$A$1:$C$65536,3),0)</f>
        <v>#N/A</v>
      </c>
      <c r="C223" s="103" t="e">
        <f>IF(VLOOKUP($A223,[1]Osnova!$A$1:$C$65536,1)=$A223,VLOOKUP($A223,[1]Osnova!$A$1:$D$65536,4),0)</f>
        <v>#N/A</v>
      </c>
      <c r="D223" s="90"/>
      <c r="E223" s="90"/>
      <c r="F223" s="87">
        <f t="shared" si="9"/>
        <v>0</v>
      </c>
      <c r="G223" s="90"/>
      <c r="H223" s="90"/>
      <c r="I223" s="88">
        <f t="shared" si="8"/>
        <v>0</v>
      </c>
      <c r="K223" s="14"/>
      <c r="L223" s="14"/>
      <c r="M223" s="14"/>
      <c r="N223" s="14"/>
      <c r="O223" s="14"/>
    </row>
    <row r="224" spans="1:15" s="114" customFormat="1" ht="11.25">
      <c r="A224" s="565"/>
      <c r="B224" s="9" t="e">
        <f>IF(VLOOKUP($A224,[1]Osnova!$A$1:$C$65536,1)=$A224,VLOOKUP($A224,[1]Osnova!$A$1:$C$65536,3),0)</f>
        <v>#N/A</v>
      </c>
      <c r="C224" s="103" t="e">
        <f>IF(VLOOKUP($A224,[1]Osnova!$A$1:$C$65536,1)=$A224,VLOOKUP($A224,[1]Osnova!$A$1:$D$65536,4),0)</f>
        <v>#N/A</v>
      </c>
      <c r="D224" s="90"/>
      <c r="E224" s="90"/>
      <c r="F224" s="87">
        <f t="shared" si="9"/>
        <v>0</v>
      </c>
      <c r="G224" s="90"/>
      <c r="H224" s="90"/>
      <c r="I224" s="88">
        <f t="shared" si="8"/>
        <v>0</v>
      </c>
      <c r="K224" s="14"/>
      <c r="L224" s="14"/>
      <c r="M224" s="14"/>
      <c r="N224" s="14"/>
      <c r="O224" s="14"/>
    </row>
    <row r="225" spans="1:15" s="114" customFormat="1" ht="11.25">
      <c r="A225" s="565"/>
      <c r="B225" s="9" t="e">
        <f>IF(VLOOKUP($A225,[1]Osnova!$A$1:$C$65536,1)=$A225,VLOOKUP($A225,[1]Osnova!$A$1:$C$65536,3),0)</f>
        <v>#N/A</v>
      </c>
      <c r="C225" s="103" t="e">
        <f>IF(VLOOKUP($A225,[1]Osnova!$A$1:$C$65536,1)=$A225,VLOOKUP($A225,[1]Osnova!$A$1:$D$65536,4),0)</f>
        <v>#N/A</v>
      </c>
      <c r="D225" s="90"/>
      <c r="E225" s="90"/>
      <c r="F225" s="87">
        <f t="shared" si="9"/>
        <v>0</v>
      </c>
      <c r="G225" s="90"/>
      <c r="H225" s="90"/>
      <c r="I225" s="88">
        <f t="shared" si="8"/>
        <v>0</v>
      </c>
      <c r="K225" s="14"/>
      <c r="L225" s="14"/>
      <c r="M225" s="14"/>
      <c r="N225" s="14"/>
      <c r="O225" s="14"/>
    </row>
    <row r="226" spans="1:15" s="114" customFormat="1" ht="11.25">
      <c r="A226" s="565"/>
      <c r="B226" s="9" t="e">
        <f>IF(VLOOKUP($A226,[1]Osnova!$A$1:$C$65536,1)=$A226,VLOOKUP($A226,[1]Osnova!$A$1:$C$65536,3),0)</f>
        <v>#N/A</v>
      </c>
      <c r="C226" s="103" t="e">
        <f>IF(VLOOKUP($A226,[1]Osnova!$A$1:$C$65536,1)=$A226,VLOOKUP($A226,[1]Osnova!$A$1:$D$65536,4),0)</f>
        <v>#N/A</v>
      </c>
      <c r="D226" s="90"/>
      <c r="E226" s="90"/>
      <c r="F226" s="87">
        <f t="shared" si="9"/>
        <v>0</v>
      </c>
      <c r="G226" s="90"/>
      <c r="H226" s="90"/>
      <c r="I226" s="88">
        <f t="shared" si="8"/>
        <v>0</v>
      </c>
      <c r="K226" s="14"/>
      <c r="L226" s="14"/>
      <c r="M226" s="14"/>
      <c r="N226" s="14"/>
      <c r="O226" s="14"/>
    </row>
    <row r="227" spans="1:15" s="114" customFormat="1" ht="11.25">
      <c r="A227" s="565"/>
      <c r="B227" s="9" t="e">
        <f>IF(VLOOKUP($A227,[1]Osnova!$A$1:$C$65536,1)=$A227,VLOOKUP($A227,[1]Osnova!$A$1:$C$65536,3),0)</f>
        <v>#N/A</v>
      </c>
      <c r="C227" s="103" t="e">
        <f>IF(VLOOKUP($A227,[1]Osnova!$A$1:$C$65536,1)=$A227,VLOOKUP($A227,[1]Osnova!$A$1:$D$65536,4),0)</f>
        <v>#N/A</v>
      </c>
      <c r="D227" s="90"/>
      <c r="E227" s="90"/>
      <c r="F227" s="87">
        <f t="shared" si="9"/>
        <v>0</v>
      </c>
      <c r="G227" s="90"/>
      <c r="H227" s="90"/>
      <c r="I227" s="88">
        <f t="shared" si="8"/>
        <v>0</v>
      </c>
      <c r="K227" s="14"/>
      <c r="L227" s="14"/>
      <c r="M227" s="14"/>
      <c r="N227" s="14"/>
      <c r="O227" s="14"/>
    </row>
    <row r="228" spans="1:15" s="114" customFormat="1" ht="11.25">
      <c r="A228" s="563"/>
      <c r="B228" s="9" t="e">
        <f>IF(VLOOKUP($A228,[1]Osnova!$A$1:$C$65536,1)=$A228,VLOOKUP($A228,[1]Osnova!$A$1:$C$65536,3),0)</f>
        <v>#N/A</v>
      </c>
      <c r="C228" s="103" t="e">
        <f>IF(VLOOKUP($A228,[1]Osnova!$A$1:$C$65536,1)=$A228,VLOOKUP($A228,[1]Osnova!$A$1:$D$65536,4),0)</f>
        <v>#N/A</v>
      </c>
      <c r="D228" s="90"/>
      <c r="E228" s="90"/>
      <c r="F228" s="87">
        <f t="shared" si="9"/>
        <v>0</v>
      </c>
      <c r="G228" s="90"/>
      <c r="H228" s="90"/>
      <c r="I228" s="88">
        <f t="shared" si="8"/>
        <v>0</v>
      </c>
      <c r="K228" s="14"/>
      <c r="L228" s="14"/>
      <c r="M228" s="14"/>
      <c r="N228" s="14"/>
      <c r="O228" s="14"/>
    </row>
    <row r="229" spans="1:15" s="114" customFormat="1" ht="11.25">
      <c r="A229" s="565"/>
      <c r="B229" s="9" t="e">
        <f>IF(VLOOKUP($A229,[1]Osnova!$A$1:$C$65536,1)=$A229,VLOOKUP($A229,[1]Osnova!$A$1:$C$65536,3),0)</f>
        <v>#N/A</v>
      </c>
      <c r="C229" s="103" t="e">
        <f>IF(VLOOKUP($A229,[1]Osnova!$A$1:$C$65536,1)=$A229,VLOOKUP($A229,[1]Osnova!$A$1:$D$65536,4),0)</f>
        <v>#N/A</v>
      </c>
      <c r="D229" s="90"/>
      <c r="E229" s="90"/>
      <c r="F229" s="87">
        <f t="shared" si="9"/>
        <v>0</v>
      </c>
      <c r="G229" s="90"/>
      <c r="H229" s="90"/>
      <c r="I229" s="88">
        <f t="shared" si="8"/>
        <v>0</v>
      </c>
      <c r="K229" s="14"/>
      <c r="L229" s="14"/>
      <c r="M229" s="14"/>
      <c r="N229" s="14"/>
      <c r="O229" s="14"/>
    </row>
    <row r="230" spans="1:15" s="114" customFormat="1" ht="11.25">
      <c r="A230" s="565"/>
      <c r="B230" s="9" t="e">
        <f>IF(VLOOKUP($A230,[1]Osnova!$A$1:$C$65536,1)=$A230,VLOOKUP($A230,[1]Osnova!$A$1:$C$65536,3),0)</f>
        <v>#N/A</v>
      </c>
      <c r="C230" s="103" t="e">
        <f>IF(VLOOKUP($A230,[1]Osnova!$A$1:$C$65536,1)=$A230,VLOOKUP($A230,[1]Osnova!$A$1:$D$65536,4),0)</f>
        <v>#N/A</v>
      </c>
      <c r="D230" s="90"/>
      <c r="E230" s="90"/>
      <c r="F230" s="87">
        <f t="shared" si="9"/>
        <v>0</v>
      </c>
      <c r="G230" s="90"/>
      <c r="H230" s="90"/>
      <c r="I230" s="88">
        <f t="shared" si="8"/>
        <v>0</v>
      </c>
      <c r="K230" s="14"/>
      <c r="L230" s="14"/>
      <c r="M230" s="14"/>
      <c r="N230" s="14"/>
      <c r="O230" s="14"/>
    </row>
    <row r="231" spans="1:15" s="114" customFormat="1" ht="11.25">
      <c r="A231" s="565"/>
      <c r="B231" s="9" t="e">
        <f>IF(VLOOKUP($A231,[1]Osnova!$A$1:$C$65536,1)=$A231,VLOOKUP($A231,[1]Osnova!$A$1:$C$65536,3),0)</f>
        <v>#N/A</v>
      </c>
      <c r="C231" s="103" t="e">
        <f>IF(VLOOKUP($A231,[1]Osnova!$A$1:$C$65536,1)=$A231,VLOOKUP($A231,[1]Osnova!$A$1:$D$65536,4),0)</f>
        <v>#N/A</v>
      </c>
      <c r="D231" s="90"/>
      <c r="E231" s="90"/>
      <c r="F231" s="87">
        <f t="shared" si="9"/>
        <v>0</v>
      </c>
      <c r="G231" s="90"/>
      <c r="H231" s="90"/>
      <c r="I231" s="88">
        <f t="shared" si="8"/>
        <v>0</v>
      </c>
      <c r="K231" s="14"/>
      <c r="L231" s="14"/>
      <c r="M231" s="14"/>
      <c r="N231" s="14"/>
      <c r="O231" s="14"/>
    </row>
    <row r="232" spans="1:15" s="114" customFormat="1" ht="11.25">
      <c r="A232" s="565"/>
      <c r="B232" s="9" t="e">
        <f>IF(VLOOKUP($A232,[1]Osnova!$A$1:$C$65536,1)=$A232,VLOOKUP($A232,[1]Osnova!$A$1:$C$65536,3),0)</f>
        <v>#N/A</v>
      </c>
      <c r="C232" s="103" t="e">
        <f>IF(VLOOKUP($A232,[1]Osnova!$A$1:$C$65536,1)=$A232,VLOOKUP($A232,[1]Osnova!$A$1:$D$65536,4),0)</f>
        <v>#N/A</v>
      </c>
      <c r="D232" s="90"/>
      <c r="E232" s="90"/>
      <c r="F232" s="87">
        <f t="shared" si="9"/>
        <v>0</v>
      </c>
      <c r="G232" s="90"/>
      <c r="H232" s="90"/>
      <c r="I232" s="88">
        <f t="shared" si="8"/>
        <v>0</v>
      </c>
      <c r="K232" s="14"/>
      <c r="L232" s="14"/>
      <c r="M232" s="14"/>
      <c r="N232" s="14"/>
      <c r="O232" s="14"/>
    </row>
    <row r="233" spans="1:15" s="114" customFormat="1" ht="11.25">
      <c r="A233" s="565"/>
      <c r="B233" s="9" t="e">
        <f>IF(VLOOKUP($A233,[1]Osnova!$A$1:$C$65536,1)=$A233,VLOOKUP($A233,[1]Osnova!$A$1:$C$65536,3),0)</f>
        <v>#N/A</v>
      </c>
      <c r="C233" s="103" t="e">
        <f>IF(VLOOKUP($A233,[1]Osnova!$A$1:$C$65536,1)=$A233,VLOOKUP($A233,[1]Osnova!$A$1:$D$65536,4),0)</f>
        <v>#N/A</v>
      </c>
      <c r="D233" s="90"/>
      <c r="E233" s="90"/>
      <c r="F233" s="87">
        <f t="shared" si="9"/>
        <v>0</v>
      </c>
      <c r="G233" s="90"/>
      <c r="H233" s="90"/>
      <c r="I233" s="88">
        <f t="shared" si="8"/>
        <v>0</v>
      </c>
      <c r="K233" s="14"/>
      <c r="L233" s="14"/>
      <c r="M233" s="14"/>
      <c r="N233" s="14"/>
      <c r="O233" s="14"/>
    </row>
    <row r="234" spans="1:15" s="114" customFormat="1" ht="11.25">
      <c r="A234" s="565"/>
      <c r="B234" s="9" t="e">
        <f>IF(VLOOKUP($A234,[1]Osnova!$A$1:$C$65536,1)=$A234,VLOOKUP($A234,[1]Osnova!$A$1:$C$65536,3),0)</f>
        <v>#N/A</v>
      </c>
      <c r="C234" s="103" t="e">
        <f>IF(VLOOKUP($A234,[1]Osnova!$A$1:$C$65536,1)=$A234,VLOOKUP($A234,[1]Osnova!$A$1:$D$65536,4),0)</f>
        <v>#N/A</v>
      </c>
      <c r="D234" s="90"/>
      <c r="E234" s="90"/>
      <c r="F234" s="87">
        <f t="shared" si="9"/>
        <v>0</v>
      </c>
      <c r="G234" s="90"/>
      <c r="H234" s="90"/>
      <c r="I234" s="88">
        <f t="shared" si="8"/>
        <v>0</v>
      </c>
      <c r="K234" s="14"/>
      <c r="L234" s="14"/>
      <c r="M234" s="14"/>
      <c r="N234" s="14"/>
      <c r="O234" s="14"/>
    </row>
    <row r="235" spans="1:15" s="114" customFormat="1" ht="11.25">
      <c r="A235" s="565"/>
      <c r="B235" s="9" t="e">
        <f>IF(VLOOKUP($A235,[1]Osnova!$A$1:$C$65536,1)=$A235,VLOOKUP($A235,[1]Osnova!$A$1:$C$65536,3),0)</f>
        <v>#N/A</v>
      </c>
      <c r="C235" s="103" t="e">
        <f>IF(VLOOKUP($A235,[1]Osnova!$A$1:$C$65536,1)=$A235,VLOOKUP($A235,[1]Osnova!$A$1:$D$65536,4),0)</f>
        <v>#N/A</v>
      </c>
      <c r="D235" s="90"/>
      <c r="E235" s="90"/>
      <c r="F235" s="87">
        <f t="shared" si="9"/>
        <v>0</v>
      </c>
      <c r="G235" s="90"/>
      <c r="H235" s="90"/>
      <c r="I235" s="88">
        <f t="shared" si="8"/>
        <v>0</v>
      </c>
      <c r="K235" s="14"/>
      <c r="L235" s="14"/>
      <c r="M235" s="14"/>
      <c r="N235" s="14"/>
      <c r="O235" s="14"/>
    </row>
    <row r="236" spans="1:15" s="114" customFormat="1" ht="11.25">
      <c r="A236" s="565"/>
      <c r="B236" s="9" t="e">
        <f>IF(VLOOKUP($A236,[1]Osnova!$A$1:$C$65536,1)=$A236,VLOOKUP($A236,[1]Osnova!$A$1:$C$65536,3),0)</f>
        <v>#N/A</v>
      </c>
      <c r="C236" s="103" t="e">
        <f>IF(VLOOKUP($A236,[1]Osnova!$A$1:$C$65536,1)=$A236,VLOOKUP($A236,[1]Osnova!$A$1:$D$65536,4),0)</f>
        <v>#N/A</v>
      </c>
      <c r="D236" s="90"/>
      <c r="E236" s="90"/>
      <c r="F236" s="87">
        <f t="shared" si="9"/>
        <v>0</v>
      </c>
      <c r="G236" s="90"/>
      <c r="H236" s="90"/>
      <c r="I236" s="88">
        <f t="shared" si="8"/>
        <v>0</v>
      </c>
      <c r="K236" s="14"/>
      <c r="L236" s="14"/>
      <c r="M236" s="14"/>
      <c r="N236" s="14"/>
      <c r="O236" s="14"/>
    </row>
    <row r="237" spans="1:15" s="114" customFormat="1" ht="11.25">
      <c r="A237" s="565"/>
      <c r="B237" s="9" t="e">
        <f>IF(VLOOKUP($A237,[1]Osnova!$A$1:$C$65536,1)=$A237,VLOOKUP($A237,[1]Osnova!$A$1:$C$65536,3),0)</f>
        <v>#N/A</v>
      </c>
      <c r="C237" s="103" t="e">
        <f>IF(VLOOKUP($A237,[1]Osnova!$A$1:$C$65536,1)=$A237,VLOOKUP($A237,[1]Osnova!$A$1:$D$65536,4),0)</f>
        <v>#N/A</v>
      </c>
      <c r="D237" s="90"/>
      <c r="E237" s="90"/>
      <c r="F237" s="87">
        <f t="shared" si="9"/>
        <v>0</v>
      </c>
      <c r="G237" s="90"/>
      <c r="H237" s="90"/>
      <c r="I237" s="88">
        <f t="shared" si="8"/>
        <v>0</v>
      </c>
      <c r="K237" s="14"/>
      <c r="L237" s="14"/>
      <c r="M237" s="14"/>
      <c r="N237" s="14"/>
      <c r="O237" s="14"/>
    </row>
    <row r="238" spans="1:15" s="114" customFormat="1" ht="11.25">
      <c r="A238" s="565"/>
      <c r="B238" s="9" t="e">
        <f>IF(VLOOKUP($A238,[1]Osnova!$A$1:$C$65536,1)=$A238,VLOOKUP($A238,[1]Osnova!$A$1:$C$65536,3),0)</f>
        <v>#N/A</v>
      </c>
      <c r="C238" s="103" t="e">
        <f>IF(VLOOKUP($A238,[1]Osnova!$A$1:$C$65536,1)=$A238,VLOOKUP($A238,[1]Osnova!$A$1:$D$65536,4),0)</f>
        <v>#N/A</v>
      </c>
      <c r="D238" s="90"/>
      <c r="E238" s="90"/>
      <c r="F238" s="87">
        <f t="shared" si="9"/>
        <v>0</v>
      </c>
      <c r="G238" s="90"/>
      <c r="H238" s="90"/>
      <c r="I238" s="88">
        <f t="shared" si="8"/>
        <v>0</v>
      </c>
      <c r="K238" s="14"/>
      <c r="L238" s="14"/>
      <c r="M238" s="14"/>
      <c r="N238" s="14"/>
      <c r="O238" s="14"/>
    </row>
    <row r="239" spans="1:15" s="114" customFormat="1" ht="11.25">
      <c r="A239" s="565"/>
      <c r="B239" s="9" t="e">
        <f>IF(VLOOKUP($A239,[1]Osnova!$A$1:$C$65536,1)=$A239,VLOOKUP($A239,[1]Osnova!$A$1:$C$65536,3),0)</f>
        <v>#N/A</v>
      </c>
      <c r="C239" s="103" t="e">
        <f>IF(VLOOKUP($A239,[1]Osnova!$A$1:$C$65536,1)=$A239,VLOOKUP($A239,[1]Osnova!$A$1:$D$65536,4),0)</f>
        <v>#N/A</v>
      </c>
      <c r="D239" s="90"/>
      <c r="E239" s="90"/>
      <c r="F239" s="87">
        <f t="shared" si="9"/>
        <v>0</v>
      </c>
      <c r="G239" s="90"/>
      <c r="H239" s="90"/>
      <c r="I239" s="88">
        <f t="shared" si="8"/>
        <v>0</v>
      </c>
      <c r="K239" s="14"/>
      <c r="L239" s="14"/>
      <c r="M239" s="14"/>
      <c r="N239" s="14"/>
      <c r="O239" s="14"/>
    </row>
    <row r="240" spans="1:15" s="114" customFormat="1" ht="11.25">
      <c r="A240" s="565"/>
      <c r="B240" s="9" t="e">
        <f>IF(VLOOKUP($A240,[1]Osnova!$A$1:$C$65536,1)=$A240,VLOOKUP($A240,[1]Osnova!$A$1:$C$65536,3),0)</f>
        <v>#N/A</v>
      </c>
      <c r="C240" s="103" t="e">
        <f>IF(VLOOKUP($A240,[1]Osnova!$A$1:$C$65536,1)=$A240,VLOOKUP($A240,[1]Osnova!$A$1:$D$65536,4),0)</f>
        <v>#N/A</v>
      </c>
      <c r="D240" s="90"/>
      <c r="E240" s="90"/>
      <c r="F240" s="87">
        <f t="shared" si="9"/>
        <v>0</v>
      </c>
      <c r="G240" s="90"/>
      <c r="H240" s="90"/>
      <c r="I240" s="88">
        <f t="shared" si="8"/>
        <v>0</v>
      </c>
      <c r="K240" s="14"/>
      <c r="L240" s="14"/>
      <c r="M240" s="14"/>
      <c r="N240" s="14"/>
      <c r="O240" s="14"/>
    </row>
    <row r="241" spans="1:15" s="114" customFormat="1" ht="11.25">
      <c r="A241" s="565"/>
      <c r="B241" s="9" t="e">
        <f>IF(VLOOKUP($A241,[1]Osnova!$A$1:$C$65536,1)=$A241,VLOOKUP($A241,[1]Osnova!$A$1:$C$65536,3),0)</f>
        <v>#N/A</v>
      </c>
      <c r="C241" s="103" t="e">
        <f>IF(VLOOKUP($A241,[1]Osnova!$A$1:$C$65536,1)=$A241,VLOOKUP($A241,[1]Osnova!$A$1:$D$65536,4),0)</f>
        <v>#N/A</v>
      </c>
      <c r="D241" s="90"/>
      <c r="E241" s="90"/>
      <c r="F241" s="87">
        <f t="shared" si="9"/>
        <v>0</v>
      </c>
      <c r="G241" s="90"/>
      <c r="H241" s="90"/>
      <c r="I241" s="88">
        <f t="shared" si="8"/>
        <v>0</v>
      </c>
      <c r="K241" s="14"/>
      <c r="L241" s="14"/>
      <c r="M241" s="14"/>
      <c r="N241" s="14"/>
      <c r="O241" s="14"/>
    </row>
    <row r="242" spans="1:15" s="114" customFormat="1" ht="11.25">
      <c r="A242" s="565"/>
      <c r="B242" s="9" t="e">
        <f>IF(VLOOKUP($A242,[1]Osnova!$A$1:$C$65536,1)=$A242,VLOOKUP($A242,[1]Osnova!$A$1:$C$65536,3),0)</f>
        <v>#N/A</v>
      </c>
      <c r="C242" s="103" t="e">
        <f>IF(VLOOKUP($A242,[1]Osnova!$A$1:$C$65536,1)=$A242,VLOOKUP($A242,[1]Osnova!$A$1:$D$65536,4),0)</f>
        <v>#N/A</v>
      </c>
      <c r="D242" s="90"/>
      <c r="E242" s="90"/>
      <c r="F242" s="87">
        <f t="shared" si="9"/>
        <v>0</v>
      </c>
      <c r="G242" s="90"/>
      <c r="H242" s="90"/>
      <c r="I242" s="88">
        <f t="shared" si="8"/>
        <v>0</v>
      </c>
      <c r="K242" s="14"/>
      <c r="L242" s="14"/>
      <c r="M242" s="14"/>
      <c r="N242" s="14"/>
      <c r="O242" s="14"/>
    </row>
    <row r="243" spans="1:15" s="114" customFormat="1" ht="11.25">
      <c r="A243" s="565"/>
      <c r="B243" s="9" t="e">
        <f>IF(VLOOKUP($A243,[1]Osnova!$A$1:$C$65536,1)=$A243,VLOOKUP($A243,[1]Osnova!$A$1:$C$65536,3),0)</f>
        <v>#N/A</v>
      </c>
      <c r="C243" s="103" t="e">
        <f>IF(VLOOKUP($A243,[1]Osnova!$A$1:$C$65536,1)=$A243,VLOOKUP($A243,[1]Osnova!$A$1:$D$65536,4),0)</f>
        <v>#N/A</v>
      </c>
      <c r="D243" s="90"/>
      <c r="E243" s="90"/>
      <c r="F243" s="87">
        <f t="shared" si="9"/>
        <v>0</v>
      </c>
      <c r="G243" s="90"/>
      <c r="H243" s="90"/>
      <c r="I243" s="88">
        <f t="shared" si="8"/>
        <v>0</v>
      </c>
      <c r="K243" s="14"/>
      <c r="L243" s="14"/>
      <c r="M243" s="14"/>
      <c r="N243" s="14"/>
      <c r="O243" s="14"/>
    </row>
    <row r="244" spans="1:15" s="114" customFormat="1" ht="11.25">
      <c r="A244" s="565"/>
      <c r="B244" s="9" t="e">
        <f>IF(VLOOKUP($A244,[1]Osnova!$A$1:$C$65536,1)=$A244,VLOOKUP($A244,[1]Osnova!$A$1:$C$65536,3),0)</f>
        <v>#N/A</v>
      </c>
      <c r="C244" s="103" t="e">
        <f>IF(VLOOKUP($A244,[1]Osnova!$A$1:$C$65536,1)=$A244,VLOOKUP($A244,[1]Osnova!$A$1:$D$65536,4),0)</f>
        <v>#N/A</v>
      </c>
      <c r="D244" s="90"/>
      <c r="E244" s="90"/>
      <c r="F244" s="87">
        <f t="shared" si="9"/>
        <v>0</v>
      </c>
      <c r="G244" s="90"/>
      <c r="H244" s="90"/>
      <c r="I244" s="88">
        <f t="shared" si="8"/>
        <v>0</v>
      </c>
      <c r="K244" s="14"/>
      <c r="L244" s="14"/>
      <c r="M244" s="14"/>
      <c r="N244" s="14"/>
      <c r="O244" s="14"/>
    </row>
    <row r="245" spans="1:15" s="114" customFormat="1" ht="11.25">
      <c r="A245" s="565"/>
      <c r="B245" s="9" t="e">
        <f>IF(VLOOKUP($A245,[1]Osnova!$A$1:$C$65536,1)=$A245,VLOOKUP($A245,[1]Osnova!$A$1:$C$65536,3),0)</f>
        <v>#N/A</v>
      </c>
      <c r="C245" s="103" t="e">
        <f>IF(VLOOKUP($A245,[1]Osnova!$A$1:$C$65536,1)=$A245,VLOOKUP($A245,[1]Osnova!$A$1:$D$65536,4),0)</f>
        <v>#N/A</v>
      </c>
      <c r="D245" s="90"/>
      <c r="E245" s="90"/>
      <c r="F245" s="87">
        <f t="shared" si="9"/>
        <v>0</v>
      </c>
      <c r="G245" s="90"/>
      <c r="H245" s="90"/>
      <c r="I245" s="88">
        <f t="shared" si="8"/>
        <v>0</v>
      </c>
      <c r="K245" s="14"/>
      <c r="L245" s="14"/>
      <c r="M245" s="14"/>
      <c r="N245" s="14"/>
      <c r="O245" s="14"/>
    </row>
    <row r="246" spans="1:15" s="114" customFormat="1" ht="11.25">
      <c r="A246" s="565"/>
      <c r="B246" s="9" t="e">
        <f>IF(VLOOKUP($A246,[1]Osnova!$A$1:$C$65536,1)=$A246,VLOOKUP($A246,[1]Osnova!$A$1:$C$65536,3),0)</f>
        <v>#N/A</v>
      </c>
      <c r="C246" s="103" t="e">
        <f>IF(VLOOKUP($A246,[1]Osnova!$A$1:$C$65536,1)=$A246,VLOOKUP($A246,[1]Osnova!$A$1:$D$65536,4),0)</f>
        <v>#N/A</v>
      </c>
      <c r="D246" s="90"/>
      <c r="E246" s="90"/>
      <c r="F246" s="87">
        <f t="shared" si="9"/>
        <v>0</v>
      </c>
      <c r="G246" s="90"/>
      <c r="H246" s="90"/>
      <c r="I246" s="88">
        <f t="shared" si="8"/>
        <v>0</v>
      </c>
      <c r="K246" s="14"/>
      <c r="L246" s="14"/>
      <c r="M246" s="14"/>
      <c r="N246" s="14"/>
      <c r="O246" s="14"/>
    </row>
    <row r="247" spans="1:15" s="114" customFormat="1" ht="11.25">
      <c r="A247" s="565"/>
      <c r="B247" s="9" t="e">
        <f>IF(VLOOKUP($A247,[1]Osnova!$A$1:$C$65536,1)=$A247,VLOOKUP($A247,[1]Osnova!$A$1:$C$65536,3),0)</f>
        <v>#N/A</v>
      </c>
      <c r="C247" s="103" t="e">
        <f>IF(VLOOKUP($A247,[1]Osnova!$A$1:$C$65536,1)=$A247,VLOOKUP($A247,[1]Osnova!$A$1:$D$65536,4),0)</f>
        <v>#N/A</v>
      </c>
      <c r="D247" s="90"/>
      <c r="E247" s="90"/>
      <c r="F247" s="87">
        <f t="shared" si="9"/>
        <v>0</v>
      </c>
      <c r="G247" s="90"/>
      <c r="H247" s="90"/>
      <c r="I247" s="88">
        <f t="shared" si="8"/>
        <v>0</v>
      </c>
      <c r="K247" s="14"/>
      <c r="L247" s="14"/>
      <c r="M247" s="14"/>
      <c r="N247" s="14"/>
      <c r="O247" s="14"/>
    </row>
    <row r="248" spans="1:15" s="114" customFormat="1" ht="11.25">
      <c r="A248" s="565"/>
      <c r="B248" s="9" t="e">
        <f>IF(VLOOKUP($A248,[1]Osnova!$A$1:$C$65536,1)=$A248,VLOOKUP($A248,[1]Osnova!$A$1:$C$65536,3),0)</f>
        <v>#N/A</v>
      </c>
      <c r="C248" s="103" t="e">
        <f>IF(VLOOKUP($A248,[1]Osnova!$A$1:$C$65536,1)=$A248,VLOOKUP($A248,[1]Osnova!$A$1:$D$65536,4),0)</f>
        <v>#N/A</v>
      </c>
      <c r="D248" s="90"/>
      <c r="E248" s="90"/>
      <c r="F248" s="87">
        <f t="shared" si="9"/>
        <v>0</v>
      </c>
      <c r="G248" s="90"/>
      <c r="H248" s="90"/>
      <c r="I248" s="88">
        <f t="shared" ref="I248:I254" si="10">SUM(F248+G248-H248)</f>
        <v>0</v>
      </c>
      <c r="K248" s="14"/>
      <c r="L248" s="14"/>
      <c r="M248" s="14"/>
      <c r="N248" s="14"/>
      <c r="O248" s="14"/>
    </row>
    <row r="249" spans="1:15" s="114" customFormat="1" ht="11.25">
      <c r="A249" s="565"/>
      <c r="B249" s="9" t="e">
        <f>IF(VLOOKUP($A249,[1]Osnova!$A$1:$C$65536,1)=$A249,VLOOKUP($A249,[1]Osnova!$A$1:$C$65536,3),0)</f>
        <v>#N/A</v>
      </c>
      <c r="C249" s="103" t="e">
        <f>IF(VLOOKUP($A249,[1]Osnova!$A$1:$C$65536,1)=$A249,VLOOKUP($A249,[1]Osnova!$A$1:$D$65536,4),0)</f>
        <v>#N/A</v>
      </c>
      <c r="D249" s="90"/>
      <c r="E249" s="90"/>
      <c r="F249" s="87">
        <f t="shared" si="9"/>
        <v>0</v>
      </c>
      <c r="G249" s="90"/>
      <c r="H249" s="90"/>
      <c r="I249" s="88">
        <f t="shared" si="10"/>
        <v>0</v>
      </c>
      <c r="K249" s="14"/>
      <c r="L249" s="14"/>
      <c r="M249" s="14"/>
      <c r="N249" s="14"/>
      <c r="O249" s="14"/>
    </row>
    <row r="250" spans="1:15" s="114" customFormat="1" ht="11.25">
      <c r="A250" s="565"/>
      <c r="B250" s="9" t="e">
        <f>IF(VLOOKUP($A250,[1]Osnova!$A$1:$C$65536,1)=$A250,VLOOKUP($A250,[1]Osnova!$A$1:$C$65536,3),0)</f>
        <v>#N/A</v>
      </c>
      <c r="C250" s="103" t="e">
        <f>IF(VLOOKUP($A250,[1]Osnova!$A$1:$C$65536,1)=$A250,VLOOKUP($A250,[1]Osnova!$A$1:$D$65536,4),0)</f>
        <v>#N/A</v>
      </c>
      <c r="D250" s="90"/>
      <c r="E250" s="90"/>
      <c r="F250" s="87">
        <f t="shared" si="9"/>
        <v>0</v>
      </c>
      <c r="G250" s="90"/>
      <c r="H250" s="90"/>
      <c r="I250" s="88">
        <f t="shared" si="10"/>
        <v>0</v>
      </c>
      <c r="K250" s="14"/>
      <c r="L250" s="14"/>
      <c r="M250" s="14"/>
      <c r="N250" s="14"/>
      <c r="O250" s="14"/>
    </row>
    <row r="251" spans="1:15" s="114" customFormat="1" ht="11.25">
      <c r="A251" s="565"/>
      <c r="B251" s="9" t="e">
        <f>IF(VLOOKUP($A251,[1]Osnova!$A$1:$C$65536,1)=$A251,VLOOKUP($A251,[1]Osnova!$A$1:$C$65536,3),0)</f>
        <v>#N/A</v>
      </c>
      <c r="C251" s="103" t="e">
        <f>IF(VLOOKUP($A251,[1]Osnova!$A$1:$C$65536,1)=$A251,VLOOKUP($A251,[1]Osnova!$A$1:$D$65536,4),0)</f>
        <v>#N/A</v>
      </c>
      <c r="D251" s="90"/>
      <c r="E251" s="90"/>
      <c r="F251" s="87">
        <f t="shared" si="9"/>
        <v>0</v>
      </c>
      <c r="G251" s="90"/>
      <c r="H251" s="90"/>
      <c r="I251" s="88">
        <f t="shared" si="10"/>
        <v>0</v>
      </c>
      <c r="K251" s="14"/>
      <c r="L251" s="14"/>
      <c r="M251" s="14"/>
      <c r="N251" s="14"/>
      <c r="O251" s="14"/>
    </row>
    <row r="252" spans="1:15" s="114" customFormat="1" ht="11.25">
      <c r="A252" s="565"/>
      <c r="B252" s="9" t="e">
        <f>IF(VLOOKUP($A252,[1]Osnova!$A$1:$C$65536,1)=$A252,VLOOKUP($A252,[1]Osnova!$A$1:$C$65536,3),0)</f>
        <v>#N/A</v>
      </c>
      <c r="C252" s="103" t="e">
        <f>IF(VLOOKUP($A252,[1]Osnova!$A$1:$C$65536,1)=$A252,VLOOKUP($A252,[1]Osnova!$A$1:$D$65536,4),0)</f>
        <v>#N/A</v>
      </c>
      <c r="D252" s="90"/>
      <c r="E252" s="90"/>
      <c r="F252" s="87">
        <f t="shared" si="9"/>
        <v>0</v>
      </c>
      <c r="G252" s="90"/>
      <c r="H252" s="90"/>
      <c r="I252" s="88">
        <f t="shared" si="10"/>
        <v>0</v>
      </c>
      <c r="K252" s="14"/>
      <c r="L252" s="14"/>
      <c r="M252" s="14"/>
      <c r="N252" s="14"/>
      <c r="O252" s="14"/>
    </row>
    <row r="253" spans="1:15" s="114" customFormat="1" ht="11.25">
      <c r="A253" s="565"/>
      <c r="B253" s="9" t="e">
        <f>IF(VLOOKUP($A253,[1]Osnova!$A$1:$C$65536,1)=$A253,VLOOKUP($A253,[1]Osnova!$A$1:$C$65536,3),0)</f>
        <v>#N/A</v>
      </c>
      <c r="C253" s="103" t="e">
        <f>IF(VLOOKUP($A253,[1]Osnova!$A$1:$C$65536,1)=$A253,VLOOKUP($A253,[1]Osnova!$A$1:$D$65536,4),0)</f>
        <v>#N/A</v>
      </c>
      <c r="D253" s="90"/>
      <c r="E253" s="90"/>
      <c r="F253" s="87">
        <f t="shared" si="9"/>
        <v>0</v>
      </c>
      <c r="G253" s="90"/>
      <c r="H253" s="90"/>
      <c r="I253" s="88">
        <f t="shared" si="10"/>
        <v>0</v>
      </c>
      <c r="K253" s="14"/>
      <c r="L253" s="14"/>
      <c r="M253" s="14"/>
      <c r="N253" s="14"/>
      <c r="O253" s="14"/>
    </row>
    <row r="254" spans="1:15" s="114" customFormat="1" ht="11.25">
      <c r="A254" s="565"/>
      <c r="B254" s="9" t="e">
        <f>IF(VLOOKUP($A254,[1]Osnova!$A$1:$C$65536,1)=$A254,VLOOKUP($A254,[1]Osnova!$A$1:$C$65536,3),0)</f>
        <v>#N/A</v>
      </c>
      <c r="C254" s="103" t="e">
        <f>IF(VLOOKUP($A254,[1]Osnova!$A$1:$C$65536,1)=$A254,VLOOKUP($A254,[1]Osnova!$A$1:$D$65536,4),0)</f>
        <v>#N/A</v>
      </c>
      <c r="D254" s="90"/>
      <c r="E254" s="90"/>
      <c r="F254" s="87">
        <f t="shared" si="9"/>
        <v>0</v>
      </c>
      <c r="G254" s="90"/>
      <c r="H254" s="90"/>
      <c r="I254" s="88">
        <f t="shared" si="10"/>
        <v>0</v>
      </c>
      <c r="K254" s="14"/>
      <c r="L254" s="14"/>
      <c r="M254" s="14"/>
      <c r="N254" s="14"/>
      <c r="O254" s="14"/>
    </row>
    <row r="255" spans="1:15" s="114" customFormat="1" ht="11.25">
      <c r="A255" s="565"/>
      <c r="B255" s="9" t="e">
        <f>IF(VLOOKUP($A255,[1]Osnova!$A$1:$C$65536,1)=$A255,VLOOKUP($A255,[1]Osnova!$A$1:$C$65536,3),0)</f>
        <v>#N/A</v>
      </c>
      <c r="C255" s="103" t="e">
        <f>IF(VLOOKUP($A255,[1]Osnova!$A$1:$C$65536,1)=$A255,VLOOKUP($A255,[1]Osnova!$A$1:$D$65536,4),0)</f>
        <v>#N/A</v>
      </c>
      <c r="D255" s="90"/>
      <c r="E255" s="90"/>
      <c r="F255" s="87">
        <f t="shared" ref="F255:F309" si="11">SUM(D255-E255)</f>
        <v>0</v>
      </c>
      <c r="G255" s="90"/>
      <c r="H255" s="90"/>
      <c r="I255" s="88">
        <f t="shared" ref="I255:I309" si="12">SUM(F255+G255-H255)</f>
        <v>0</v>
      </c>
      <c r="K255" s="14"/>
      <c r="L255" s="14"/>
      <c r="M255" s="14"/>
      <c r="N255" s="14"/>
      <c r="O255" s="14"/>
    </row>
    <row r="256" spans="1:15" s="114" customFormat="1" ht="11.25">
      <c r="A256" s="565"/>
      <c r="B256" s="9" t="e">
        <f>IF(VLOOKUP($A256,[1]Osnova!$A$1:$C$65536,1)=$A256,VLOOKUP($A256,[1]Osnova!$A$1:$C$65536,3),0)</f>
        <v>#N/A</v>
      </c>
      <c r="C256" s="103" t="e">
        <f>IF(VLOOKUP($A256,[1]Osnova!$A$1:$C$65536,1)=$A256,VLOOKUP($A256,[1]Osnova!$A$1:$D$65536,4),0)</f>
        <v>#N/A</v>
      </c>
      <c r="D256" s="90"/>
      <c r="E256" s="90"/>
      <c r="F256" s="87">
        <f t="shared" si="11"/>
        <v>0</v>
      </c>
      <c r="G256" s="90"/>
      <c r="H256" s="90"/>
      <c r="I256" s="88">
        <f t="shared" si="12"/>
        <v>0</v>
      </c>
      <c r="K256" s="14"/>
      <c r="L256" s="14"/>
      <c r="M256" s="14"/>
      <c r="N256" s="14"/>
      <c r="O256" s="14"/>
    </row>
    <row r="257" spans="1:15" s="114" customFormat="1" ht="11.25">
      <c r="A257" s="565"/>
      <c r="B257" s="9" t="e">
        <f>IF(VLOOKUP($A257,[1]Osnova!$A$1:$C$65536,1)=$A257,VLOOKUP($A257,[1]Osnova!$A$1:$C$65536,3),0)</f>
        <v>#N/A</v>
      </c>
      <c r="C257" s="103" t="e">
        <f>IF(VLOOKUP($A257,[1]Osnova!$A$1:$C$65536,1)=$A257,VLOOKUP($A257,[1]Osnova!$A$1:$D$65536,4),0)</f>
        <v>#N/A</v>
      </c>
      <c r="D257" s="90"/>
      <c r="E257" s="90"/>
      <c r="F257" s="87">
        <f t="shared" si="11"/>
        <v>0</v>
      </c>
      <c r="G257" s="90"/>
      <c r="H257" s="90"/>
      <c r="I257" s="88">
        <f t="shared" si="12"/>
        <v>0</v>
      </c>
      <c r="K257" s="14"/>
      <c r="L257" s="14"/>
      <c r="M257" s="14"/>
      <c r="N257" s="14"/>
      <c r="O257" s="14"/>
    </row>
    <row r="258" spans="1:15" s="114" customFormat="1" ht="11.25">
      <c r="A258" s="565"/>
      <c r="B258" s="9" t="e">
        <f>IF(VLOOKUP($A258,[1]Osnova!$A$1:$C$65536,1)=$A258,VLOOKUP($A258,[1]Osnova!$A$1:$C$65536,3),0)</f>
        <v>#N/A</v>
      </c>
      <c r="C258" s="103" t="e">
        <f>IF(VLOOKUP($A258,[1]Osnova!$A$1:$C$65536,1)=$A258,VLOOKUP($A258,[1]Osnova!$A$1:$D$65536,4),0)</f>
        <v>#N/A</v>
      </c>
      <c r="D258" s="90"/>
      <c r="E258" s="90"/>
      <c r="F258" s="87">
        <f t="shared" si="11"/>
        <v>0</v>
      </c>
      <c r="G258" s="90"/>
      <c r="H258" s="90"/>
      <c r="I258" s="88">
        <f t="shared" si="12"/>
        <v>0</v>
      </c>
      <c r="K258" s="14"/>
      <c r="L258" s="14"/>
      <c r="M258" s="14"/>
      <c r="N258" s="14"/>
      <c r="O258" s="14"/>
    </row>
    <row r="259" spans="1:15" s="114" customFormat="1" ht="11.25">
      <c r="A259" s="565"/>
      <c r="B259" s="9" t="e">
        <f>IF(VLOOKUP($A259,[1]Osnova!$A$1:$C$65536,1)=$A259,VLOOKUP($A259,[1]Osnova!$A$1:$C$65536,3),0)</f>
        <v>#N/A</v>
      </c>
      <c r="C259" s="103" t="e">
        <f>IF(VLOOKUP($A259,[1]Osnova!$A$1:$C$65536,1)=$A259,VLOOKUP($A259,[1]Osnova!$A$1:$D$65536,4),0)</f>
        <v>#N/A</v>
      </c>
      <c r="D259" s="90"/>
      <c r="E259" s="90"/>
      <c r="F259" s="87">
        <f t="shared" si="11"/>
        <v>0</v>
      </c>
      <c r="G259" s="90"/>
      <c r="H259" s="90"/>
      <c r="I259" s="88">
        <f t="shared" si="12"/>
        <v>0</v>
      </c>
      <c r="K259" s="14"/>
      <c r="L259" s="14"/>
      <c r="M259" s="14"/>
      <c r="N259" s="14"/>
      <c r="O259" s="14"/>
    </row>
    <row r="260" spans="1:15" s="114" customFormat="1" ht="11.25">
      <c r="A260" s="565"/>
      <c r="B260" s="9" t="e">
        <f>IF(VLOOKUP($A260,[1]Osnova!$A$1:$C$65536,1)=$A260,VLOOKUP($A260,[1]Osnova!$A$1:$C$65536,3),0)</f>
        <v>#N/A</v>
      </c>
      <c r="C260" s="103" t="e">
        <f>IF(VLOOKUP($A260,[1]Osnova!$A$1:$C$65536,1)=$A260,VLOOKUP($A260,[1]Osnova!$A$1:$D$65536,4),0)</f>
        <v>#N/A</v>
      </c>
      <c r="D260" s="90"/>
      <c r="E260" s="90"/>
      <c r="F260" s="87">
        <f t="shared" si="11"/>
        <v>0</v>
      </c>
      <c r="G260" s="90"/>
      <c r="H260" s="90"/>
      <c r="I260" s="88">
        <f t="shared" si="12"/>
        <v>0</v>
      </c>
      <c r="K260" s="14"/>
      <c r="L260" s="14"/>
      <c r="M260" s="14"/>
      <c r="N260" s="14"/>
      <c r="O260" s="14"/>
    </row>
    <row r="261" spans="1:15" s="114" customFormat="1" ht="11.25">
      <c r="A261" s="565"/>
      <c r="B261" s="9" t="e">
        <f>IF(VLOOKUP($A261,[1]Osnova!$A$1:$C$65536,1)=$A261,VLOOKUP($A261,[1]Osnova!$A$1:$C$65536,3),0)</f>
        <v>#N/A</v>
      </c>
      <c r="C261" s="103" t="e">
        <f>IF(VLOOKUP($A261,[1]Osnova!$A$1:$C$65536,1)=$A261,VLOOKUP($A261,[1]Osnova!$A$1:$D$65536,4),0)</f>
        <v>#N/A</v>
      </c>
      <c r="D261" s="90"/>
      <c r="E261" s="90"/>
      <c r="F261" s="87">
        <f t="shared" si="11"/>
        <v>0</v>
      </c>
      <c r="G261" s="90"/>
      <c r="H261" s="90"/>
      <c r="I261" s="88">
        <f t="shared" si="12"/>
        <v>0</v>
      </c>
      <c r="K261" s="14"/>
      <c r="L261" s="14"/>
      <c r="M261" s="14"/>
      <c r="N261" s="14"/>
      <c r="O261" s="14"/>
    </row>
    <row r="262" spans="1:15" s="114" customFormat="1" ht="11.25">
      <c r="A262" s="565"/>
      <c r="B262" s="9" t="e">
        <f>IF(VLOOKUP($A262,[1]Osnova!$A$1:$C$65536,1)=$A262,VLOOKUP($A262,[1]Osnova!$A$1:$C$65536,3),0)</f>
        <v>#N/A</v>
      </c>
      <c r="C262" s="103" t="e">
        <f>IF(VLOOKUP($A262,[1]Osnova!$A$1:$C$65536,1)=$A262,VLOOKUP($A262,[1]Osnova!$A$1:$D$65536,4),0)</f>
        <v>#N/A</v>
      </c>
      <c r="D262" s="90"/>
      <c r="E262" s="90"/>
      <c r="F262" s="87">
        <f t="shared" si="11"/>
        <v>0</v>
      </c>
      <c r="G262" s="90"/>
      <c r="H262" s="90"/>
      <c r="I262" s="88">
        <f t="shared" si="12"/>
        <v>0</v>
      </c>
      <c r="K262" s="14"/>
      <c r="L262" s="14"/>
      <c r="M262" s="14"/>
      <c r="N262" s="14"/>
      <c r="O262" s="14"/>
    </row>
    <row r="263" spans="1:15" s="114" customFormat="1" ht="11.25">
      <c r="A263" s="565"/>
      <c r="B263" s="9" t="e">
        <f>IF(VLOOKUP($A263,[1]Osnova!$A$1:$C$65536,1)=$A263,VLOOKUP($A263,[1]Osnova!$A$1:$C$65536,3),0)</f>
        <v>#N/A</v>
      </c>
      <c r="C263" s="103" t="e">
        <f>IF(VLOOKUP($A263,[1]Osnova!$A$1:$C$65536,1)=$A263,VLOOKUP($A263,[1]Osnova!$A$1:$D$65536,4),0)</f>
        <v>#N/A</v>
      </c>
      <c r="D263" s="90"/>
      <c r="E263" s="90"/>
      <c r="F263" s="87">
        <f t="shared" si="11"/>
        <v>0</v>
      </c>
      <c r="G263" s="90"/>
      <c r="H263" s="90"/>
      <c r="I263" s="88">
        <f t="shared" si="12"/>
        <v>0</v>
      </c>
      <c r="K263" s="14"/>
      <c r="L263" s="14"/>
      <c r="M263" s="14"/>
      <c r="N263" s="14"/>
      <c r="O263" s="14"/>
    </row>
    <row r="264" spans="1:15" s="114" customFormat="1" ht="11.25">
      <c r="A264" s="565"/>
      <c r="B264" s="9" t="e">
        <f>IF(VLOOKUP($A264,[1]Osnova!$A$1:$C$65536,1)=$A264,VLOOKUP($A264,[1]Osnova!$A$1:$C$65536,3),0)</f>
        <v>#N/A</v>
      </c>
      <c r="C264" s="103" t="e">
        <f>IF(VLOOKUP($A264,[1]Osnova!$A$1:$C$65536,1)=$A264,VLOOKUP($A264,[1]Osnova!$A$1:$D$65536,4),0)</f>
        <v>#N/A</v>
      </c>
      <c r="D264" s="90"/>
      <c r="E264" s="90"/>
      <c r="F264" s="87">
        <f t="shared" si="11"/>
        <v>0</v>
      </c>
      <c r="G264" s="90"/>
      <c r="H264" s="90"/>
      <c r="I264" s="88">
        <f t="shared" si="12"/>
        <v>0</v>
      </c>
      <c r="K264" s="14"/>
      <c r="L264" s="14"/>
      <c r="M264" s="14"/>
      <c r="N264" s="14"/>
      <c r="O264" s="14"/>
    </row>
    <row r="265" spans="1:15" s="114" customFormat="1" ht="11.25">
      <c r="A265" s="565"/>
      <c r="B265" s="9" t="e">
        <f>IF(VLOOKUP($A265,[1]Osnova!$A$1:$C$65536,1)=$A265,VLOOKUP($A265,[1]Osnova!$A$1:$C$65536,3),0)</f>
        <v>#N/A</v>
      </c>
      <c r="C265" s="103" t="e">
        <f>IF(VLOOKUP($A265,[1]Osnova!$A$1:$C$65536,1)=$A265,VLOOKUP($A265,[1]Osnova!$A$1:$D$65536,4),0)</f>
        <v>#N/A</v>
      </c>
      <c r="D265" s="90"/>
      <c r="E265" s="90"/>
      <c r="F265" s="87">
        <f t="shared" si="11"/>
        <v>0</v>
      </c>
      <c r="G265" s="90"/>
      <c r="H265" s="90"/>
      <c r="I265" s="88">
        <f t="shared" si="12"/>
        <v>0</v>
      </c>
      <c r="K265" s="14"/>
      <c r="L265" s="14"/>
      <c r="M265" s="14"/>
      <c r="N265" s="14"/>
      <c r="O265" s="14"/>
    </row>
    <row r="266" spans="1:15" s="114" customFormat="1" ht="11.25">
      <c r="A266" s="565"/>
      <c r="B266" s="9" t="e">
        <f>IF(VLOOKUP($A266,[1]Osnova!$A$1:$C$65536,1)=$A266,VLOOKUP($A266,[1]Osnova!$A$1:$C$65536,3),0)</f>
        <v>#N/A</v>
      </c>
      <c r="C266" s="103" t="e">
        <f>IF(VLOOKUP($A266,[1]Osnova!$A$1:$C$65536,1)=$A266,VLOOKUP($A266,[1]Osnova!$A$1:$D$65536,4),0)</f>
        <v>#N/A</v>
      </c>
      <c r="D266" s="90"/>
      <c r="E266" s="90"/>
      <c r="F266" s="87">
        <f t="shared" si="11"/>
        <v>0</v>
      </c>
      <c r="G266" s="90"/>
      <c r="H266" s="90"/>
      <c r="I266" s="88">
        <f t="shared" si="12"/>
        <v>0</v>
      </c>
      <c r="K266" s="14"/>
      <c r="L266" s="14"/>
      <c r="M266" s="14"/>
      <c r="N266" s="14"/>
      <c r="O266" s="14"/>
    </row>
    <row r="267" spans="1:15" s="114" customFormat="1" ht="11.25">
      <c r="A267" s="565"/>
      <c r="B267" s="9" t="e">
        <f>IF(VLOOKUP($A267,[1]Osnova!$A$1:$C$65536,1)=$A267,VLOOKUP($A267,[1]Osnova!$A$1:$C$65536,3),0)</f>
        <v>#N/A</v>
      </c>
      <c r="C267" s="103" t="e">
        <f>IF(VLOOKUP($A267,[1]Osnova!$A$1:$C$65536,1)=$A267,VLOOKUP($A267,[1]Osnova!$A$1:$D$65536,4),0)</f>
        <v>#N/A</v>
      </c>
      <c r="D267" s="90"/>
      <c r="E267" s="90"/>
      <c r="F267" s="87">
        <f t="shared" si="11"/>
        <v>0</v>
      </c>
      <c r="G267" s="90"/>
      <c r="H267" s="90"/>
      <c r="I267" s="88">
        <f t="shared" si="12"/>
        <v>0</v>
      </c>
      <c r="K267" s="14"/>
      <c r="L267" s="14"/>
      <c r="M267" s="14"/>
      <c r="N267" s="14"/>
      <c r="O267" s="14"/>
    </row>
    <row r="268" spans="1:15" s="114" customFormat="1" ht="11.25">
      <c r="A268" s="565"/>
      <c r="B268" s="9" t="e">
        <f>IF(VLOOKUP($A268,[1]Osnova!$A$1:$C$65536,1)=$A268,VLOOKUP($A268,[1]Osnova!$A$1:$C$65536,3),0)</f>
        <v>#N/A</v>
      </c>
      <c r="C268" s="103" t="e">
        <f>IF(VLOOKUP($A268,[1]Osnova!$A$1:$C$65536,1)=$A268,VLOOKUP($A268,[1]Osnova!$A$1:$D$65536,4),0)</f>
        <v>#N/A</v>
      </c>
      <c r="D268" s="90"/>
      <c r="E268" s="90"/>
      <c r="F268" s="87">
        <f t="shared" si="11"/>
        <v>0</v>
      </c>
      <c r="G268" s="90"/>
      <c r="H268" s="90"/>
      <c r="I268" s="88">
        <f t="shared" si="12"/>
        <v>0</v>
      </c>
      <c r="K268" s="14"/>
      <c r="L268" s="14"/>
      <c r="M268" s="14"/>
      <c r="N268" s="14"/>
      <c r="O268" s="14"/>
    </row>
    <row r="269" spans="1:15" s="114" customFormat="1" ht="11.25">
      <c r="A269" s="565"/>
      <c r="B269" s="9" t="e">
        <f>IF(VLOOKUP($A269,[1]Osnova!$A$1:$C$65536,1)=$A269,VLOOKUP($A269,[1]Osnova!$A$1:$C$65536,3),0)</f>
        <v>#N/A</v>
      </c>
      <c r="C269" s="103" t="e">
        <f>IF(VLOOKUP($A269,[1]Osnova!$A$1:$C$65536,1)=$A269,VLOOKUP($A269,[1]Osnova!$A$1:$D$65536,4),0)</f>
        <v>#N/A</v>
      </c>
      <c r="D269" s="90"/>
      <c r="E269" s="90"/>
      <c r="F269" s="87">
        <f t="shared" si="11"/>
        <v>0</v>
      </c>
      <c r="G269" s="90"/>
      <c r="H269" s="90"/>
      <c r="I269" s="88">
        <f t="shared" si="12"/>
        <v>0</v>
      </c>
      <c r="K269" s="14"/>
      <c r="L269" s="14"/>
      <c r="M269" s="14"/>
      <c r="N269" s="14"/>
      <c r="O269" s="14"/>
    </row>
    <row r="270" spans="1:15" s="114" customFormat="1" ht="11.25">
      <c r="A270" s="565"/>
      <c r="B270" s="9" t="e">
        <f>IF(VLOOKUP($A270,[1]Osnova!$A$1:$C$65536,1)=$A270,VLOOKUP($A270,[1]Osnova!$A$1:$C$65536,3),0)</f>
        <v>#N/A</v>
      </c>
      <c r="C270" s="103" t="e">
        <f>IF(VLOOKUP($A270,[1]Osnova!$A$1:$C$65536,1)=$A270,VLOOKUP($A270,[1]Osnova!$A$1:$D$65536,4),0)</f>
        <v>#N/A</v>
      </c>
      <c r="D270" s="90"/>
      <c r="E270" s="90"/>
      <c r="F270" s="87">
        <f t="shared" si="11"/>
        <v>0</v>
      </c>
      <c r="G270" s="90"/>
      <c r="H270" s="90"/>
      <c r="I270" s="88">
        <f t="shared" si="12"/>
        <v>0</v>
      </c>
      <c r="K270" s="14"/>
      <c r="L270" s="14"/>
      <c r="M270" s="14"/>
      <c r="N270" s="14"/>
      <c r="O270" s="14"/>
    </row>
    <row r="271" spans="1:15" s="114" customFormat="1" ht="11.25">
      <c r="A271" s="565"/>
      <c r="B271" s="9" t="e">
        <f>IF(VLOOKUP($A271,[1]Osnova!$A$1:$C$65536,1)=$A271,VLOOKUP($A271,[1]Osnova!$A$1:$C$65536,3),0)</f>
        <v>#N/A</v>
      </c>
      <c r="C271" s="103" t="e">
        <f>IF(VLOOKUP($A271,[1]Osnova!$A$1:$C$65536,1)=$A271,VLOOKUP($A271,[1]Osnova!$A$1:$D$65536,4),0)</f>
        <v>#N/A</v>
      </c>
      <c r="D271" s="90"/>
      <c r="E271" s="90"/>
      <c r="F271" s="87">
        <f t="shared" si="11"/>
        <v>0</v>
      </c>
      <c r="G271" s="90"/>
      <c r="H271" s="90"/>
      <c r="I271" s="88">
        <f t="shared" si="12"/>
        <v>0</v>
      </c>
      <c r="K271" s="14"/>
      <c r="L271" s="14"/>
      <c r="M271" s="14"/>
      <c r="N271" s="14"/>
      <c r="O271" s="14"/>
    </row>
    <row r="272" spans="1:15" s="114" customFormat="1" ht="11.25">
      <c r="A272" s="565"/>
      <c r="B272" s="9" t="e">
        <f>IF(VLOOKUP($A272,[1]Osnova!$A$1:$C$65536,1)=$A272,VLOOKUP($A272,[1]Osnova!$A$1:$C$65536,3),0)</f>
        <v>#N/A</v>
      </c>
      <c r="C272" s="103" t="e">
        <f>IF(VLOOKUP($A272,[1]Osnova!$A$1:$C$65536,1)=$A272,VLOOKUP($A272,[1]Osnova!$A$1:$D$65536,4),0)</f>
        <v>#N/A</v>
      </c>
      <c r="D272" s="90"/>
      <c r="E272" s="90"/>
      <c r="F272" s="87">
        <f t="shared" si="11"/>
        <v>0</v>
      </c>
      <c r="G272" s="90"/>
      <c r="H272" s="90"/>
      <c r="I272" s="88">
        <f t="shared" si="12"/>
        <v>0</v>
      </c>
      <c r="K272" s="14"/>
      <c r="L272" s="14"/>
      <c r="M272" s="14"/>
      <c r="N272" s="14"/>
      <c r="O272" s="14"/>
    </row>
    <row r="273" spans="1:15" s="114" customFormat="1" ht="11.25">
      <c r="A273" s="565"/>
      <c r="B273" s="9" t="e">
        <f>IF(VLOOKUP($A273,[1]Osnova!$A$1:$C$65536,1)=$A273,VLOOKUP($A273,[1]Osnova!$A$1:$C$65536,3),0)</f>
        <v>#N/A</v>
      </c>
      <c r="C273" s="103" t="e">
        <f>IF(VLOOKUP($A273,[1]Osnova!$A$1:$C$65536,1)=$A273,VLOOKUP($A273,[1]Osnova!$A$1:$D$65536,4),0)</f>
        <v>#N/A</v>
      </c>
      <c r="D273" s="90"/>
      <c r="E273" s="90"/>
      <c r="F273" s="87">
        <f t="shared" si="11"/>
        <v>0</v>
      </c>
      <c r="G273" s="90"/>
      <c r="H273" s="90"/>
      <c r="I273" s="88">
        <f t="shared" si="12"/>
        <v>0</v>
      </c>
      <c r="K273" s="14"/>
      <c r="L273" s="14"/>
      <c r="M273" s="14"/>
      <c r="N273" s="14"/>
      <c r="O273" s="14"/>
    </row>
    <row r="274" spans="1:15" s="114" customFormat="1" ht="11.25">
      <c r="A274" s="565"/>
      <c r="B274" s="9" t="e">
        <f>IF(VLOOKUP($A274,[1]Osnova!$A$1:$C$65536,1)=$A274,VLOOKUP($A274,[1]Osnova!$A$1:$C$65536,3),0)</f>
        <v>#N/A</v>
      </c>
      <c r="C274" s="103" t="e">
        <f>IF(VLOOKUP($A274,[1]Osnova!$A$1:$C$65536,1)=$A274,VLOOKUP($A274,[1]Osnova!$A$1:$D$65536,4),0)</f>
        <v>#N/A</v>
      </c>
      <c r="D274" s="90"/>
      <c r="E274" s="90"/>
      <c r="F274" s="87">
        <f t="shared" si="11"/>
        <v>0</v>
      </c>
      <c r="G274" s="90"/>
      <c r="H274" s="90"/>
      <c r="I274" s="88">
        <f t="shared" si="12"/>
        <v>0</v>
      </c>
      <c r="K274" s="14"/>
      <c r="L274" s="14"/>
      <c r="M274" s="14"/>
      <c r="N274" s="14"/>
      <c r="O274" s="14"/>
    </row>
    <row r="275" spans="1:15" s="114" customFormat="1" ht="11.25">
      <c r="A275" s="565"/>
      <c r="B275" s="9" t="e">
        <f>IF(VLOOKUP($A275,[1]Osnova!$A$1:$C$65536,1)=$A275,VLOOKUP($A275,[1]Osnova!$A$1:$C$65536,3),0)</f>
        <v>#N/A</v>
      </c>
      <c r="C275" s="103" t="e">
        <f>IF(VLOOKUP($A275,[1]Osnova!$A$1:$C$65536,1)=$A275,VLOOKUP($A275,[1]Osnova!$A$1:$D$65536,4),0)</f>
        <v>#N/A</v>
      </c>
      <c r="D275" s="90"/>
      <c r="E275" s="90"/>
      <c r="F275" s="87">
        <f t="shared" si="11"/>
        <v>0</v>
      </c>
      <c r="G275" s="90"/>
      <c r="H275" s="90"/>
      <c r="I275" s="88">
        <f t="shared" si="12"/>
        <v>0</v>
      </c>
      <c r="K275" s="14"/>
      <c r="L275" s="14"/>
      <c r="M275" s="14"/>
      <c r="N275" s="14"/>
      <c r="O275" s="14"/>
    </row>
    <row r="276" spans="1:15" s="114" customFormat="1" ht="11.25">
      <c r="A276" s="565"/>
      <c r="B276" s="9" t="e">
        <f>IF(VLOOKUP($A276,[1]Osnova!$A$1:$C$65536,1)=$A276,VLOOKUP($A276,[1]Osnova!$A$1:$C$65536,3),0)</f>
        <v>#N/A</v>
      </c>
      <c r="C276" s="103" t="e">
        <f>IF(VLOOKUP($A276,[1]Osnova!$A$1:$C$65536,1)=$A276,VLOOKUP($A276,[1]Osnova!$A$1:$D$65536,4),0)</f>
        <v>#N/A</v>
      </c>
      <c r="D276" s="90"/>
      <c r="E276" s="90"/>
      <c r="F276" s="87">
        <f t="shared" si="11"/>
        <v>0</v>
      </c>
      <c r="G276" s="90"/>
      <c r="H276" s="90"/>
      <c r="I276" s="88">
        <f t="shared" si="12"/>
        <v>0</v>
      </c>
      <c r="K276" s="14"/>
      <c r="L276" s="14"/>
      <c r="M276" s="14"/>
      <c r="N276" s="14"/>
      <c r="O276" s="14"/>
    </row>
    <row r="277" spans="1:15" s="114" customFormat="1" ht="11.25">
      <c r="A277" s="565"/>
      <c r="B277" s="9" t="e">
        <f>IF(VLOOKUP($A277,[1]Osnova!$A$1:$C$65536,1)=$A277,VLOOKUP($A277,[1]Osnova!$A$1:$C$65536,3),0)</f>
        <v>#N/A</v>
      </c>
      <c r="C277" s="103" t="e">
        <f>IF(VLOOKUP($A277,[1]Osnova!$A$1:$C$65536,1)=$A277,VLOOKUP($A277,[1]Osnova!$A$1:$D$65536,4),0)</f>
        <v>#N/A</v>
      </c>
      <c r="D277" s="90"/>
      <c r="E277" s="90"/>
      <c r="F277" s="87">
        <f t="shared" si="11"/>
        <v>0</v>
      </c>
      <c r="G277" s="90"/>
      <c r="H277" s="90"/>
      <c r="I277" s="88">
        <f t="shared" si="12"/>
        <v>0</v>
      </c>
      <c r="K277" s="14"/>
      <c r="L277" s="14"/>
      <c r="M277" s="14"/>
      <c r="N277" s="14"/>
      <c r="O277" s="14"/>
    </row>
    <row r="278" spans="1:15" s="114" customFormat="1" ht="11.25">
      <c r="A278" s="565"/>
      <c r="B278" s="9" t="e">
        <f>IF(VLOOKUP($A278,[1]Osnova!$A$1:$C$65536,1)=$A278,VLOOKUP($A278,[1]Osnova!$A$1:$C$65536,3),0)</f>
        <v>#N/A</v>
      </c>
      <c r="C278" s="103" t="e">
        <f>IF(VLOOKUP($A278,[1]Osnova!$A$1:$C$65536,1)=$A278,VLOOKUP($A278,[1]Osnova!$A$1:$D$65536,4),0)</f>
        <v>#N/A</v>
      </c>
      <c r="D278" s="90"/>
      <c r="E278" s="90"/>
      <c r="F278" s="87">
        <f t="shared" si="11"/>
        <v>0</v>
      </c>
      <c r="G278" s="90"/>
      <c r="H278" s="90"/>
      <c r="I278" s="88">
        <f t="shared" si="12"/>
        <v>0</v>
      </c>
      <c r="K278" s="14"/>
      <c r="L278" s="14"/>
      <c r="M278" s="14"/>
      <c r="N278" s="14"/>
      <c r="O278" s="14"/>
    </row>
    <row r="279" spans="1:15" s="114" customFormat="1" ht="11.25">
      <c r="A279" s="565"/>
      <c r="B279" s="9" t="e">
        <f>IF(VLOOKUP($A279,[1]Osnova!$A$1:$C$65536,1)=$A279,VLOOKUP($A279,[1]Osnova!$A$1:$C$65536,3),0)</f>
        <v>#N/A</v>
      </c>
      <c r="C279" s="103" t="e">
        <f>IF(VLOOKUP($A279,[1]Osnova!$A$1:$C$65536,1)=$A279,VLOOKUP($A279,[1]Osnova!$A$1:$D$65536,4),0)</f>
        <v>#N/A</v>
      </c>
      <c r="D279" s="90"/>
      <c r="E279" s="90"/>
      <c r="F279" s="87">
        <f t="shared" si="11"/>
        <v>0</v>
      </c>
      <c r="G279" s="90"/>
      <c r="H279" s="90"/>
      <c r="I279" s="88">
        <f t="shared" si="12"/>
        <v>0</v>
      </c>
      <c r="K279" s="14"/>
      <c r="L279" s="14"/>
      <c r="M279" s="14"/>
      <c r="N279" s="14"/>
      <c r="O279" s="14"/>
    </row>
    <row r="280" spans="1:15" s="114" customFormat="1" ht="11.25">
      <c r="A280" s="565"/>
      <c r="B280" s="9" t="e">
        <f>IF(VLOOKUP($A280,[1]Osnova!$A$1:$C$65536,1)=$A280,VLOOKUP($A280,[1]Osnova!$A$1:$C$65536,3),0)</f>
        <v>#N/A</v>
      </c>
      <c r="C280" s="103" t="e">
        <f>IF(VLOOKUP($A280,[1]Osnova!$A$1:$C$65536,1)=$A280,VLOOKUP($A280,[1]Osnova!$A$1:$D$65536,4),0)</f>
        <v>#N/A</v>
      </c>
      <c r="D280" s="90"/>
      <c r="E280" s="90"/>
      <c r="F280" s="87">
        <f t="shared" si="11"/>
        <v>0</v>
      </c>
      <c r="G280" s="90"/>
      <c r="H280" s="90"/>
      <c r="I280" s="88">
        <f t="shared" si="12"/>
        <v>0</v>
      </c>
      <c r="K280" s="14"/>
      <c r="L280" s="14"/>
      <c r="M280" s="14"/>
      <c r="N280" s="14"/>
      <c r="O280" s="14"/>
    </row>
    <row r="281" spans="1:15" s="114" customFormat="1" ht="11.25">
      <c r="A281" s="565"/>
      <c r="B281" s="9" t="e">
        <f>IF(VLOOKUP($A281,[1]Osnova!$A$1:$C$65536,1)=$A281,VLOOKUP($A281,[1]Osnova!$A$1:$C$65536,3),0)</f>
        <v>#N/A</v>
      </c>
      <c r="C281" s="103" t="e">
        <f>IF(VLOOKUP($A281,[1]Osnova!$A$1:$C$65536,1)=$A281,VLOOKUP($A281,[1]Osnova!$A$1:$D$65536,4),0)</f>
        <v>#N/A</v>
      </c>
      <c r="D281" s="90"/>
      <c r="E281" s="90"/>
      <c r="F281" s="87">
        <f t="shared" si="11"/>
        <v>0</v>
      </c>
      <c r="G281" s="90"/>
      <c r="H281" s="90"/>
      <c r="I281" s="88">
        <f t="shared" si="12"/>
        <v>0</v>
      </c>
      <c r="K281" s="14"/>
      <c r="L281" s="14"/>
      <c r="M281" s="14"/>
      <c r="N281" s="14"/>
      <c r="O281" s="14"/>
    </row>
    <row r="282" spans="1:15" s="114" customFormat="1" ht="11.25">
      <c r="A282" s="565"/>
      <c r="B282" s="9" t="e">
        <f>IF(VLOOKUP($A282,[1]Osnova!$A$1:$C$65536,1)=$A282,VLOOKUP($A282,[1]Osnova!$A$1:$C$65536,3),0)</f>
        <v>#N/A</v>
      </c>
      <c r="C282" s="103" t="e">
        <f>IF(VLOOKUP($A282,[1]Osnova!$A$1:$C$65536,1)=$A282,VLOOKUP($A282,[1]Osnova!$A$1:$D$65536,4),0)</f>
        <v>#N/A</v>
      </c>
      <c r="D282" s="90"/>
      <c r="E282" s="90"/>
      <c r="F282" s="87">
        <f t="shared" si="11"/>
        <v>0</v>
      </c>
      <c r="G282" s="90"/>
      <c r="H282" s="90"/>
      <c r="I282" s="88">
        <f t="shared" si="12"/>
        <v>0</v>
      </c>
      <c r="K282" s="14"/>
      <c r="L282" s="14"/>
      <c r="M282" s="14"/>
      <c r="N282" s="14"/>
      <c r="O282" s="14"/>
    </row>
    <row r="283" spans="1:15" s="114" customFormat="1" ht="11.25">
      <c r="A283" s="565"/>
      <c r="B283" s="9" t="e">
        <f>IF(VLOOKUP($A283,[1]Osnova!$A$1:$C$65536,1)=$A283,VLOOKUP($A283,[1]Osnova!$A$1:$C$65536,3),0)</f>
        <v>#N/A</v>
      </c>
      <c r="C283" s="103" t="e">
        <f>IF(VLOOKUP($A283,[1]Osnova!$A$1:$C$65536,1)=$A283,VLOOKUP($A283,[1]Osnova!$A$1:$D$65536,4),0)</f>
        <v>#N/A</v>
      </c>
      <c r="D283" s="90"/>
      <c r="E283" s="90"/>
      <c r="F283" s="87">
        <f t="shared" si="11"/>
        <v>0</v>
      </c>
      <c r="G283" s="90"/>
      <c r="H283" s="90"/>
      <c r="I283" s="88">
        <f t="shared" si="12"/>
        <v>0</v>
      </c>
      <c r="K283" s="14"/>
      <c r="L283" s="14"/>
      <c r="M283" s="14"/>
      <c r="N283" s="14"/>
      <c r="O283" s="14"/>
    </row>
    <row r="284" spans="1:15" s="114" customFormat="1" ht="11.25">
      <c r="A284" s="565"/>
      <c r="B284" s="9" t="e">
        <f>IF(VLOOKUP($A284,[1]Osnova!$A$1:$C$65536,1)=$A284,VLOOKUP($A284,[1]Osnova!$A$1:$C$65536,3),0)</f>
        <v>#N/A</v>
      </c>
      <c r="C284" s="103" t="e">
        <f>IF(VLOOKUP($A284,[1]Osnova!$A$1:$C$65536,1)=$A284,VLOOKUP($A284,[1]Osnova!$A$1:$D$65536,4),0)</f>
        <v>#N/A</v>
      </c>
      <c r="D284" s="90"/>
      <c r="E284" s="90"/>
      <c r="F284" s="87">
        <f t="shared" si="11"/>
        <v>0</v>
      </c>
      <c r="G284" s="90"/>
      <c r="H284" s="90"/>
      <c r="I284" s="88">
        <f t="shared" si="12"/>
        <v>0</v>
      </c>
      <c r="K284" s="14"/>
      <c r="L284" s="14"/>
      <c r="M284" s="14"/>
      <c r="N284" s="14"/>
      <c r="O284" s="14"/>
    </row>
    <row r="285" spans="1:15" s="114" customFormat="1" ht="11.25">
      <c r="A285" s="565"/>
      <c r="B285" s="9" t="e">
        <f>IF(VLOOKUP($A285,[1]Osnova!$A$1:$C$65536,1)=$A285,VLOOKUP($A285,[1]Osnova!$A$1:$C$65536,3),0)</f>
        <v>#N/A</v>
      </c>
      <c r="C285" s="103" t="e">
        <f>IF(VLOOKUP($A285,[1]Osnova!$A$1:$C$65536,1)=$A285,VLOOKUP($A285,[1]Osnova!$A$1:$D$65536,4),0)</f>
        <v>#N/A</v>
      </c>
      <c r="D285" s="90"/>
      <c r="E285" s="90"/>
      <c r="F285" s="87">
        <f t="shared" si="11"/>
        <v>0</v>
      </c>
      <c r="G285" s="90"/>
      <c r="H285" s="90"/>
      <c r="I285" s="88">
        <f t="shared" si="12"/>
        <v>0</v>
      </c>
      <c r="K285" s="14"/>
      <c r="L285" s="14"/>
      <c r="M285" s="14"/>
      <c r="N285" s="14"/>
      <c r="O285" s="14"/>
    </row>
    <row r="286" spans="1:15" s="114" customFormat="1" ht="11.25">
      <c r="A286" s="565"/>
      <c r="B286" s="9" t="e">
        <f>IF(VLOOKUP($A286,[1]Osnova!$A$1:$C$65536,1)=$A286,VLOOKUP($A286,[1]Osnova!$A$1:$C$65536,3),0)</f>
        <v>#N/A</v>
      </c>
      <c r="C286" s="103" t="e">
        <f>IF(VLOOKUP($A286,[1]Osnova!$A$1:$C$65536,1)=$A286,VLOOKUP($A286,[1]Osnova!$A$1:$D$65536,4),0)</f>
        <v>#N/A</v>
      </c>
      <c r="D286" s="90"/>
      <c r="E286" s="90"/>
      <c r="F286" s="87">
        <f t="shared" si="11"/>
        <v>0</v>
      </c>
      <c r="G286" s="90"/>
      <c r="H286" s="90"/>
      <c r="I286" s="88">
        <f t="shared" si="12"/>
        <v>0</v>
      </c>
      <c r="K286" s="14"/>
      <c r="L286" s="14"/>
      <c r="M286" s="14"/>
      <c r="N286" s="14"/>
      <c r="O286" s="14"/>
    </row>
    <row r="287" spans="1:15" s="114" customFormat="1" ht="11.25">
      <c r="A287" s="565"/>
      <c r="B287" s="9" t="e">
        <f>IF(VLOOKUP($A287,[1]Osnova!$A$1:$C$65536,1)=$A287,VLOOKUP($A287,[1]Osnova!$A$1:$C$65536,3),0)</f>
        <v>#N/A</v>
      </c>
      <c r="C287" s="103" t="e">
        <f>IF(VLOOKUP($A287,[1]Osnova!$A$1:$C$65536,1)=$A287,VLOOKUP($A287,[1]Osnova!$A$1:$D$65536,4),0)</f>
        <v>#N/A</v>
      </c>
      <c r="D287" s="90"/>
      <c r="E287" s="90"/>
      <c r="F287" s="87">
        <f t="shared" si="11"/>
        <v>0</v>
      </c>
      <c r="G287" s="90"/>
      <c r="H287" s="90"/>
      <c r="I287" s="88">
        <f t="shared" si="12"/>
        <v>0</v>
      </c>
      <c r="K287" s="14"/>
      <c r="L287" s="14"/>
      <c r="M287" s="14"/>
      <c r="N287" s="14"/>
      <c r="O287" s="14"/>
    </row>
    <row r="288" spans="1:15" s="114" customFormat="1" ht="11.25">
      <c r="A288" s="565"/>
      <c r="B288" s="9" t="e">
        <f>IF(VLOOKUP($A288,[1]Osnova!$A$1:$C$65536,1)=$A288,VLOOKUP($A288,[1]Osnova!$A$1:$C$65536,3),0)</f>
        <v>#N/A</v>
      </c>
      <c r="C288" s="103" t="e">
        <f>IF(VLOOKUP($A288,[1]Osnova!$A$1:$C$65536,1)=$A288,VLOOKUP($A288,[1]Osnova!$A$1:$D$65536,4),0)</f>
        <v>#N/A</v>
      </c>
      <c r="D288" s="90"/>
      <c r="E288" s="90"/>
      <c r="F288" s="87">
        <f t="shared" si="11"/>
        <v>0</v>
      </c>
      <c r="G288" s="90"/>
      <c r="H288" s="90"/>
      <c r="I288" s="88">
        <f t="shared" si="12"/>
        <v>0</v>
      </c>
      <c r="K288" s="14"/>
      <c r="L288" s="14"/>
      <c r="M288" s="14"/>
      <c r="N288" s="14"/>
      <c r="O288" s="14"/>
    </row>
    <row r="289" spans="1:15" s="114" customFormat="1" ht="11.25">
      <c r="A289" s="565"/>
      <c r="B289" s="9" t="e">
        <f>IF(VLOOKUP($A289,[1]Osnova!$A$1:$C$65536,1)=$A289,VLOOKUP($A289,[1]Osnova!$A$1:$C$65536,3),0)</f>
        <v>#N/A</v>
      </c>
      <c r="C289" s="103" t="e">
        <f>IF(VLOOKUP($A289,[1]Osnova!$A$1:$C$65536,1)=$A289,VLOOKUP($A289,[1]Osnova!$A$1:$D$65536,4),0)</f>
        <v>#N/A</v>
      </c>
      <c r="D289" s="90"/>
      <c r="E289" s="90"/>
      <c r="F289" s="87">
        <f t="shared" si="11"/>
        <v>0</v>
      </c>
      <c r="G289" s="90"/>
      <c r="H289" s="90"/>
      <c r="I289" s="88">
        <f t="shared" si="12"/>
        <v>0</v>
      </c>
      <c r="K289" s="14"/>
      <c r="L289" s="14"/>
      <c r="M289" s="14"/>
      <c r="N289" s="14"/>
      <c r="O289" s="14"/>
    </row>
    <row r="290" spans="1:15" s="114" customFormat="1" ht="11.25">
      <c r="A290" s="565"/>
      <c r="B290" s="9" t="e">
        <f>IF(VLOOKUP($A290,[1]Osnova!$A$1:$C$65536,1)=$A290,VLOOKUP($A290,[1]Osnova!$A$1:$C$65536,3),0)</f>
        <v>#N/A</v>
      </c>
      <c r="C290" s="103" t="e">
        <f>IF(VLOOKUP($A290,[1]Osnova!$A$1:$C$65536,1)=$A290,VLOOKUP($A290,[1]Osnova!$A$1:$D$65536,4),0)</f>
        <v>#N/A</v>
      </c>
      <c r="D290" s="90"/>
      <c r="E290" s="90"/>
      <c r="F290" s="87">
        <f t="shared" si="11"/>
        <v>0</v>
      </c>
      <c r="G290" s="90"/>
      <c r="H290" s="90"/>
      <c r="I290" s="88">
        <f t="shared" si="12"/>
        <v>0</v>
      </c>
      <c r="K290" s="14"/>
      <c r="L290" s="14"/>
      <c r="M290" s="14"/>
      <c r="N290" s="14"/>
      <c r="O290" s="14"/>
    </row>
    <row r="291" spans="1:15" s="114" customFormat="1" ht="11.25">
      <c r="A291" s="565"/>
      <c r="B291" s="9" t="e">
        <f>IF(VLOOKUP($A291,[1]Osnova!$A$1:$C$65536,1)=$A291,VLOOKUP($A291,[1]Osnova!$A$1:$C$65536,3),0)</f>
        <v>#N/A</v>
      </c>
      <c r="C291" s="103" t="e">
        <f>IF(VLOOKUP($A291,[1]Osnova!$A$1:$C$65536,1)=$A291,VLOOKUP($A291,[1]Osnova!$A$1:$D$65536,4),0)</f>
        <v>#N/A</v>
      </c>
      <c r="D291" s="90"/>
      <c r="E291" s="90"/>
      <c r="F291" s="87">
        <f t="shared" si="11"/>
        <v>0</v>
      </c>
      <c r="G291" s="90"/>
      <c r="H291" s="90"/>
      <c r="I291" s="88">
        <f t="shared" si="12"/>
        <v>0</v>
      </c>
      <c r="K291" s="14"/>
      <c r="L291" s="14"/>
      <c r="M291" s="14"/>
      <c r="N291" s="14"/>
      <c r="O291" s="14"/>
    </row>
    <row r="292" spans="1:15" s="114" customFormat="1" ht="11.25">
      <c r="A292" s="565"/>
      <c r="B292" s="9" t="e">
        <f>IF(VLOOKUP($A292,[1]Osnova!$A$1:$C$65536,1)=$A292,VLOOKUP($A292,[1]Osnova!$A$1:$C$65536,3),0)</f>
        <v>#N/A</v>
      </c>
      <c r="C292" s="103" t="e">
        <f>IF(VLOOKUP($A292,[1]Osnova!$A$1:$C$65536,1)=$A292,VLOOKUP($A292,[1]Osnova!$A$1:$D$65536,4),0)</f>
        <v>#N/A</v>
      </c>
      <c r="D292" s="90"/>
      <c r="E292" s="90"/>
      <c r="F292" s="87">
        <f t="shared" si="11"/>
        <v>0</v>
      </c>
      <c r="G292" s="90"/>
      <c r="H292" s="90"/>
      <c r="I292" s="88">
        <f t="shared" si="12"/>
        <v>0</v>
      </c>
      <c r="K292" s="14"/>
      <c r="L292" s="14"/>
      <c r="M292" s="14"/>
      <c r="N292" s="14"/>
      <c r="O292" s="14"/>
    </row>
    <row r="293" spans="1:15" s="114" customFormat="1" ht="11.25">
      <c r="A293" s="565"/>
      <c r="B293" s="9" t="e">
        <f>IF(VLOOKUP($A293,[1]Osnova!$A$1:$C$65536,1)=$A293,VLOOKUP($A293,[1]Osnova!$A$1:$C$65536,3),0)</f>
        <v>#N/A</v>
      </c>
      <c r="C293" s="103" t="e">
        <f>IF(VLOOKUP($A293,[1]Osnova!$A$1:$C$65536,1)=$A293,VLOOKUP($A293,[1]Osnova!$A$1:$D$65536,4),0)</f>
        <v>#N/A</v>
      </c>
      <c r="D293" s="90"/>
      <c r="E293" s="90"/>
      <c r="F293" s="87">
        <f t="shared" si="11"/>
        <v>0</v>
      </c>
      <c r="G293" s="90"/>
      <c r="H293" s="90"/>
      <c r="I293" s="88">
        <f t="shared" si="12"/>
        <v>0</v>
      </c>
      <c r="K293" s="14"/>
      <c r="L293" s="14"/>
      <c r="M293" s="14"/>
      <c r="N293" s="14"/>
      <c r="O293" s="14"/>
    </row>
    <row r="294" spans="1:15" s="114" customFormat="1" ht="11.25">
      <c r="A294" s="565"/>
      <c r="B294" s="9" t="e">
        <f>IF(VLOOKUP($A294,[1]Osnova!$A$1:$C$65536,1)=$A294,VLOOKUP($A294,[1]Osnova!$A$1:$C$65536,3),0)</f>
        <v>#N/A</v>
      </c>
      <c r="C294" s="103" t="e">
        <f>IF(VLOOKUP($A294,[1]Osnova!$A$1:$C$65536,1)=$A294,VLOOKUP($A294,[1]Osnova!$A$1:$D$65536,4),0)</f>
        <v>#N/A</v>
      </c>
      <c r="D294" s="90"/>
      <c r="E294" s="90"/>
      <c r="F294" s="87">
        <f t="shared" si="11"/>
        <v>0</v>
      </c>
      <c r="G294" s="90"/>
      <c r="H294" s="90"/>
      <c r="I294" s="88">
        <f t="shared" si="12"/>
        <v>0</v>
      </c>
      <c r="K294" s="14"/>
      <c r="L294" s="14"/>
      <c r="M294" s="14"/>
      <c r="N294" s="14"/>
      <c r="O294" s="14"/>
    </row>
    <row r="295" spans="1:15" s="114" customFormat="1" ht="11.25">
      <c r="A295" s="565"/>
      <c r="B295" s="9" t="e">
        <f>IF(VLOOKUP($A295,[1]Osnova!$A$1:$C$65536,1)=$A295,VLOOKUP($A295,[1]Osnova!$A$1:$C$65536,3),0)</f>
        <v>#N/A</v>
      </c>
      <c r="C295" s="103" t="e">
        <f>IF(VLOOKUP($A295,[1]Osnova!$A$1:$C$65536,1)=$A295,VLOOKUP($A295,[1]Osnova!$A$1:$D$65536,4),0)</f>
        <v>#N/A</v>
      </c>
      <c r="D295" s="90"/>
      <c r="E295" s="90"/>
      <c r="F295" s="87">
        <f t="shared" si="11"/>
        <v>0</v>
      </c>
      <c r="G295" s="90"/>
      <c r="H295" s="90"/>
      <c r="I295" s="88">
        <f t="shared" si="12"/>
        <v>0</v>
      </c>
      <c r="K295" s="14"/>
      <c r="L295" s="14"/>
      <c r="M295" s="14"/>
      <c r="N295" s="14"/>
      <c r="O295" s="14"/>
    </row>
    <row r="296" spans="1:15" s="114" customFormat="1" ht="11.25">
      <c r="A296" s="565"/>
      <c r="B296" s="9" t="e">
        <f>IF(VLOOKUP($A296,[1]Osnova!$A$1:$C$65536,1)=$A296,VLOOKUP($A296,[1]Osnova!$A$1:$C$65536,3),0)</f>
        <v>#N/A</v>
      </c>
      <c r="C296" s="103" t="e">
        <f>IF(VLOOKUP($A296,[1]Osnova!$A$1:$C$65536,1)=$A296,VLOOKUP($A296,[1]Osnova!$A$1:$D$65536,4),0)</f>
        <v>#N/A</v>
      </c>
      <c r="D296" s="90"/>
      <c r="E296" s="90"/>
      <c r="F296" s="87">
        <f t="shared" si="11"/>
        <v>0</v>
      </c>
      <c r="G296" s="90"/>
      <c r="H296" s="90"/>
      <c r="I296" s="88">
        <f t="shared" si="12"/>
        <v>0</v>
      </c>
      <c r="K296" s="14"/>
      <c r="L296" s="14"/>
      <c r="M296" s="14"/>
      <c r="N296" s="14"/>
      <c r="O296" s="14"/>
    </row>
    <row r="297" spans="1:15" s="114" customFormat="1" ht="11.25">
      <c r="A297" s="565"/>
      <c r="B297" s="9" t="e">
        <f>IF(VLOOKUP($A297,[1]Osnova!$A$1:$C$65536,1)=$A297,VLOOKUP($A297,[1]Osnova!$A$1:$C$65536,3),0)</f>
        <v>#N/A</v>
      </c>
      <c r="C297" s="103" t="e">
        <f>IF(VLOOKUP($A297,[1]Osnova!$A$1:$C$65536,1)=$A297,VLOOKUP($A297,[1]Osnova!$A$1:$D$65536,4),0)</f>
        <v>#N/A</v>
      </c>
      <c r="D297" s="90"/>
      <c r="E297" s="90"/>
      <c r="F297" s="87">
        <f t="shared" si="11"/>
        <v>0</v>
      </c>
      <c r="G297" s="90"/>
      <c r="H297" s="90"/>
      <c r="I297" s="88">
        <f t="shared" si="12"/>
        <v>0</v>
      </c>
      <c r="K297" s="14"/>
      <c r="L297" s="14"/>
      <c r="M297" s="14"/>
      <c r="N297" s="14"/>
      <c r="O297" s="14"/>
    </row>
    <row r="298" spans="1:15" s="114" customFormat="1" ht="11.25">
      <c r="A298" s="565"/>
      <c r="B298" s="9" t="e">
        <f>IF(VLOOKUP($A298,[1]Osnova!$A$1:$C$65536,1)=$A298,VLOOKUP($A298,[1]Osnova!$A$1:$C$65536,3),0)</f>
        <v>#N/A</v>
      </c>
      <c r="C298" s="103" t="e">
        <f>IF(VLOOKUP($A298,[1]Osnova!$A$1:$C$65536,1)=$A298,VLOOKUP($A298,[1]Osnova!$A$1:$D$65536,4),0)</f>
        <v>#N/A</v>
      </c>
      <c r="D298" s="90"/>
      <c r="E298" s="90"/>
      <c r="F298" s="87">
        <f t="shared" si="11"/>
        <v>0</v>
      </c>
      <c r="G298" s="90"/>
      <c r="H298" s="90"/>
      <c r="I298" s="88">
        <f t="shared" si="12"/>
        <v>0</v>
      </c>
      <c r="K298" s="14"/>
      <c r="L298" s="14"/>
      <c r="M298" s="14"/>
      <c r="N298" s="14"/>
      <c r="O298" s="14"/>
    </row>
    <row r="299" spans="1:15" s="114" customFormat="1" ht="11.25">
      <c r="A299" s="565"/>
      <c r="B299" s="9" t="e">
        <f>IF(VLOOKUP($A299,[1]Osnova!$A$1:$C$65536,1)=$A299,VLOOKUP($A299,[1]Osnova!$A$1:$C$65536,3),0)</f>
        <v>#N/A</v>
      </c>
      <c r="C299" s="103" t="e">
        <f>IF(VLOOKUP($A299,[1]Osnova!$A$1:$C$65536,1)=$A299,VLOOKUP($A299,[1]Osnova!$A$1:$D$65536,4),0)</f>
        <v>#N/A</v>
      </c>
      <c r="D299" s="90"/>
      <c r="E299" s="90"/>
      <c r="F299" s="87">
        <f t="shared" si="11"/>
        <v>0</v>
      </c>
      <c r="G299" s="90"/>
      <c r="H299" s="90"/>
      <c r="I299" s="88">
        <f t="shared" si="12"/>
        <v>0</v>
      </c>
      <c r="K299" s="14"/>
      <c r="L299" s="14"/>
      <c r="M299" s="14"/>
      <c r="N299" s="14"/>
      <c r="O299" s="14"/>
    </row>
    <row r="300" spans="1:15" s="114" customFormat="1" ht="11.25">
      <c r="A300" s="565"/>
      <c r="B300" s="9" t="e">
        <f>IF(VLOOKUP($A300,[1]Osnova!$A$1:$C$65536,1)=$A300,VLOOKUP($A300,[1]Osnova!$A$1:$C$65536,3),0)</f>
        <v>#N/A</v>
      </c>
      <c r="C300" s="103" t="e">
        <f>IF(VLOOKUP($A300,[1]Osnova!$A$1:$C$65536,1)=$A300,VLOOKUP($A300,[1]Osnova!$A$1:$D$65536,4),0)</f>
        <v>#N/A</v>
      </c>
      <c r="D300" s="90"/>
      <c r="E300" s="90"/>
      <c r="F300" s="87">
        <f t="shared" si="11"/>
        <v>0</v>
      </c>
      <c r="G300" s="90"/>
      <c r="H300" s="90"/>
      <c r="I300" s="88">
        <f t="shared" si="12"/>
        <v>0</v>
      </c>
      <c r="K300" s="14"/>
      <c r="L300" s="14"/>
      <c r="M300" s="14"/>
      <c r="N300" s="14"/>
      <c r="O300" s="14"/>
    </row>
    <row r="301" spans="1:15" s="114" customFormat="1" ht="11.25">
      <c r="A301" s="565"/>
      <c r="B301" s="9" t="e">
        <f>IF(VLOOKUP($A301,[1]Osnova!$A$1:$C$65536,1)=$A301,VLOOKUP($A301,[1]Osnova!$A$1:$C$65536,3),0)</f>
        <v>#N/A</v>
      </c>
      <c r="C301" s="103" t="e">
        <f>IF(VLOOKUP($A301,[1]Osnova!$A$1:$C$65536,1)=$A301,VLOOKUP($A301,[1]Osnova!$A$1:$D$65536,4),0)</f>
        <v>#N/A</v>
      </c>
      <c r="D301" s="90"/>
      <c r="E301" s="90"/>
      <c r="F301" s="87">
        <f t="shared" si="11"/>
        <v>0</v>
      </c>
      <c r="G301" s="90"/>
      <c r="H301" s="90"/>
      <c r="I301" s="88">
        <f t="shared" si="12"/>
        <v>0</v>
      </c>
      <c r="K301" s="14"/>
      <c r="L301" s="14"/>
      <c r="M301" s="14"/>
      <c r="N301" s="14"/>
      <c r="O301" s="14"/>
    </row>
    <row r="302" spans="1:15" s="114" customFormat="1" ht="11.25">
      <c r="A302" s="565"/>
      <c r="B302" s="9" t="e">
        <f>IF(VLOOKUP($A302,[1]Osnova!$A$1:$C$65536,1)=$A302,VLOOKUP($A302,[1]Osnova!$A$1:$C$65536,3),0)</f>
        <v>#N/A</v>
      </c>
      <c r="C302" s="103" t="e">
        <f>IF(VLOOKUP($A302,[1]Osnova!$A$1:$C$65536,1)=$A302,VLOOKUP($A302,[1]Osnova!$A$1:$D$65536,4),0)</f>
        <v>#N/A</v>
      </c>
      <c r="D302" s="90"/>
      <c r="E302" s="90"/>
      <c r="F302" s="87">
        <f t="shared" si="11"/>
        <v>0</v>
      </c>
      <c r="G302" s="90"/>
      <c r="H302" s="90"/>
      <c r="I302" s="88">
        <f t="shared" si="12"/>
        <v>0</v>
      </c>
      <c r="K302" s="14"/>
      <c r="L302" s="14"/>
      <c r="M302" s="14"/>
      <c r="N302" s="14"/>
      <c r="O302" s="14"/>
    </row>
    <row r="303" spans="1:15" s="114" customFormat="1" ht="11.25">
      <c r="A303" s="565"/>
      <c r="B303" s="9" t="e">
        <f>IF(VLOOKUP($A303,[1]Osnova!$A$1:$C$65536,1)=$A303,VLOOKUP($A303,[1]Osnova!$A$1:$C$65536,3),0)</f>
        <v>#N/A</v>
      </c>
      <c r="C303" s="103" t="e">
        <f>IF(VLOOKUP($A303,[1]Osnova!$A$1:$C$65536,1)=$A303,VLOOKUP($A303,[1]Osnova!$A$1:$D$65536,4),0)</f>
        <v>#N/A</v>
      </c>
      <c r="D303" s="90"/>
      <c r="E303" s="90"/>
      <c r="F303" s="87">
        <f t="shared" si="11"/>
        <v>0</v>
      </c>
      <c r="G303" s="90"/>
      <c r="H303" s="90"/>
      <c r="I303" s="88">
        <f t="shared" si="12"/>
        <v>0</v>
      </c>
      <c r="K303" s="14"/>
      <c r="L303" s="14"/>
      <c r="M303" s="14"/>
      <c r="N303" s="14"/>
      <c r="O303" s="14"/>
    </row>
    <row r="304" spans="1:15" s="114" customFormat="1" ht="11.25">
      <c r="A304" s="565"/>
      <c r="B304" s="9" t="e">
        <f>IF(VLOOKUP($A304,[1]Osnova!$A$1:$C$65536,1)=$A304,VLOOKUP($A304,[1]Osnova!$A$1:$C$65536,3),0)</f>
        <v>#N/A</v>
      </c>
      <c r="C304" s="103" t="e">
        <f>IF(VLOOKUP($A304,[1]Osnova!$A$1:$C$65536,1)=$A304,VLOOKUP($A304,[1]Osnova!$A$1:$D$65536,4),0)</f>
        <v>#N/A</v>
      </c>
      <c r="D304" s="90"/>
      <c r="E304" s="90"/>
      <c r="F304" s="87">
        <f t="shared" si="11"/>
        <v>0</v>
      </c>
      <c r="G304" s="90"/>
      <c r="H304" s="90"/>
      <c r="I304" s="88">
        <f t="shared" si="12"/>
        <v>0</v>
      </c>
      <c r="K304" s="14"/>
      <c r="L304" s="14"/>
      <c r="M304" s="14"/>
      <c r="N304" s="14"/>
      <c r="O304" s="14"/>
    </row>
    <row r="305" spans="1:15" s="114" customFormat="1" ht="11.25">
      <c r="A305" s="565"/>
      <c r="B305" s="9" t="e">
        <f>IF(VLOOKUP($A305,[1]Osnova!$A$1:$C$65536,1)=$A305,VLOOKUP($A305,[1]Osnova!$A$1:$C$65536,3),0)</f>
        <v>#N/A</v>
      </c>
      <c r="C305" s="103" t="e">
        <f>IF(VLOOKUP($A305,[1]Osnova!$A$1:$C$65536,1)=$A305,VLOOKUP($A305,[1]Osnova!$A$1:$D$65536,4),0)</f>
        <v>#N/A</v>
      </c>
      <c r="D305" s="90"/>
      <c r="E305" s="90"/>
      <c r="F305" s="87">
        <f t="shared" si="11"/>
        <v>0</v>
      </c>
      <c r="G305" s="90"/>
      <c r="H305" s="90"/>
      <c r="I305" s="88">
        <f t="shared" si="12"/>
        <v>0</v>
      </c>
      <c r="K305" s="14"/>
      <c r="L305" s="14"/>
      <c r="M305" s="14"/>
      <c r="N305" s="14"/>
      <c r="O305" s="14"/>
    </row>
    <row r="306" spans="1:15" s="114" customFormat="1" ht="11.25">
      <c r="A306" s="565"/>
      <c r="B306" s="9" t="e">
        <f>IF(VLOOKUP($A306,[1]Osnova!$A$1:$C$65536,1)=$A306,VLOOKUP($A306,[1]Osnova!$A$1:$C$65536,3),0)</f>
        <v>#N/A</v>
      </c>
      <c r="C306" s="103" t="e">
        <f>IF(VLOOKUP($A306,[1]Osnova!$A$1:$C$65536,1)=$A306,VLOOKUP($A306,[1]Osnova!$A$1:$D$65536,4),0)</f>
        <v>#N/A</v>
      </c>
      <c r="D306" s="90"/>
      <c r="E306" s="90"/>
      <c r="F306" s="87">
        <f t="shared" si="11"/>
        <v>0</v>
      </c>
      <c r="G306" s="90"/>
      <c r="H306" s="90"/>
      <c r="I306" s="88">
        <f t="shared" si="12"/>
        <v>0</v>
      </c>
      <c r="K306" s="14"/>
      <c r="L306" s="14"/>
      <c r="M306" s="14"/>
      <c r="N306" s="14"/>
      <c r="O306" s="14"/>
    </row>
    <row r="307" spans="1:15" s="114" customFormat="1" ht="11.25">
      <c r="A307" s="565"/>
      <c r="B307" s="9" t="e">
        <f>IF(VLOOKUP($A307,[1]Osnova!$A$1:$C$65536,1)=$A307,VLOOKUP($A307,[1]Osnova!$A$1:$C$65536,3),0)</f>
        <v>#N/A</v>
      </c>
      <c r="C307" s="103" t="e">
        <f>IF(VLOOKUP($A307,[1]Osnova!$A$1:$C$65536,1)=$A307,VLOOKUP($A307,[1]Osnova!$A$1:$D$65536,4),0)</f>
        <v>#N/A</v>
      </c>
      <c r="D307" s="90"/>
      <c r="E307" s="90"/>
      <c r="F307" s="87">
        <f t="shared" si="11"/>
        <v>0</v>
      </c>
      <c r="G307" s="90"/>
      <c r="H307" s="90"/>
      <c r="I307" s="88">
        <f t="shared" si="12"/>
        <v>0</v>
      </c>
      <c r="K307" s="14"/>
      <c r="L307" s="14"/>
      <c r="M307" s="14"/>
      <c r="N307" s="14"/>
      <c r="O307" s="14"/>
    </row>
    <row r="308" spans="1:15" s="114" customFormat="1" ht="11.25">
      <c r="A308" s="565"/>
      <c r="B308" s="9" t="e">
        <f>IF(VLOOKUP($A308,[1]Osnova!$A$1:$C$65536,1)=$A308,VLOOKUP($A308,[1]Osnova!$A$1:$C$65536,3),0)</f>
        <v>#N/A</v>
      </c>
      <c r="C308" s="103" t="e">
        <f>IF(VLOOKUP($A308,[1]Osnova!$A$1:$C$65536,1)=$A308,VLOOKUP($A308,[1]Osnova!$A$1:$D$65536,4),0)</f>
        <v>#N/A</v>
      </c>
      <c r="D308" s="90"/>
      <c r="E308" s="90"/>
      <c r="F308" s="87">
        <f t="shared" si="11"/>
        <v>0</v>
      </c>
      <c r="G308" s="90"/>
      <c r="H308" s="90"/>
      <c r="I308" s="88">
        <f t="shared" si="12"/>
        <v>0</v>
      </c>
      <c r="K308" s="14"/>
      <c r="L308" s="14"/>
      <c r="M308" s="14"/>
      <c r="N308" s="14"/>
      <c r="O308" s="14"/>
    </row>
    <row r="309" spans="1:15" s="114" customFormat="1" ht="11.25">
      <c r="A309" s="565"/>
      <c r="B309" s="9" t="e">
        <f>IF(VLOOKUP($A309,[1]Osnova!$A$1:$C$65536,1)=$A309,VLOOKUP($A309,[1]Osnova!$A$1:$C$65536,3),0)</f>
        <v>#N/A</v>
      </c>
      <c r="C309" s="103" t="e">
        <f>IF(VLOOKUP($A309,[1]Osnova!$A$1:$C$65536,1)=$A309,VLOOKUP($A309,[1]Osnova!$A$1:$D$65536,4),0)</f>
        <v>#N/A</v>
      </c>
      <c r="D309" s="90"/>
      <c r="E309" s="90"/>
      <c r="F309" s="87">
        <f t="shared" si="11"/>
        <v>0</v>
      </c>
      <c r="G309" s="90"/>
      <c r="H309" s="90"/>
      <c r="I309" s="88">
        <f t="shared" si="12"/>
        <v>0</v>
      </c>
      <c r="K309" s="14"/>
      <c r="L309" s="14"/>
      <c r="M309" s="14"/>
      <c r="N309" s="14"/>
      <c r="O309" s="14"/>
    </row>
    <row r="310" spans="1:15" s="114" customFormat="1" ht="11.25">
      <c r="A310" s="459"/>
      <c r="B310" s="14"/>
      <c r="C310" s="5"/>
      <c r="D310" s="16"/>
      <c r="E310" s="16"/>
      <c r="F310" s="16"/>
      <c r="G310" s="16"/>
      <c r="H310" s="16"/>
      <c r="I310" s="17"/>
      <c r="K310" s="14"/>
      <c r="L310" s="14"/>
      <c r="M310" s="14"/>
      <c r="N310" s="14"/>
      <c r="O310" s="14"/>
    </row>
    <row r="311" spans="1:15" s="114" customFormat="1" ht="11.25">
      <c r="A311" s="459"/>
      <c r="B311" s="14"/>
      <c r="C311" s="5"/>
      <c r="D311" s="16"/>
      <c r="E311" s="16"/>
      <c r="F311" s="16"/>
      <c r="G311" s="16"/>
      <c r="H311" s="16"/>
      <c r="I311" s="17"/>
      <c r="K311" s="14"/>
      <c r="L311" s="14"/>
      <c r="M311" s="14"/>
      <c r="N311" s="14"/>
      <c r="O311" s="14"/>
    </row>
    <row r="312" spans="1:15" s="114" customFormat="1" ht="11.25">
      <c r="A312" s="459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114" customFormat="1" ht="48" customHeight="1">
      <c r="A313" s="1665"/>
      <c r="B313" s="1666"/>
      <c r="C313" s="1666"/>
      <c r="D313" s="1666"/>
      <c r="E313" s="1666"/>
      <c r="F313" s="1666"/>
      <c r="G313" s="1666"/>
      <c r="H313" s="1666"/>
      <c r="I313" s="1666"/>
      <c r="K313" s="14"/>
      <c r="L313" s="14"/>
      <c r="M313" s="14"/>
      <c r="N313" s="14"/>
      <c r="O313" s="14"/>
    </row>
    <row r="314" spans="1:15" s="114" customFormat="1" ht="11.25">
      <c r="A314" s="459"/>
      <c r="B314" s="14"/>
      <c r="C314" s="5"/>
      <c r="D314" s="16"/>
      <c r="E314" s="16"/>
      <c r="F314" s="16"/>
      <c r="G314" s="16"/>
      <c r="H314" s="16"/>
      <c r="I314" s="17"/>
      <c r="K314" s="14"/>
      <c r="L314" s="14"/>
      <c r="M314" s="14"/>
      <c r="N314" s="14"/>
      <c r="O314" s="14"/>
    </row>
    <row r="315" spans="1:15" s="114" customFormat="1" ht="11.25">
      <c r="A315" s="459"/>
      <c r="B315" s="14"/>
      <c r="C315" s="5"/>
      <c r="D315" s="16"/>
      <c r="E315" s="16"/>
      <c r="F315" s="16"/>
      <c r="G315" s="16"/>
      <c r="H315" s="16"/>
      <c r="I315" s="17"/>
      <c r="K315" s="14"/>
      <c r="L315" s="14"/>
      <c r="M315" s="14"/>
      <c r="N315" s="14"/>
      <c r="O315" s="14"/>
    </row>
    <row r="316" spans="1:15" s="114" customFormat="1" ht="11.25">
      <c r="A316" s="459"/>
      <c r="B316" s="14"/>
      <c r="C316" s="5"/>
      <c r="D316" s="16"/>
      <c r="E316" s="16"/>
      <c r="F316" s="16"/>
      <c r="G316" s="16"/>
      <c r="H316" s="16"/>
      <c r="I316" s="17"/>
      <c r="K316" s="14"/>
      <c r="L316" s="14"/>
      <c r="M316" s="14"/>
      <c r="N316" s="14"/>
      <c r="O316" s="14"/>
    </row>
    <row r="317" spans="1:15" s="114" customFormat="1" ht="11.25">
      <c r="A317" s="459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114" customFormat="1" ht="11.25">
      <c r="A318" s="459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114" customFormat="1" ht="11.25">
      <c r="A319" s="459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114" customFormat="1" ht="11.25">
      <c r="A320" s="459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114" customFormat="1" ht="11.25">
      <c r="A321" s="459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114" customFormat="1" ht="11.25">
      <c r="A322" s="459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114" customFormat="1" ht="11.25">
      <c r="A323" s="459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114" customFormat="1" ht="11.25">
      <c r="A324" s="459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114" customFormat="1" ht="11.25">
      <c r="A325" s="459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114" customFormat="1" ht="11.25">
      <c r="A326" s="459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114" customFormat="1" ht="11.25">
      <c r="A327" s="459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114" customFormat="1" ht="11.25">
      <c r="A328" s="459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114" customFormat="1" ht="11.25">
      <c r="A329" s="459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114" customFormat="1" ht="11.25">
      <c r="A330" s="459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114" customFormat="1" ht="11.25">
      <c r="A331" s="459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114" customFormat="1" ht="11.25">
      <c r="A332" s="459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114" customFormat="1" ht="11.25">
      <c r="A333" s="459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114" customFormat="1" ht="11.25">
      <c r="A334" s="459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114" customFormat="1" ht="11.25">
      <c r="A335" s="459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114" customFormat="1" ht="11.25">
      <c r="A336" s="459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114" customFormat="1" ht="11.25">
      <c r="A337" s="459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114" customFormat="1" ht="11.25">
      <c r="A338" s="459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114" customFormat="1" ht="11.25">
      <c r="A339" s="459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114" customFormat="1" ht="11.25">
      <c r="A340" s="459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114" customFormat="1" ht="11.25">
      <c r="A341" s="459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114" customFormat="1" ht="11.25">
      <c r="A342" s="459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114" customFormat="1" ht="11.25">
      <c r="A343" s="459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114" customFormat="1" ht="11.25">
      <c r="A344" s="459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114" customFormat="1" ht="11.25">
      <c r="A345" s="459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114" customFormat="1" ht="11.25">
      <c r="A346" s="459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114" customFormat="1" ht="11.25">
      <c r="A347" s="459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114" customFormat="1" ht="11.25">
      <c r="A348" s="459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114" customFormat="1" ht="11.25">
      <c r="A349" s="459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114" customFormat="1" ht="11.25">
      <c r="A350" s="459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114" customFormat="1" ht="11.25">
      <c r="A351" s="459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114" customFormat="1" ht="11.25">
      <c r="A352" s="459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114" customFormat="1" ht="11.25">
      <c r="A353" s="459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114" customFormat="1" ht="11.25">
      <c r="A354" s="459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114" customFormat="1" ht="11.25">
      <c r="A355" s="459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114" customFormat="1" ht="11.25">
      <c r="A356" s="459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114" customFormat="1" ht="11.25">
      <c r="A357" s="459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114" customFormat="1" ht="11.25">
      <c r="A358" s="459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114" customFormat="1" ht="11.25">
      <c r="A359" s="459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114" customFormat="1" ht="11.25">
      <c r="A360" s="459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114" customFormat="1" ht="11.25">
      <c r="A361" s="459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114" customFormat="1" ht="11.25">
      <c r="A362" s="459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114" customFormat="1" ht="11.25">
      <c r="A363" s="459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114" customFormat="1" ht="11.25">
      <c r="A364" s="459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114" customFormat="1" ht="11.25">
      <c r="A365" s="459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114" customFormat="1" ht="11.25">
      <c r="A366" s="459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114" customFormat="1" ht="11.25">
      <c r="A367" s="459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114" customFormat="1" ht="11.25">
      <c r="A368" s="459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114" customFormat="1" ht="11.25">
      <c r="A369" s="459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114" customFormat="1" ht="11.25">
      <c r="A370" s="459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114" customFormat="1" ht="11.25">
      <c r="A371" s="459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114" customFormat="1" ht="11.25">
      <c r="A372" s="459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114" customFormat="1" ht="11.25">
      <c r="A373" s="459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114" customFormat="1" ht="11.25">
      <c r="A374" s="459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114" customFormat="1" ht="11.25">
      <c r="A375" s="459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114" customFormat="1" ht="11.25">
      <c r="A376" s="459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114" customFormat="1" ht="11.25">
      <c r="A377" s="459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114" customFormat="1" ht="11.25">
      <c r="A378" s="459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114" customFormat="1" ht="11.25">
      <c r="A379" s="459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114" customFormat="1" ht="11.25">
      <c r="A380" s="459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114" customFormat="1" ht="11.25">
      <c r="A381" s="459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114" customFormat="1" ht="11.25">
      <c r="A382" s="459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114" customFormat="1" ht="11.25">
      <c r="A383" s="459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114" customFormat="1" ht="11.25">
      <c r="A384" s="459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9">
      <c r="A385" s="41"/>
      <c r="B385" s="38"/>
      <c r="C385" s="102"/>
      <c r="D385" s="39"/>
      <c r="E385" s="39"/>
      <c r="F385" s="39"/>
      <c r="G385" s="39"/>
      <c r="H385" s="39"/>
      <c r="I385" s="40"/>
    </row>
    <row r="386" spans="1:9">
      <c r="A386" s="41"/>
      <c r="B386" s="38"/>
      <c r="C386" s="102"/>
      <c r="D386" s="39"/>
      <c r="E386" s="39"/>
      <c r="F386" s="39"/>
      <c r="G386" s="39"/>
      <c r="H386" s="39"/>
      <c r="I386" s="40"/>
    </row>
    <row r="387" spans="1:9">
      <c r="A387" s="41"/>
      <c r="B387" s="38"/>
      <c r="C387" s="102"/>
      <c r="D387" s="39"/>
      <c r="E387" s="39"/>
      <c r="F387" s="39"/>
      <c r="G387" s="39"/>
      <c r="H387" s="39"/>
      <c r="I387" s="40"/>
    </row>
    <row r="388" spans="1:9">
      <c r="A388" s="41"/>
      <c r="B388" s="38"/>
      <c r="C388" s="102"/>
      <c r="D388" s="39"/>
      <c r="E388" s="39"/>
      <c r="F388" s="39"/>
      <c r="G388" s="39"/>
      <c r="H388" s="39"/>
      <c r="I388" s="40"/>
    </row>
    <row r="389" spans="1:9">
      <c r="A389" s="41"/>
      <c r="B389" s="38"/>
      <c r="C389" s="102"/>
      <c r="D389" s="39"/>
      <c r="E389" s="39"/>
      <c r="F389" s="39"/>
      <c r="G389" s="39"/>
      <c r="H389" s="39"/>
      <c r="I389" s="40"/>
    </row>
    <row r="390" spans="1:9">
      <c r="A390" s="41"/>
      <c r="B390" s="38"/>
      <c r="C390" s="102"/>
      <c r="D390" s="39"/>
      <c r="E390" s="39"/>
      <c r="F390" s="39"/>
      <c r="G390" s="39"/>
      <c r="H390" s="39"/>
      <c r="I390" s="40"/>
    </row>
    <row r="391" spans="1:9">
      <c r="A391" s="41"/>
      <c r="B391" s="38"/>
      <c r="C391" s="102"/>
      <c r="D391" s="39"/>
      <c r="E391" s="39"/>
      <c r="F391" s="39"/>
      <c r="G391" s="39"/>
      <c r="H391" s="39"/>
      <c r="I391" s="40"/>
    </row>
    <row r="392" spans="1:9">
      <c r="A392" s="41"/>
      <c r="B392" s="38"/>
      <c r="C392" s="102"/>
      <c r="D392" s="39"/>
      <c r="E392" s="39"/>
      <c r="F392" s="39"/>
      <c r="G392" s="39"/>
      <c r="H392" s="39"/>
      <c r="I392" s="40"/>
    </row>
    <row r="393" spans="1:9">
      <c r="A393" s="41"/>
      <c r="B393" s="38"/>
      <c r="C393" s="102"/>
      <c r="D393" s="39"/>
      <c r="E393" s="39"/>
      <c r="F393" s="39"/>
      <c r="G393" s="39"/>
      <c r="H393" s="39"/>
      <c r="I393" s="40"/>
    </row>
    <row r="394" spans="1:9">
      <c r="A394" s="41"/>
      <c r="B394" s="38"/>
      <c r="C394" s="102"/>
      <c r="D394" s="39"/>
      <c r="E394" s="39"/>
      <c r="F394" s="39"/>
      <c r="G394" s="39"/>
      <c r="H394" s="39"/>
      <c r="I394" s="40"/>
    </row>
    <row r="395" spans="1:9">
      <c r="A395" s="41"/>
      <c r="B395" s="38"/>
      <c r="C395" s="102"/>
      <c r="D395" s="39"/>
      <c r="E395" s="39"/>
      <c r="F395" s="39"/>
      <c r="G395" s="39"/>
      <c r="H395" s="39"/>
      <c r="I395" s="40"/>
    </row>
    <row r="396" spans="1:9">
      <c r="A396" s="41"/>
      <c r="B396" s="38"/>
      <c r="C396" s="102"/>
      <c r="D396" s="39"/>
      <c r="E396" s="39"/>
      <c r="F396" s="39"/>
      <c r="G396" s="39"/>
      <c r="H396" s="39"/>
      <c r="I396" s="40"/>
    </row>
    <row r="397" spans="1:9">
      <c r="A397" s="41"/>
      <c r="B397" s="38"/>
      <c r="C397" s="102"/>
      <c r="D397" s="39"/>
      <c r="E397" s="39"/>
      <c r="F397" s="39"/>
      <c r="G397" s="39"/>
      <c r="H397" s="39"/>
      <c r="I397" s="40"/>
    </row>
    <row r="398" spans="1:9">
      <c r="A398" s="41"/>
      <c r="B398" s="38"/>
      <c r="C398" s="102"/>
      <c r="D398" s="39"/>
      <c r="E398" s="39"/>
      <c r="F398" s="39"/>
      <c r="G398" s="39"/>
      <c r="H398" s="39"/>
      <c r="I398" s="40"/>
    </row>
    <row r="399" spans="1:9">
      <c r="A399" s="41"/>
      <c r="B399" s="38"/>
      <c r="C399" s="102"/>
      <c r="D399" s="39"/>
      <c r="E399" s="39"/>
      <c r="F399" s="39"/>
      <c r="G399" s="39"/>
      <c r="H399" s="39"/>
      <c r="I399" s="40"/>
    </row>
    <row r="400" spans="1:9">
      <c r="A400" s="41"/>
      <c r="B400" s="38"/>
      <c r="C400" s="102"/>
      <c r="D400" s="39"/>
      <c r="E400" s="39"/>
      <c r="F400" s="39"/>
      <c r="G400" s="39"/>
      <c r="H400" s="39"/>
      <c r="I400" s="40"/>
    </row>
    <row r="401" spans="1:9">
      <c r="A401" s="41"/>
      <c r="B401" s="38"/>
      <c r="C401" s="102"/>
      <c r="D401" s="39"/>
      <c r="E401" s="39"/>
      <c r="F401" s="39"/>
      <c r="G401" s="39"/>
      <c r="H401" s="39"/>
      <c r="I401" s="40"/>
    </row>
    <row r="402" spans="1:9">
      <c r="A402" s="41"/>
      <c r="B402" s="38"/>
      <c r="C402" s="102"/>
      <c r="D402" s="39"/>
      <c r="E402" s="39"/>
      <c r="F402" s="39"/>
      <c r="G402" s="39"/>
      <c r="H402" s="39"/>
      <c r="I402" s="40"/>
    </row>
    <row r="403" spans="1:9">
      <c r="A403" s="41"/>
      <c r="B403" s="38"/>
      <c r="C403" s="102"/>
      <c r="D403" s="39"/>
      <c r="E403" s="39"/>
      <c r="F403" s="39"/>
      <c r="G403" s="39"/>
      <c r="H403" s="39"/>
      <c r="I403" s="40"/>
    </row>
    <row r="404" spans="1:9">
      <c r="A404" s="41"/>
      <c r="B404" s="38"/>
      <c r="C404" s="102"/>
      <c r="D404" s="39"/>
      <c r="E404" s="39"/>
      <c r="F404" s="39"/>
      <c r="G404" s="39"/>
      <c r="H404" s="39"/>
      <c r="I404" s="40"/>
    </row>
    <row r="405" spans="1:9">
      <c r="A405" s="41"/>
      <c r="B405" s="38"/>
      <c r="C405" s="102"/>
      <c r="D405" s="39"/>
      <c r="E405" s="39"/>
      <c r="F405" s="39"/>
      <c r="G405" s="39"/>
      <c r="H405" s="39"/>
      <c r="I405" s="40"/>
    </row>
    <row r="406" spans="1:9">
      <c r="A406" s="41"/>
      <c r="B406" s="38"/>
      <c r="C406" s="102"/>
      <c r="D406" s="39"/>
      <c r="E406" s="39"/>
      <c r="F406" s="39"/>
      <c r="G406" s="39"/>
      <c r="H406" s="39"/>
      <c r="I406" s="40"/>
    </row>
    <row r="407" spans="1:9">
      <c r="A407" s="41"/>
      <c r="B407" s="38"/>
      <c r="C407" s="102"/>
      <c r="D407" s="39"/>
      <c r="E407" s="39"/>
      <c r="F407" s="39"/>
      <c r="G407" s="39"/>
      <c r="H407" s="39"/>
      <c r="I407" s="40"/>
    </row>
    <row r="408" spans="1:9">
      <c r="A408" s="41"/>
      <c r="B408" s="38"/>
      <c r="C408" s="102"/>
      <c r="D408" s="39"/>
      <c r="E408" s="39"/>
      <c r="F408" s="39"/>
      <c r="G408" s="39"/>
      <c r="H408" s="39"/>
      <c r="I408" s="40"/>
    </row>
    <row r="409" spans="1:9">
      <c r="A409" s="41"/>
      <c r="B409" s="38"/>
      <c r="C409" s="102"/>
      <c r="D409" s="39"/>
      <c r="E409" s="39"/>
      <c r="F409" s="39"/>
      <c r="G409" s="39"/>
      <c r="H409" s="39"/>
      <c r="I409" s="40"/>
    </row>
    <row r="410" spans="1:9">
      <c r="A410" s="41"/>
      <c r="B410" s="38"/>
      <c r="C410" s="102"/>
      <c r="D410" s="39"/>
      <c r="E410" s="39"/>
      <c r="F410" s="39"/>
      <c r="G410" s="39"/>
      <c r="H410" s="39"/>
      <c r="I410" s="40"/>
    </row>
    <row r="411" spans="1:9">
      <c r="A411" s="41"/>
      <c r="B411" s="38"/>
      <c r="C411" s="102"/>
      <c r="D411" s="39"/>
      <c r="E411" s="39"/>
      <c r="F411" s="39"/>
      <c r="G411" s="39"/>
      <c r="H411" s="39"/>
      <c r="I411" s="40"/>
    </row>
    <row r="412" spans="1:9">
      <c r="A412" s="41"/>
      <c r="B412" s="38"/>
      <c r="C412" s="102"/>
      <c r="D412" s="39"/>
      <c r="E412" s="39"/>
      <c r="F412" s="39"/>
      <c r="G412" s="39"/>
      <c r="H412" s="39"/>
      <c r="I412" s="40"/>
    </row>
    <row r="413" spans="1:9">
      <c r="A413" s="41"/>
      <c r="B413" s="38"/>
      <c r="C413" s="102"/>
      <c r="D413" s="39"/>
      <c r="E413" s="39"/>
      <c r="F413" s="39"/>
      <c r="G413" s="39"/>
      <c r="H413" s="39"/>
      <c r="I413" s="40"/>
    </row>
    <row r="414" spans="1:9">
      <c r="A414" s="41"/>
      <c r="B414" s="38"/>
      <c r="C414" s="102"/>
      <c r="D414" s="39"/>
      <c r="E414" s="39"/>
      <c r="F414" s="39"/>
      <c r="G414" s="39"/>
      <c r="H414" s="39"/>
      <c r="I414" s="40"/>
    </row>
    <row r="415" spans="1:9">
      <c r="A415" s="41"/>
      <c r="B415" s="38"/>
      <c r="C415" s="102"/>
      <c r="D415" s="39"/>
      <c r="E415" s="39"/>
      <c r="F415" s="39"/>
      <c r="G415" s="39"/>
      <c r="H415" s="39"/>
      <c r="I415" s="40"/>
    </row>
    <row r="416" spans="1:9">
      <c r="A416" s="41"/>
      <c r="B416" s="38"/>
      <c r="C416" s="102"/>
      <c r="D416" s="39"/>
      <c r="E416" s="39"/>
      <c r="F416" s="39"/>
      <c r="G416" s="39"/>
      <c r="H416" s="39"/>
      <c r="I416" s="40"/>
    </row>
    <row r="417" spans="1:9">
      <c r="A417" s="41"/>
      <c r="B417" s="38"/>
      <c r="C417" s="102"/>
      <c r="D417" s="39"/>
      <c r="E417" s="39"/>
      <c r="F417" s="39"/>
      <c r="G417" s="39"/>
      <c r="H417" s="39"/>
      <c r="I417" s="40"/>
    </row>
    <row r="418" spans="1:9">
      <c r="A418" s="41"/>
      <c r="B418" s="38"/>
      <c r="C418" s="102"/>
      <c r="D418" s="39"/>
      <c r="E418" s="39"/>
      <c r="F418" s="39"/>
      <c r="G418" s="39"/>
      <c r="H418" s="39"/>
      <c r="I418" s="40"/>
    </row>
    <row r="419" spans="1:9">
      <c r="A419" s="41"/>
      <c r="B419" s="38"/>
      <c r="C419" s="102"/>
      <c r="D419" s="39"/>
      <c r="E419" s="39"/>
      <c r="F419" s="39"/>
      <c r="G419" s="39"/>
      <c r="H419" s="39"/>
      <c r="I419" s="40"/>
    </row>
    <row r="420" spans="1:9">
      <c r="A420" s="41"/>
      <c r="B420" s="38"/>
      <c r="C420" s="102"/>
      <c r="D420" s="39"/>
      <c r="E420" s="39"/>
      <c r="F420" s="39"/>
      <c r="G420" s="39"/>
      <c r="H420" s="39"/>
      <c r="I420" s="40"/>
    </row>
    <row r="421" spans="1:9">
      <c r="A421" s="41"/>
      <c r="B421" s="38"/>
      <c r="C421" s="102"/>
      <c r="D421" s="39"/>
      <c r="E421" s="39"/>
      <c r="F421" s="39"/>
      <c r="G421" s="39"/>
      <c r="H421" s="39"/>
      <c r="I421" s="40"/>
    </row>
    <row r="422" spans="1:9">
      <c r="A422" s="41"/>
      <c r="B422" s="38"/>
      <c r="C422" s="102"/>
      <c r="D422" s="39"/>
      <c r="E422" s="39"/>
      <c r="F422" s="39"/>
      <c r="G422" s="39"/>
      <c r="H422" s="39"/>
      <c r="I422" s="40"/>
    </row>
    <row r="423" spans="1:9">
      <c r="A423" s="41"/>
      <c r="B423" s="38"/>
      <c r="C423" s="102"/>
      <c r="D423" s="39"/>
      <c r="E423" s="39"/>
      <c r="F423" s="39"/>
      <c r="G423" s="39"/>
      <c r="H423" s="39"/>
      <c r="I423" s="40"/>
    </row>
    <row r="424" spans="1:9">
      <c r="A424" s="41"/>
      <c r="B424" s="38"/>
      <c r="C424" s="102"/>
      <c r="D424" s="39"/>
      <c r="E424" s="39"/>
      <c r="F424" s="39"/>
      <c r="G424" s="39"/>
      <c r="H424" s="39"/>
      <c r="I424" s="40"/>
    </row>
    <row r="425" spans="1:9">
      <c r="A425" s="41"/>
      <c r="B425" s="38"/>
      <c r="C425" s="102"/>
      <c r="D425" s="39"/>
      <c r="E425" s="39"/>
      <c r="F425" s="39"/>
      <c r="G425" s="39"/>
      <c r="H425" s="39"/>
      <c r="I425" s="40"/>
    </row>
    <row r="426" spans="1:9">
      <c r="A426" s="41"/>
      <c r="B426" s="38"/>
      <c r="C426" s="102"/>
      <c r="D426" s="39"/>
      <c r="E426" s="39"/>
      <c r="F426" s="39"/>
      <c r="G426" s="39"/>
      <c r="H426" s="39"/>
      <c r="I426" s="40"/>
    </row>
    <row r="427" spans="1:9">
      <c r="A427" s="41"/>
      <c r="B427" s="38"/>
      <c r="C427" s="102"/>
      <c r="D427" s="39"/>
      <c r="E427" s="39"/>
      <c r="F427" s="39"/>
      <c r="G427" s="39"/>
      <c r="H427" s="39"/>
      <c r="I427" s="40"/>
    </row>
    <row r="428" spans="1:9">
      <c r="A428" s="41"/>
      <c r="B428" s="38"/>
      <c r="C428" s="102"/>
      <c r="D428" s="39"/>
      <c r="E428" s="39"/>
      <c r="F428" s="39"/>
      <c r="G428" s="39"/>
      <c r="H428" s="39"/>
      <c r="I428" s="40"/>
    </row>
    <row r="429" spans="1:9">
      <c r="A429" s="41"/>
      <c r="B429" s="38"/>
      <c r="C429" s="102"/>
      <c r="D429" s="39"/>
      <c r="E429" s="39"/>
      <c r="F429" s="39"/>
      <c r="G429" s="39"/>
      <c r="H429" s="39"/>
      <c r="I429" s="40"/>
    </row>
    <row r="430" spans="1:9">
      <c r="A430" s="41"/>
      <c r="B430" s="38"/>
      <c r="C430" s="102"/>
      <c r="D430" s="39"/>
      <c r="E430" s="39"/>
      <c r="F430" s="39"/>
      <c r="G430" s="39"/>
      <c r="H430" s="39"/>
      <c r="I430" s="40"/>
    </row>
    <row r="431" spans="1:9">
      <c r="A431" s="41"/>
      <c r="B431" s="38"/>
      <c r="C431" s="102"/>
      <c r="D431" s="39"/>
      <c r="E431" s="39"/>
      <c r="F431" s="39"/>
      <c r="G431" s="39"/>
      <c r="H431" s="39"/>
      <c r="I431" s="40"/>
    </row>
    <row r="432" spans="1:9">
      <c r="A432" s="41"/>
      <c r="B432" s="38"/>
      <c r="C432" s="102"/>
      <c r="D432" s="39"/>
      <c r="E432" s="39"/>
      <c r="F432" s="39"/>
      <c r="G432" s="39"/>
      <c r="H432" s="39"/>
      <c r="I432" s="40"/>
    </row>
    <row r="433" spans="1:9">
      <c r="A433" s="41"/>
      <c r="B433" s="38"/>
      <c r="C433" s="102"/>
      <c r="D433" s="39"/>
      <c r="E433" s="39"/>
      <c r="F433" s="39"/>
      <c r="G433" s="39"/>
      <c r="H433" s="39"/>
      <c r="I433" s="40"/>
    </row>
    <row r="434" spans="1:9">
      <c r="A434" s="41"/>
      <c r="B434" s="38"/>
      <c r="C434" s="102"/>
      <c r="D434" s="39"/>
      <c r="E434" s="39"/>
      <c r="F434" s="39"/>
      <c r="G434" s="39"/>
      <c r="H434" s="39"/>
      <c r="I434" s="40"/>
    </row>
    <row r="435" spans="1:9">
      <c r="A435" s="41"/>
      <c r="B435" s="38"/>
      <c r="C435" s="102"/>
      <c r="D435" s="39"/>
      <c r="E435" s="39"/>
      <c r="F435" s="39"/>
      <c r="G435" s="39"/>
      <c r="H435" s="39"/>
      <c r="I435" s="40"/>
    </row>
    <row r="436" spans="1:9">
      <c r="A436" s="41"/>
      <c r="B436" s="38"/>
      <c r="C436" s="102"/>
      <c r="D436" s="39"/>
      <c r="E436" s="39"/>
      <c r="F436" s="39"/>
      <c r="G436" s="39"/>
      <c r="H436" s="39"/>
      <c r="I436" s="40"/>
    </row>
    <row r="437" spans="1:9">
      <c r="A437" s="41"/>
      <c r="B437" s="38"/>
      <c r="C437" s="102"/>
      <c r="D437" s="39"/>
      <c r="E437" s="39"/>
      <c r="F437" s="39"/>
      <c r="G437" s="39"/>
      <c r="H437" s="39"/>
      <c r="I437" s="40"/>
    </row>
    <row r="438" spans="1:9">
      <c r="A438" s="41"/>
      <c r="B438" s="38"/>
      <c r="C438" s="102"/>
      <c r="D438" s="39"/>
      <c r="E438" s="39"/>
      <c r="F438" s="39"/>
      <c r="G438" s="39"/>
      <c r="H438" s="39"/>
      <c r="I438" s="40"/>
    </row>
    <row r="439" spans="1:9">
      <c r="A439" s="41"/>
      <c r="B439" s="38"/>
      <c r="C439" s="102"/>
      <c r="D439" s="39"/>
      <c r="E439" s="39"/>
      <c r="F439" s="39"/>
      <c r="G439" s="39"/>
      <c r="H439" s="39"/>
      <c r="I439" s="40"/>
    </row>
    <row r="440" spans="1:9">
      <c r="A440" s="41"/>
      <c r="B440" s="38"/>
      <c r="C440" s="102"/>
      <c r="D440" s="39"/>
      <c r="E440" s="39"/>
      <c r="F440" s="39"/>
      <c r="G440" s="39"/>
      <c r="H440" s="39"/>
      <c r="I440" s="40"/>
    </row>
    <row r="441" spans="1:9">
      <c r="A441" s="41"/>
      <c r="B441" s="38"/>
      <c r="C441" s="102"/>
      <c r="D441" s="39"/>
      <c r="E441" s="39"/>
      <c r="F441" s="39"/>
      <c r="G441" s="39"/>
      <c r="H441" s="39"/>
      <c r="I441" s="40"/>
    </row>
    <row r="442" spans="1:9">
      <c r="A442" s="41"/>
      <c r="B442" s="38"/>
      <c r="C442" s="102"/>
      <c r="D442" s="39"/>
      <c r="E442" s="39"/>
      <c r="F442" s="39"/>
      <c r="G442" s="39"/>
      <c r="H442" s="39"/>
      <c r="I442" s="40"/>
    </row>
    <row r="443" spans="1:9">
      <c r="A443" s="41"/>
      <c r="B443" s="38"/>
      <c r="C443" s="102"/>
      <c r="D443" s="39"/>
      <c r="E443" s="39"/>
      <c r="F443" s="39"/>
      <c r="G443" s="39"/>
      <c r="H443" s="39"/>
      <c r="I443" s="40"/>
    </row>
    <row r="444" spans="1:9">
      <c r="A444" s="41"/>
      <c r="B444" s="38"/>
      <c r="C444" s="102"/>
      <c r="D444" s="39"/>
      <c r="E444" s="39"/>
      <c r="F444" s="39"/>
      <c r="G444" s="39"/>
      <c r="H444" s="39"/>
      <c r="I444" s="40"/>
    </row>
    <row r="445" spans="1:9">
      <c r="A445" s="41"/>
      <c r="B445" s="38"/>
      <c r="C445" s="102"/>
      <c r="D445" s="39"/>
      <c r="E445" s="39"/>
      <c r="F445" s="39"/>
      <c r="G445" s="39"/>
      <c r="H445" s="39"/>
      <c r="I445" s="40"/>
    </row>
    <row r="446" spans="1:9">
      <c r="A446" s="41"/>
      <c r="B446" s="38"/>
      <c r="C446" s="102"/>
      <c r="D446" s="39"/>
      <c r="E446" s="39"/>
      <c r="F446" s="39"/>
      <c r="G446" s="39"/>
      <c r="H446" s="39"/>
      <c r="I446" s="40"/>
    </row>
    <row r="447" spans="1:9">
      <c r="A447" s="41"/>
      <c r="B447" s="38"/>
      <c r="C447" s="102"/>
      <c r="D447" s="39"/>
      <c r="E447" s="39"/>
      <c r="F447" s="39"/>
      <c r="G447" s="39"/>
      <c r="H447" s="39"/>
      <c r="I447" s="40"/>
    </row>
    <row r="448" spans="1:9">
      <c r="A448" s="41"/>
      <c r="B448" s="38"/>
      <c r="C448" s="102"/>
      <c r="D448" s="39"/>
      <c r="E448" s="39"/>
      <c r="F448" s="39"/>
      <c r="G448" s="39"/>
      <c r="H448" s="39"/>
      <c r="I448" s="40"/>
    </row>
    <row r="449" spans="1:9">
      <c r="A449" s="41"/>
      <c r="B449" s="38"/>
      <c r="C449" s="102"/>
      <c r="D449" s="39"/>
      <c r="E449" s="39"/>
      <c r="F449" s="39"/>
      <c r="G449" s="39"/>
      <c r="H449" s="39"/>
      <c r="I449" s="40"/>
    </row>
    <row r="450" spans="1:9">
      <c r="A450" s="41"/>
      <c r="B450" s="38"/>
      <c r="C450" s="102"/>
      <c r="D450" s="39"/>
      <c r="E450" s="39"/>
      <c r="F450" s="39"/>
      <c r="G450" s="39"/>
      <c r="H450" s="39"/>
      <c r="I450" s="40"/>
    </row>
    <row r="451" spans="1:9">
      <c r="A451" s="41"/>
      <c r="B451" s="38"/>
      <c r="C451" s="102"/>
      <c r="D451" s="39"/>
      <c r="E451" s="39"/>
      <c r="F451" s="39"/>
      <c r="G451" s="39"/>
      <c r="H451" s="39"/>
      <c r="I451" s="40"/>
    </row>
    <row r="452" spans="1:9">
      <c r="A452" s="41"/>
      <c r="B452" s="38"/>
      <c r="C452" s="102"/>
      <c r="D452" s="39"/>
      <c r="E452" s="39"/>
      <c r="F452" s="39"/>
      <c r="G452" s="39"/>
      <c r="H452" s="39"/>
      <c r="I452" s="40"/>
    </row>
    <row r="453" spans="1:9">
      <c r="A453" s="41"/>
      <c r="B453" s="38"/>
      <c r="C453" s="102"/>
      <c r="D453" s="39"/>
      <c r="E453" s="39"/>
      <c r="F453" s="39"/>
      <c r="G453" s="39"/>
      <c r="H453" s="39"/>
      <c r="I453" s="40"/>
    </row>
    <row r="454" spans="1:9">
      <c r="A454" s="41"/>
      <c r="B454" s="38"/>
      <c r="C454" s="102"/>
      <c r="D454" s="39"/>
      <c r="E454" s="39"/>
      <c r="F454" s="39"/>
      <c r="G454" s="39"/>
      <c r="H454" s="39"/>
      <c r="I454" s="40"/>
    </row>
    <row r="455" spans="1:9">
      <c r="A455" s="41"/>
      <c r="B455" s="38"/>
      <c r="C455" s="102"/>
      <c r="D455" s="39"/>
      <c r="E455" s="39"/>
      <c r="F455" s="39"/>
      <c r="G455" s="39"/>
      <c r="H455" s="39"/>
      <c r="I455" s="40"/>
    </row>
    <row r="456" spans="1:9">
      <c r="A456" s="41"/>
      <c r="B456" s="38"/>
      <c r="C456" s="102"/>
      <c r="D456" s="39"/>
      <c r="E456" s="39"/>
      <c r="F456" s="39"/>
      <c r="G456" s="39"/>
      <c r="H456" s="39"/>
      <c r="I456" s="40"/>
    </row>
    <row r="457" spans="1:9">
      <c r="A457" s="41"/>
      <c r="B457" s="38"/>
      <c r="C457" s="102"/>
      <c r="D457" s="39"/>
      <c r="E457" s="39"/>
      <c r="F457" s="39"/>
      <c r="G457" s="39"/>
      <c r="H457" s="39"/>
      <c r="I457" s="40"/>
    </row>
    <row r="458" spans="1:9">
      <c r="A458" s="41"/>
      <c r="B458" s="38"/>
      <c r="C458" s="102"/>
      <c r="D458" s="39"/>
      <c r="E458" s="39"/>
      <c r="F458" s="39"/>
      <c r="G458" s="39"/>
      <c r="H458" s="39"/>
      <c r="I458" s="40"/>
    </row>
    <row r="459" spans="1:9">
      <c r="A459" s="41"/>
      <c r="B459" s="38"/>
      <c r="C459" s="102"/>
      <c r="D459" s="39"/>
      <c r="E459" s="39"/>
      <c r="F459" s="39"/>
      <c r="G459" s="39"/>
      <c r="H459" s="39"/>
      <c r="I459" s="40"/>
    </row>
    <row r="460" spans="1:9">
      <c r="A460" s="41"/>
      <c r="B460" s="38"/>
      <c r="C460" s="102"/>
      <c r="D460" s="39"/>
      <c r="E460" s="39"/>
      <c r="F460" s="39"/>
      <c r="G460" s="39"/>
      <c r="H460" s="39"/>
      <c r="I460" s="40"/>
    </row>
    <row r="461" spans="1:9">
      <c r="A461" s="41"/>
      <c r="B461" s="38"/>
      <c r="C461" s="102"/>
      <c r="D461" s="39"/>
      <c r="E461" s="39"/>
      <c r="F461" s="39"/>
      <c r="G461" s="39"/>
      <c r="H461" s="39"/>
      <c r="I461" s="40"/>
    </row>
    <row r="462" spans="1:9">
      <c r="A462" s="41"/>
      <c r="B462" s="38"/>
      <c r="C462" s="102"/>
      <c r="D462" s="39"/>
      <c r="E462" s="39"/>
      <c r="F462" s="39"/>
      <c r="G462" s="39"/>
      <c r="H462" s="39"/>
      <c r="I462" s="40"/>
    </row>
    <row r="463" spans="1:9">
      <c r="A463" s="41"/>
      <c r="B463" s="38"/>
      <c r="C463" s="102"/>
      <c r="D463" s="39"/>
      <c r="E463" s="39"/>
      <c r="F463" s="39"/>
      <c r="G463" s="39"/>
      <c r="H463" s="39"/>
      <c r="I463" s="40"/>
    </row>
    <row r="464" spans="1:9">
      <c r="A464" s="41"/>
      <c r="B464" s="38"/>
      <c r="C464" s="102"/>
      <c r="D464" s="39"/>
      <c r="E464" s="39"/>
      <c r="F464" s="39"/>
      <c r="G464" s="39"/>
      <c r="H464" s="39"/>
      <c r="I464" s="40"/>
    </row>
    <row r="465" spans="1:9">
      <c r="A465" s="41"/>
      <c r="B465" s="38"/>
      <c r="C465" s="102"/>
      <c r="D465" s="39"/>
      <c r="E465" s="39"/>
      <c r="F465" s="39"/>
      <c r="G465" s="39"/>
      <c r="H465" s="39"/>
      <c r="I465" s="40"/>
    </row>
    <row r="466" spans="1:9">
      <c r="A466" s="41"/>
      <c r="B466" s="38"/>
      <c r="C466" s="102"/>
      <c r="D466" s="39"/>
      <c r="E466" s="39"/>
      <c r="F466" s="39"/>
      <c r="G466" s="39"/>
      <c r="H466" s="39"/>
      <c r="I466" s="40"/>
    </row>
    <row r="467" spans="1:9">
      <c r="A467" s="41"/>
      <c r="B467" s="38"/>
      <c r="C467" s="102"/>
      <c r="D467" s="39"/>
      <c r="E467" s="39"/>
      <c r="F467" s="39"/>
      <c r="G467" s="39"/>
      <c r="H467" s="39"/>
      <c r="I467" s="40"/>
    </row>
    <row r="468" spans="1:9">
      <c r="A468" s="41"/>
      <c r="B468" s="38"/>
      <c r="C468" s="102"/>
      <c r="D468" s="39"/>
      <c r="E468" s="39"/>
      <c r="F468" s="39"/>
      <c r="G468" s="39"/>
      <c r="H468" s="39"/>
      <c r="I468" s="40"/>
    </row>
    <row r="469" spans="1:9">
      <c r="A469" s="41"/>
      <c r="B469" s="38"/>
      <c r="C469" s="102"/>
      <c r="D469" s="39"/>
      <c r="E469" s="39"/>
      <c r="F469" s="39"/>
      <c r="G469" s="39"/>
      <c r="H469" s="39"/>
      <c r="I469" s="40"/>
    </row>
    <row r="470" spans="1:9">
      <c r="A470" s="41"/>
      <c r="B470" s="38"/>
      <c r="C470" s="102"/>
      <c r="D470" s="39"/>
      <c r="E470" s="39"/>
      <c r="F470" s="39"/>
      <c r="G470" s="39"/>
      <c r="H470" s="39"/>
      <c r="I470" s="40"/>
    </row>
    <row r="471" spans="1:9">
      <c r="A471" s="41"/>
      <c r="B471" s="38"/>
      <c r="C471" s="102"/>
      <c r="D471" s="39"/>
      <c r="E471" s="39"/>
      <c r="F471" s="39"/>
      <c r="G471" s="39"/>
      <c r="H471" s="39"/>
      <c r="I471" s="40"/>
    </row>
    <row r="472" spans="1:9">
      <c r="A472" s="41"/>
      <c r="B472" s="38"/>
      <c r="C472" s="102"/>
      <c r="D472" s="39"/>
      <c r="E472" s="39"/>
      <c r="F472" s="39"/>
      <c r="G472" s="39"/>
      <c r="H472" s="39"/>
      <c r="I472" s="40"/>
    </row>
    <row r="473" spans="1:9">
      <c r="A473" s="41"/>
      <c r="B473" s="38"/>
      <c r="C473" s="102"/>
      <c r="D473" s="39"/>
      <c r="E473" s="39"/>
      <c r="F473" s="39"/>
      <c r="G473" s="39"/>
      <c r="H473" s="39"/>
      <c r="I473" s="40"/>
    </row>
    <row r="474" spans="1:9">
      <c r="A474" s="41"/>
      <c r="B474" s="38"/>
      <c r="C474" s="102"/>
      <c r="D474" s="39"/>
      <c r="E474" s="39"/>
      <c r="F474" s="39"/>
      <c r="G474" s="39"/>
      <c r="H474" s="39"/>
      <c r="I474" s="40"/>
    </row>
    <row r="475" spans="1:9">
      <c r="A475" s="41"/>
      <c r="B475" s="38"/>
      <c r="C475" s="102"/>
      <c r="D475" s="39"/>
      <c r="E475" s="39"/>
      <c r="F475" s="39"/>
      <c r="G475" s="39"/>
      <c r="H475" s="39"/>
      <c r="I475" s="40"/>
    </row>
    <row r="476" spans="1:9">
      <c r="A476" s="41"/>
      <c r="B476" s="38"/>
      <c r="C476" s="102"/>
      <c r="D476" s="39"/>
      <c r="E476" s="39"/>
      <c r="F476" s="39"/>
      <c r="G476" s="39"/>
      <c r="H476" s="39"/>
      <c r="I476" s="40"/>
    </row>
    <row r="477" spans="1:9">
      <c r="A477" s="41"/>
      <c r="B477" s="38"/>
      <c r="C477" s="102"/>
      <c r="D477" s="39"/>
      <c r="E477" s="39"/>
      <c r="F477" s="39"/>
      <c r="G477" s="39"/>
      <c r="H477" s="39"/>
      <c r="I477" s="40"/>
    </row>
    <row r="478" spans="1:9">
      <c r="A478" s="41"/>
      <c r="B478" s="38"/>
      <c r="C478" s="102"/>
      <c r="D478" s="39"/>
      <c r="E478" s="39"/>
      <c r="F478" s="39"/>
      <c r="G478" s="39"/>
      <c r="H478" s="39"/>
      <c r="I478" s="40"/>
    </row>
    <row r="479" spans="1:9">
      <c r="A479" s="42"/>
      <c r="B479" s="38"/>
      <c r="C479" s="102"/>
      <c r="D479" s="39"/>
      <c r="E479" s="39"/>
      <c r="F479" s="39"/>
      <c r="G479" s="39"/>
      <c r="H479" s="39"/>
      <c r="I479" s="40"/>
    </row>
    <row r="480" spans="1:9">
      <c r="A480" s="42"/>
      <c r="B480" s="38"/>
      <c r="C480" s="102"/>
      <c r="D480" s="39"/>
      <c r="E480" s="39"/>
      <c r="F480" s="39"/>
      <c r="G480" s="39"/>
      <c r="H480" s="39"/>
      <c r="I480" s="40"/>
    </row>
    <row r="481" spans="1:9">
      <c r="A481" s="42"/>
      <c r="B481" s="38"/>
      <c r="C481" s="102"/>
      <c r="D481" s="39"/>
      <c r="E481" s="39"/>
      <c r="F481" s="39"/>
      <c r="G481" s="39"/>
      <c r="H481" s="39"/>
      <c r="I481" s="40"/>
    </row>
    <row r="482" spans="1:9">
      <c r="A482" s="42"/>
      <c r="B482" s="38"/>
      <c r="C482" s="102"/>
      <c r="D482" s="39"/>
      <c r="E482" s="39"/>
      <c r="F482" s="39"/>
      <c r="G482" s="39"/>
      <c r="H482" s="39"/>
      <c r="I482" s="40"/>
    </row>
    <row r="483" spans="1:9">
      <c r="A483" s="42"/>
      <c r="B483" s="38"/>
      <c r="C483" s="102"/>
      <c r="D483" s="39"/>
      <c r="E483" s="39"/>
      <c r="F483" s="39"/>
      <c r="G483" s="39"/>
      <c r="H483" s="39"/>
      <c r="I483" s="40"/>
    </row>
    <row r="484" spans="1:9">
      <c r="A484" s="42"/>
      <c r="B484" s="38"/>
      <c r="C484" s="102"/>
      <c r="D484" s="39"/>
      <c r="E484" s="39"/>
      <c r="F484" s="39"/>
      <c r="G484" s="39"/>
      <c r="H484" s="39"/>
      <c r="I484" s="40"/>
    </row>
    <row r="485" spans="1:9">
      <c r="A485" s="42"/>
      <c r="B485" s="38"/>
      <c r="C485" s="102"/>
      <c r="D485" s="39"/>
      <c r="E485" s="39"/>
      <c r="F485" s="39"/>
      <c r="G485" s="39"/>
      <c r="H485" s="39"/>
      <c r="I485" s="40"/>
    </row>
    <row r="486" spans="1:9">
      <c r="A486" s="42"/>
      <c r="B486" s="38"/>
      <c r="C486" s="102"/>
      <c r="D486" s="39"/>
      <c r="E486" s="39"/>
      <c r="F486" s="39"/>
      <c r="G486" s="39"/>
      <c r="H486" s="39"/>
      <c r="I486" s="40"/>
    </row>
    <row r="487" spans="1:9">
      <c r="A487" s="42"/>
      <c r="B487" s="38"/>
      <c r="C487" s="102"/>
      <c r="D487" s="39"/>
      <c r="E487" s="39"/>
      <c r="F487" s="39"/>
      <c r="G487" s="39"/>
      <c r="H487" s="39"/>
      <c r="I487" s="40"/>
    </row>
    <row r="488" spans="1:9">
      <c r="A488" s="42"/>
      <c r="B488" s="38"/>
      <c r="C488" s="102"/>
      <c r="D488" s="39"/>
      <c r="E488" s="39"/>
      <c r="F488" s="39"/>
      <c r="G488" s="39"/>
      <c r="H488" s="39"/>
      <c r="I488" s="40"/>
    </row>
    <row r="489" spans="1:9">
      <c r="A489" s="42"/>
      <c r="B489" s="38"/>
      <c r="C489" s="102"/>
      <c r="D489" s="39"/>
      <c r="E489" s="39"/>
      <c r="F489" s="39"/>
      <c r="G489" s="39"/>
      <c r="H489" s="39"/>
      <c r="I489" s="40"/>
    </row>
    <row r="490" spans="1:9">
      <c r="A490" s="42"/>
      <c r="B490" s="38"/>
      <c r="C490" s="102"/>
      <c r="D490" s="39"/>
      <c r="E490" s="39"/>
      <c r="F490" s="39"/>
      <c r="G490" s="39"/>
      <c r="H490" s="39"/>
      <c r="I490" s="40"/>
    </row>
    <row r="491" spans="1:9">
      <c r="A491" s="42"/>
      <c r="B491" s="38"/>
      <c r="C491" s="102"/>
      <c r="D491" s="39"/>
      <c r="E491" s="39"/>
      <c r="F491" s="39"/>
      <c r="G491" s="39"/>
      <c r="H491" s="39"/>
      <c r="I491" s="40"/>
    </row>
    <row r="492" spans="1:9">
      <c r="A492" s="42"/>
      <c r="B492" s="38"/>
      <c r="C492" s="102"/>
      <c r="D492" s="39"/>
      <c r="E492" s="39"/>
      <c r="F492" s="39"/>
      <c r="G492" s="39"/>
      <c r="H492" s="39"/>
      <c r="I492" s="40"/>
    </row>
    <row r="493" spans="1:9">
      <c r="A493" s="42"/>
      <c r="B493" s="38"/>
      <c r="C493" s="102"/>
      <c r="D493" s="39"/>
      <c r="E493" s="39"/>
      <c r="F493" s="39"/>
      <c r="G493" s="39"/>
      <c r="H493" s="39"/>
      <c r="I493" s="40"/>
    </row>
    <row r="494" spans="1:9">
      <c r="A494" s="42"/>
      <c r="B494" s="38"/>
      <c r="C494" s="102"/>
      <c r="D494" s="39"/>
      <c r="E494" s="39"/>
      <c r="F494" s="39"/>
      <c r="G494" s="39"/>
      <c r="H494" s="39"/>
      <c r="I494" s="40"/>
    </row>
    <row r="495" spans="1:9">
      <c r="A495" s="42"/>
      <c r="B495" s="38"/>
      <c r="C495" s="102"/>
      <c r="D495" s="39"/>
      <c r="E495" s="39"/>
      <c r="F495" s="39"/>
      <c r="G495" s="39"/>
      <c r="H495" s="39"/>
      <c r="I495" s="40"/>
    </row>
    <row r="496" spans="1:9">
      <c r="A496" s="42"/>
      <c r="B496" s="38"/>
      <c r="C496" s="102"/>
      <c r="D496" s="39"/>
      <c r="E496" s="39"/>
      <c r="F496" s="39"/>
      <c r="G496" s="39"/>
      <c r="H496" s="39"/>
      <c r="I496" s="40"/>
    </row>
    <row r="497" spans="1:9">
      <c r="A497" s="42"/>
      <c r="B497" s="38"/>
      <c r="C497" s="102"/>
      <c r="D497" s="39"/>
      <c r="E497" s="39"/>
      <c r="F497" s="39"/>
      <c r="G497" s="39"/>
      <c r="H497" s="39"/>
      <c r="I497" s="40"/>
    </row>
    <row r="498" spans="1:9">
      <c r="A498" s="42"/>
      <c r="B498" s="38"/>
      <c r="C498" s="102"/>
      <c r="D498" s="39"/>
      <c r="E498" s="39"/>
      <c r="F498" s="39"/>
      <c r="G498" s="39"/>
      <c r="H498" s="39"/>
      <c r="I498" s="40"/>
    </row>
    <row r="499" spans="1:9">
      <c r="A499" s="42"/>
      <c r="B499" s="38"/>
      <c r="C499" s="102"/>
      <c r="D499" s="39"/>
      <c r="E499" s="39"/>
      <c r="F499" s="39"/>
      <c r="G499" s="39"/>
      <c r="H499" s="39"/>
      <c r="I499" s="40"/>
    </row>
    <row r="500" spans="1:9">
      <c r="A500" s="42"/>
      <c r="B500" s="38"/>
      <c r="C500" s="102"/>
      <c r="D500" s="39"/>
      <c r="E500" s="39"/>
      <c r="F500" s="39"/>
      <c r="G500" s="39"/>
      <c r="H500" s="39"/>
      <c r="I500" s="40"/>
    </row>
    <row r="501" spans="1:9">
      <c r="A501" s="42"/>
      <c r="B501" s="38"/>
      <c r="C501" s="102"/>
      <c r="D501" s="39"/>
      <c r="E501" s="39"/>
      <c r="F501" s="39"/>
      <c r="G501" s="39"/>
      <c r="H501" s="39"/>
      <c r="I501" s="40"/>
    </row>
    <row r="502" spans="1:9">
      <c r="A502" s="42"/>
      <c r="B502" s="38"/>
      <c r="C502" s="102"/>
      <c r="D502" s="39"/>
      <c r="E502" s="39"/>
      <c r="F502" s="39"/>
      <c r="G502" s="39"/>
      <c r="H502" s="39"/>
      <c r="I502" s="40"/>
    </row>
    <row r="503" spans="1:9">
      <c r="A503" s="42"/>
      <c r="B503" s="38"/>
      <c r="C503" s="102"/>
      <c r="D503" s="39"/>
      <c r="E503" s="39"/>
      <c r="F503" s="39"/>
      <c r="G503" s="39"/>
      <c r="H503" s="39"/>
      <c r="I503" s="40"/>
    </row>
    <row r="504" spans="1:9">
      <c r="A504" s="42"/>
      <c r="B504" s="38"/>
      <c r="C504" s="102"/>
      <c r="D504" s="39"/>
      <c r="E504" s="39"/>
      <c r="F504" s="39"/>
      <c r="G504" s="39"/>
      <c r="H504" s="39"/>
      <c r="I504" s="40"/>
    </row>
    <row r="505" spans="1:9">
      <c r="A505" s="42"/>
      <c r="B505" s="38"/>
      <c r="C505" s="102"/>
      <c r="D505" s="39"/>
      <c r="E505" s="39"/>
      <c r="F505" s="39"/>
      <c r="G505" s="39"/>
      <c r="H505" s="39"/>
      <c r="I505" s="40"/>
    </row>
    <row r="506" spans="1:9">
      <c r="A506" s="42"/>
      <c r="B506" s="38"/>
      <c r="C506" s="102"/>
      <c r="D506" s="39"/>
      <c r="E506" s="39"/>
      <c r="F506" s="39"/>
      <c r="G506" s="39"/>
      <c r="H506" s="39"/>
      <c r="I506" s="40"/>
    </row>
    <row r="507" spans="1:9">
      <c r="A507" s="42"/>
      <c r="B507" s="38"/>
      <c r="C507" s="102"/>
      <c r="D507" s="39"/>
      <c r="E507" s="39"/>
      <c r="F507" s="39"/>
      <c r="G507" s="39"/>
      <c r="H507" s="39"/>
      <c r="I507" s="40"/>
    </row>
    <row r="508" spans="1:9">
      <c r="A508" s="42"/>
      <c r="B508" s="38"/>
      <c r="C508" s="102"/>
      <c r="D508" s="39"/>
      <c r="E508" s="39"/>
      <c r="F508" s="39"/>
      <c r="G508" s="39"/>
      <c r="H508" s="39"/>
      <c r="I508" s="40"/>
    </row>
    <row r="509" spans="1:9">
      <c r="A509" s="42"/>
      <c r="B509" s="38"/>
      <c r="C509" s="102"/>
      <c r="D509" s="39"/>
      <c r="E509" s="39"/>
      <c r="F509" s="39"/>
      <c r="G509" s="39"/>
      <c r="H509" s="39"/>
      <c r="I509" s="40"/>
    </row>
    <row r="510" spans="1:9">
      <c r="A510" s="42"/>
      <c r="B510" s="38"/>
      <c r="C510" s="102"/>
      <c r="D510" s="39"/>
      <c r="E510" s="39"/>
      <c r="F510" s="39"/>
      <c r="G510" s="39"/>
      <c r="H510" s="39"/>
      <c r="I510" s="40"/>
    </row>
    <row r="511" spans="1:9">
      <c r="A511" s="42"/>
      <c r="B511" s="38"/>
      <c r="C511" s="102"/>
      <c r="D511" s="39"/>
      <c r="E511" s="39"/>
      <c r="F511" s="39"/>
      <c r="G511" s="39"/>
      <c r="H511" s="39"/>
      <c r="I511" s="40"/>
    </row>
    <row r="512" spans="1:9">
      <c r="A512" s="42"/>
      <c r="B512" s="38"/>
      <c r="C512" s="102"/>
      <c r="D512" s="39"/>
      <c r="E512" s="39"/>
      <c r="F512" s="39"/>
      <c r="G512" s="39"/>
      <c r="H512" s="39"/>
      <c r="I512" s="40"/>
    </row>
    <row r="513" spans="1:9">
      <c r="A513" s="42"/>
      <c r="B513" s="38"/>
      <c r="C513" s="102"/>
      <c r="D513" s="39"/>
      <c r="E513" s="39"/>
      <c r="F513" s="39"/>
      <c r="G513" s="39"/>
      <c r="H513" s="39"/>
      <c r="I513" s="40"/>
    </row>
    <row r="514" spans="1:9">
      <c r="A514" s="42"/>
      <c r="B514" s="38"/>
      <c r="C514" s="102"/>
      <c r="D514" s="39"/>
      <c r="E514" s="39"/>
      <c r="F514" s="39"/>
      <c r="G514" s="39"/>
      <c r="H514" s="39"/>
      <c r="I514" s="40"/>
    </row>
    <row r="515" spans="1:9">
      <c r="A515" s="42"/>
      <c r="B515" s="38"/>
      <c r="C515" s="102"/>
      <c r="D515" s="39"/>
      <c r="E515" s="39"/>
      <c r="F515" s="39"/>
      <c r="G515" s="39"/>
      <c r="H515" s="39"/>
      <c r="I515" s="40"/>
    </row>
    <row r="516" spans="1:9">
      <c r="A516" s="42"/>
      <c r="B516" s="38"/>
      <c r="C516" s="102"/>
      <c r="D516" s="39"/>
      <c r="E516" s="39"/>
      <c r="F516" s="39"/>
      <c r="G516" s="39"/>
      <c r="H516" s="39"/>
      <c r="I516" s="40"/>
    </row>
    <row r="517" spans="1:9">
      <c r="A517" s="42"/>
      <c r="B517" s="38"/>
      <c r="C517" s="102"/>
      <c r="D517" s="39"/>
      <c r="E517" s="39"/>
      <c r="F517" s="39"/>
      <c r="G517" s="39"/>
      <c r="H517" s="39"/>
      <c r="I517" s="40"/>
    </row>
    <row r="518" spans="1:9">
      <c r="A518" s="42"/>
      <c r="B518" s="38"/>
      <c r="C518" s="102"/>
      <c r="D518" s="39"/>
      <c r="E518" s="39"/>
      <c r="F518" s="39"/>
      <c r="G518" s="39"/>
      <c r="H518" s="39"/>
      <c r="I518" s="40"/>
    </row>
    <row r="519" spans="1:9">
      <c r="A519" s="42"/>
      <c r="B519" s="38"/>
      <c r="C519" s="102"/>
      <c r="D519" s="39"/>
      <c r="E519" s="39"/>
      <c r="F519" s="39"/>
      <c r="G519" s="39"/>
      <c r="H519" s="39"/>
      <c r="I519" s="40"/>
    </row>
    <row r="520" spans="1:9">
      <c r="A520" s="42"/>
      <c r="B520" s="38"/>
      <c r="C520" s="102"/>
      <c r="D520" s="39"/>
      <c r="E520" s="39"/>
      <c r="F520" s="39"/>
      <c r="G520" s="39"/>
      <c r="H520" s="39"/>
      <c r="I520" s="40"/>
    </row>
    <row r="521" spans="1:9">
      <c r="A521" s="42"/>
      <c r="B521" s="38"/>
      <c r="C521" s="102"/>
      <c r="D521" s="39"/>
      <c r="E521" s="39"/>
      <c r="F521" s="39"/>
      <c r="G521" s="39"/>
      <c r="H521" s="39"/>
      <c r="I521" s="40"/>
    </row>
    <row r="522" spans="1:9">
      <c r="A522" s="42"/>
      <c r="B522" s="38"/>
      <c r="C522" s="102"/>
      <c r="D522" s="39"/>
      <c r="E522" s="39"/>
      <c r="F522" s="39"/>
      <c r="G522" s="39"/>
      <c r="H522" s="39"/>
      <c r="I522" s="40"/>
    </row>
    <row r="523" spans="1:9">
      <c r="A523" s="42"/>
      <c r="B523" s="38"/>
      <c r="C523" s="102"/>
      <c r="D523" s="39"/>
      <c r="E523" s="39"/>
      <c r="F523" s="39"/>
      <c r="G523" s="39"/>
      <c r="H523" s="39"/>
      <c r="I523" s="40"/>
    </row>
    <row r="524" spans="1:9">
      <c r="A524" s="42"/>
      <c r="B524" s="38"/>
      <c r="C524" s="102"/>
      <c r="D524" s="39"/>
      <c r="E524" s="39"/>
      <c r="F524" s="39"/>
      <c r="G524" s="39"/>
      <c r="H524" s="39"/>
      <c r="I524" s="40"/>
    </row>
    <row r="525" spans="1:9">
      <c r="A525" s="42"/>
      <c r="B525" s="38"/>
      <c r="C525" s="102"/>
      <c r="D525" s="39"/>
      <c r="E525" s="39"/>
      <c r="F525" s="39"/>
      <c r="G525" s="39"/>
      <c r="H525" s="39"/>
      <c r="I525" s="40"/>
    </row>
    <row r="526" spans="1:9">
      <c r="A526" s="42"/>
      <c r="B526" s="38"/>
      <c r="C526" s="102"/>
      <c r="D526" s="39"/>
      <c r="E526" s="39"/>
      <c r="F526" s="39"/>
      <c r="G526" s="39"/>
      <c r="H526" s="39"/>
      <c r="I526" s="40"/>
    </row>
    <row r="527" spans="1:9">
      <c r="A527" s="42"/>
      <c r="B527" s="38"/>
      <c r="C527" s="102"/>
      <c r="D527" s="39"/>
      <c r="E527" s="39"/>
      <c r="F527" s="39"/>
      <c r="G527" s="39"/>
      <c r="H527" s="39"/>
      <c r="I527" s="40"/>
    </row>
    <row r="528" spans="1:9">
      <c r="A528" s="42"/>
      <c r="B528" s="38"/>
      <c r="C528" s="102"/>
      <c r="D528" s="39"/>
      <c r="E528" s="39"/>
      <c r="F528" s="39"/>
      <c r="G528" s="39"/>
      <c r="H528" s="39"/>
      <c r="I528" s="40"/>
    </row>
    <row r="529" spans="1:9">
      <c r="A529" s="42"/>
      <c r="B529" s="38"/>
      <c r="C529" s="102"/>
      <c r="D529" s="39"/>
      <c r="E529" s="39"/>
      <c r="F529" s="39"/>
      <c r="G529" s="39"/>
      <c r="H529" s="39"/>
      <c r="I529" s="40"/>
    </row>
    <row r="530" spans="1:9">
      <c r="A530" s="42"/>
      <c r="B530" s="38"/>
      <c r="C530" s="102"/>
      <c r="D530" s="39"/>
      <c r="E530" s="39"/>
      <c r="F530" s="39"/>
      <c r="G530" s="39"/>
      <c r="H530" s="39"/>
      <c r="I530" s="40"/>
    </row>
    <row r="531" spans="1:9">
      <c r="A531" s="42"/>
      <c r="B531" s="38"/>
      <c r="C531" s="102"/>
      <c r="D531" s="39"/>
      <c r="E531" s="39"/>
      <c r="F531" s="39"/>
      <c r="G531" s="39"/>
      <c r="H531" s="39"/>
      <c r="I531" s="40"/>
    </row>
    <row r="532" spans="1:9">
      <c r="A532" s="42"/>
      <c r="B532" s="38"/>
      <c r="C532" s="102"/>
      <c r="D532" s="39"/>
      <c r="E532" s="39"/>
      <c r="F532" s="39"/>
      <c r="G532" s="39"/>
      <c r="H532" s="39"/>
      <c r="I532" s="40"/>
    </row>
    <row r="533" spans="1:9">
      <c r="A533" s="42"/>
      <c r="B533" s="38"/>
      <c r="C533" s="102"/>
      <c r="D533" s="39"/>
      <c r="E533" s="39"/>
      <c r="F533" s="39"/>
      <c r="G533" s="39"/>
      <c r="H533" s="39"/>
      <c r="I533" s="40"/>
    </row>
    <row r="534" spans="1:9">
      <c r="A534" s="42"/>
      <c r="B534" s="38"/>
      <c r="C534" s="102"/>
      <c r="D534" s="39"/>
      <c r="E534" s="39"/>
      <c r="F534" s="39"/>
      <c r="G534" s="39"/>
      <c r="H534" s="39"/>
      <c r="I534" s="40"/>
    </row>
    <row r="535" spans="1:9">
      <c r="A535" s="42"/>
      <c r="B535" s="38"/>
      <c r="C535" s="102"/>
      <c r="D535" s="39"/>
      <c r="E535" s="39"/>
      <c r="F535" s="39"/>
      <c r="G535" s="39"/>
      <c r="H535" s="39"/>
      <c r="I535" s="40"/>
    </row>
    <row r="536" spans="1:9">
      <c r="A536" s="42"/>
      <c r="B536" s="38"/>
      <c r="C536" s="102"/>
      <c r="D536" s="39"/>
      <c r="E536" s="39"/>
      <c r="F536" s="39"/>
      <c r="G536" s="39"/>
      <c r="H536" s="39"/>
      <c r="I536" s="40"/>
    </row>
    <row r="537" spans="1:9">
      <c r="A537" s="42"/>
      <c r="B537" s="38"/>
      <c r="C537" s="102"/>
      <c r="D537" s="39"/>
      <c r="E537" s="39"/>
      <c r="F537" s="39"/>
      <c r="G537" s="39"/>
      <c r="H537" s="39"/>
      <c r="I537" s="40"/>
    </row>
    <row r="538" spans="1:9">
      <c r="A538" s="42"/>
      <c r="B538" s="38"/>
      <c r="C538" s="102"/>
      <c r="D538" s="39"/>
      <c r="E538" s="39"/>
      <c r="F538" s="39"/>
      <c r="G538" s="39"/>
      <c r="H538" s="39"/>
      <c r="I538" s="40"/>
    </row>
    <row r="539" spans="1:9">
      <c r="A539" s="42"/>
      <c r="B539" s="38"/>
      <c r="C539" s="102"/>
      <c r="D539" s="39"/>
      <c r="E539" s="39"/>
      <c r="F539" s="39"/>
      <c r="G539" s="39"/>
      <c r="H539" s="39"/>
      <c r="I539" s="40"/>
    </row>
    <row r="540" spans="1:9">
      <c r="A540" s="42"/>
      <c r="B540" s="38"/>
      <c r="C540" s="102"/>
      <c r="D540" s="39"/>
      <c r="E540" s="39"/>
      <c r="F540" s="39"/>
      <c r="G540" s="39"/>
      <c r="H540" s="39"/>
      <c r="I540" s="40"/>
    </row>
    <row r="541" spans="1:9">
      <c r="A541" s="42"/>
      <c r="B541" s="38"/>
      <c r="C541" s="102"/>
      <c r="D541" s="39"/>
      <c r="E541" s="39"/>
      <c r="F541" s="39"/>
      <c r="G541" s="39"/>
      <c r="H541" s="39"/>
      <c r="I541" s="40"/>
    </row>
    <row r="542" spans="1:9">
      <c r="A542" s="42"/>
      <c r="B542" s="38"/>
      <c r="C542" s="102"/>
      <c r="D542" s="39"/>
      <c r="E542" s="39"/>
      <c r="F542" s="39"/>
      <c r="G542" s="39"/>
      <c r="H542" s="39"/>
      <c r="I542" s="40"/>
    </row>
    <row r="543" spans="1:9">
      <c r="A543" s="42"/>
      <c r="B543" s="38"/>
      <c r="C543" s="102"/>
      <c r="D543" s="39"/>
      <c r="E543" s="39"/>
      <c r="F543" s="39"/>
      <c r="G543" s="39"/>
      <c r="H543" s="39"/>
      <c r="I543" s="40"/>
    </row>
    <row r="544" spans="1:9">
      <c r="A544" s="42"/>
      <c r="B544" s="38"/>
      <c r="C544" s="102"/>
      <c r="D544" s="39"/>
      <c r="E544" s="39"/>
      <c r="F544" s="39"/>
      <c r="G544" s="39"/>
      <c r="H544" s="39"/>
      <c r="I544" s="40"/>
    </row>
    <row r="545" spans="1:9">
      <c r="A545" s="42"/>
      <c r="B545" s="38"/>
      <c r="C545" s="102"/>
      <c r="D545" s="39"/>
      <c r="E545" s="39"/>
      <c r="F545" s="39"/>
      <c r="G545" s="39"/>
      <c r="H545" s="39"/>
      <c r="I545" s="40"/>
    </row>
    <row r="546" spans="1:9">
      <c r="A546" s="42"/>
      <c r="B546" s="38"/>
      <c r="C546" s="102"/>
      <c r="D546" s="39"/>
      <c r="E546" s="39"/>
      <c r="F546" s="39"/>
      <c r="G546" s="39"/>
      <c r="H546" s="39"/>
      <c r="I546" s="40"/>
    </row>
    <row r="547" spans="1:9">
      <c r="A547" s="42"/>
      <c r="B547" s="38"/>
      <c r="C547" s="102"/>
      <c r="D547" s="39"/>
      <c r="E547" s="39"/>
      <c r="F547" s="39"/>
      <c r="G547" s="39"/>
      <c r="H547" s="39"/>
      <c r="I547" s="40"/>
    </row>
    <row r="548" spans="1:9">
      <c r="A548" s="42"/>
      <c r="B548" s="38"/>
      <c r="C548" s="102"/>
      <c r="D548" s="39"/>
      <c r="E548" s="39"/>
      <c r="F548" s="39"/>
      <c r="G548" s="39"/>
      <c r="H548" s="39"/>
      <c r="I548" s="40"/>
    </row>
    <row r="549" spans="1:9">
      <c r="A549" s="42"/>
      <c r="B549" s="38"/>
      <c r="C549" s="102"/>
      <c r="D549" s="39"/>
      <c r="E549" s="39"/>
      <c r="F549" s="39"/>
      <c r="G549" s="39"/>
      <c r="H549" s="39"/>
      <c r="I549" s="40"/>
    </row>
    <row r="550" spans="1:9">
      <c r="A550" s="42"/>
      <c r="B550" s="38"/>
      <c r="C550" s="102"/>
      <c r="D550" s="39"/>
      <c r="E550" s="39"/>
      <c r="F550" s="39"/>
      <c r="G550" s="39"/>
      <c r="H550" s="39"/>
      <c r="I550" s="40"/>
    </row>
    <row r="551" spans="1:9">
      <c r="A551" s="42"/>
      <c r="B551" s="38"/>
      <c r="C551" s="102"/>
      <c r="D551" s="39"/>
      <c r="E551" s="39"/>
      <c r="F551" s="39"/>
      <c r="G551" s="39"/>
      <c r="H551" s="39"/>
      <c r="I551" s="40"/>
    </row>
    <row r="552" spans="1:9">
      <c r="A552" s="42"/>
      <c r="B552" s="38"/>
      <c r="C552" s="102"/>
      <c r="D552" s="39"/>
      <c r="E552" s="39"/>
      <c r="F552" s="39"/>
      <c r="G552" s="39"/>
      <c r="H552" s="39"/>
      <c r="I552" s="40"/>
    </row>
    <row r="553" spans="1:9">
      <c r="A553" s="42"/>
      <c r="B553" s="38"/>
      <c r="C553" s="102"/>
      <c r="D553" s="39"/>
      <c r="E553" s="39"/>
      <c r="F553" s="39"/>
      <c r="G553" s="39"/>
      <c r="H553" s="39"/>
      <c r="I553" s="40"/>
    </row>
    <row r="554" spans="1:9">
      <c r="A554" s="42"/>
      <c r="B554" s="38"/>
      <c r="C554" s="102"/>
      <c r="D554" s="39"/>
      <c r="E554" s="39"/>
      <c r="F554" s="39"/>
      <c r="G554" s="39"/>
      <c r="H554" s="39"/>
      <c r="I554" s="40"/>
    </row>
    <row r="555" spans="1:9">
      <c r="A555" s="42"/>
      <c r="B555" s="38"/>
      <c r="C555" s="102"/>
      <c r="D555" s="39"/>
      <c r="E555" s="39"/>
      <c r="F555" s="39"/>
      <c r="G555" s="39"/>
      <c r="H555" s="39"/>
      <c r="I555" s="40"/>
    </row>
    <row r="556" spans="1:9">
      <c r="A556" s="42"/>
      <c r="B556" s="38"/>
      <c r="C556" s="102"/>
      <c r="D556" s="39"/>
      <c r="E556" s="39"/>
      <c r="F556" s="39"/>
      <c r="G556" s="39"/>
      <c r="H556" s="39"/>
      <c r="I556" s="40"/>
    </row>
    <row r="557" spans="1:9">
      <c r="A557" s="42"/>
      <c r="B557" s="38"/>
      <c r="C557" s="102"/>
      <c r="D557" s="39"/>
      <c r="E557" s="39"/>
      <c r="F557" s="39"/>
      <c r="G557" s="39"/>
      <c r="H557" s="39"/>
      <c r="I557" s="40"/>
    </row>
    <row r="558" spans="1:9">
      <c r="A558" s="42"/>
      <c r="B558" s="38"/>
      <c r="C558" s="102"/>
      <c r="D558" s="39"/>
      <c r="E558" s="39"/>
      <c r="F558" s="39"/>
      <c r="G558" s="39"/>
      <c r="H558" s="39"/>
      <c r="I558" s="40"/>
    </row>
    <row r="559" spans="1:9">
      <c r="A559" s="42"/>
      <c r="B559" s="38"/>
      <c r="C559" s="102"/>
      <c r="D559" s="39"/>
      <c r="E559" s="39"/>
      <c r="F559" s="39"/>
      <c r="G559" s="39"/>
      <c r="H559" s="39"/>
      <c r="I559" s="40"/>
    </row>
    <row r="560" spans="1:9">
      <c r="A560" s="42"/>
      <c r="B560" s="38"/>
      <c r="C560" s="102"/>
      <c r="D560" s="39"/>
      <c r="E560" s="39"/>
      <c r="F560" s="39"/>
      <c r="G560" s="39"/>
      <c r="H560" s="39"/>
      <c r="I560" s="40"/>
    </row>
    <row r="561" spans="1:9">
      <c r="A561" s="42"/>
      <c r="B561" s="38"/>
      <c r="C561" s="102"/>
      <c r="D561" s="39"/>
      <c r="E561" s="39"/>
      <c r="F561" s="39"/>
      <c r="G561" s="39"/>
      <c r="H561" s="39"/>
      <c r="I561" s="40"/>
    </row>
    <row r="562" spans="1:9">
      <c r="A562" s="42"/>
      <c r="B562" s="38"/>
      <c r="C562" s="102"/>
      <c r="D562" s="39"/>
      <c r="E562" s="39"/>
      <c r="F562" s="39"/>
      <c r="G562" s="39"/>
      <c r="H562" s="39"/>
      <c r="I562" s="40"/>
    </row>
    <row r="563" spans="1:9">
      <c r="A563" s="42"/>
      <c r="B563" s="38"/>
      <c r="C563" s="102"/>
      <c r="D563" s="39"/>
      <c r="E563" s="39"/>
      <c r="F563" s="39"/>
      <c r="G563" s="39"/>
      <c r="H563" s="39"/>
      <c r="I563" s="40"/>
    </row>
    <row r="564" spans="1:9">
      <c r="A564" s="42"/>
      <c r="B564" s="38"/>
      <c r="C564" s="102"/>
      <c r="D564" s="39"/>
      <c r="E564" s="39"/>
      <c r="F564" s="39"/>
      <c r="G564" s="39"/>
      <c r="H564" s="39"/>
      <c r="I564" s="40"/>
    </row>
    <row r="565" spans="1:9">
      <c r="A565" s="42"/>
      <c r="B565" s="38"/>
      <c r="C565" s="102"/>
      <c r="D565" s="39"/>
      <c r="E565" s="39"/>
      <c r="F565" s="39"/>
      <c r="G565" s="39"/>
      <c r="H565" s="39"/>
      <c r="I565" s="40"/>
    </row>
    <row r="566" spans="1:9">
      <c r="A566" s="42"/>
      <c r="B566" s="38"/>
      <c r="C566" s="102"/>
      <c r="D566" s="39"/>
      <c r="E566" s="39"/>
      <c r="F566" s="39"/>
      <c r="G566" s="39"/>
      <c r="H566" s="39"/>
      <c r="I566" s="40"/>
    </row>
    <row r="567" spans="1:9">
      <c r="A567" s="42"/>
      <c r="B567" s="38"/>
      <c r="C567" s="102"/>
      <c r="D567" s="39"/>
      <c r="E567" s="39"/>
      <c r="F567" s="39"/>
      <c r="G567" s="39"/>
      <c r="H567" s="39"/>
      <c r="I567" s="40"/>
    </row>
    <row r="568" spans="1:9">
      <c r="A568" s="42"/>
      <c r="B568" s="38"/>
      <c r="C568" s="102"/>
      <c r="D568" s="39"/>
      <c r="E568" s="39"/>
      <c r="F568" s="39"/>
      <c r="G568" s="39"/>
      <c r="H568" s="39"/>
      <c r="I568" s="40"/>
    </row>
    <row r="569" spans="1:9">
      <c r="A569" s="42"/>
      <c r="B569" s="38"/>
      <c r="C569" s="102"/>
      <c r="D569" s="39"/>
      <c r="E569" s="39"/>
      <c r="F569" s="39"/>
      <c r="G569" s="39"/>
      <c r="H569" s="39"/>
      <c r="I569" s="40"/>
    </row>
    <row r="570" spans="1:9">
      <c r="A570" s="42"/>
      <c r="B570" s="38"/>
      <c r="C570" s="102"/>
      <c r="D570" s="39"/>
      <c r="E570" s="39"/>
      <c r="F570" s="39"/>
      <c r="G570" s="39"/>
      <c r="H570" s="39"/>
      <c r="I570" s="40"/>
    </row>
    <row r="571" spans="1:9">
      <c r="A571" s="42"/>
      <c r="B571" s="38"/>
      <c r="C571" s="102"/>
      <c r="D571" s="39"/>
      <c r="E571" s="39"/>
      <c r="F571" s="39"/>
      <c r="G571" s="39"/>
      <c r="H571" s="39"/>
      <c r="I571" s="40"/>
    </row>
    <row r="572" spans="1:9">
      <c r="A572" s="42"/>
      <c r="B572" s="38"/>
      <c r="C572" s="102"/>
      <c r="D572" s="39"/>
      <c r="E572" s="39"/>
      <c r="F572" s="39"/>
      <c r="G572" s="39"/>
      <c r="H572" s="39"/>
      <c r="I572" s="40"/>
    </row>
    <row r="573" spans="1:9">
      <c r="A573" s="42"/>
      <c r="B573" s="38"/>
      <c r="C573" s="102"/>
      <c r="D573" s="39"/>
      <c r="E573" s="39"/>
      <c r="F573" s="39"/>
      <c r="G573" s="39"/>
      <c r="H573" s="39"/>
      <c r="I573" s="40"/>
    </row>
    <row r="574" spans="1:9">
      <c r="A574" s="42"/>
      <c r="B574" s="38"/>
      <c r="C574" s="102"/>
      <c r="D574" s="39"/>
      <c r="E574" s="39"/>
      <c r="F574" s="39"/>
      <c r="G574" s="39"/>
      <c r="H574" s="39"/>
      <c r="I574" s="40"/>
    </row>
    <row r="575" spans="1:9">
      <c r="A575" s="42"/>
      <c r="B575" s="38"/>
      <c r="C575" s="102"/>
      <c r="D575" s="39"/>
      <c r="E575" s="39"/>
      <c r="F575" s="39"/>
      <c r="G575" s="39"/>
      <c r="H575" s="39"/>
      <c r="I575" s="40"/>
    </row>
    <row r="576" spans="1:9">
      <c r="A576" s="42"/>
      <c r="B576" s="38"/>
      <c r="C576" s="102"/>
      <c r="D576" s="39"/>
      <c r="E576" s="39"/>
      <c r="F576" s="39"/>
      <c r="G576" s="39"/>
      <c r="H576" s="39"/>
      <c r="I576" s="40"/>
    </row>
    <row r="577" spans="1:9">
      <c r="A577" s="42"/>
      <c r="B577" s="38"/>
      <c r="C577" s="102"/>
      <c r="D577" s="39"/>
      <c r="E577" s="39"/>
      <c r="F577" s="39"/>
      <c r="G577" s="39"/>
      <c r="H577" s="39"/>
      <c r="I577" s="40"/>
    </row>
    <row r="578" spans="1:9">
      <c r="A578" s="42"/>
      <c r="B578" s="38"/>
      <c r="C578" s="102"/>
      <c r="D578" s="39"/>
      <c r="E578" s="39"/>
      <c r="F578" s="39"/>
      <c r="G578" s="39"/>
      <c r="H578" s="39"/>
      <c r="I578" s="40"/>
    </row>
    <row r="579" spans="1:9">
      <c r="A579" s="42"/>
      <c r="B579" s="38"/>
      <c r="C579" s="102"/>
      <c r="D579" s="39"/>
      <c r="E579" s="39"/>
      <c r="F579" s="39"/>
      <c r="G579" s="39"/>
      <c r="H579" s="39"/>
      <c r="I579" s="40"/>
    </row>
    <row r="580" spans="1:9">
      <c r="A580" s="42"/>
      <c r="B580" s="38"/>
      <c r="C580" s="102"/>
      <c r="D580" s="39"/>
      <c r="E580" s="39"/>
      <c r="F580" s="39"/>
      <c r="G580" s="39"/>
      <c r="H580" s="39"/>
      <c r="I580" s="40"/>
    </row>
    <row r="581" spans="1:9">
      <c r="A581" s="42"/>
      <c r="B581" s="38"/>
      <c r="C581" s="102"/>
      <c r="D581" s="39"/>
      <c r="E581" s="39"/>
      <c r="F581" s="39"/>
      <c r="G581" s="39"/>
      <c r="H581" s="39"/>
      <c r="I581" s="40"/>
    </row>
    <row r="582" spans="1:9">
      <c r="A582" s="42"/>
      <c r="B582" s="38"/>
      <c r="C582" s="102"/>
      <c r="D582" s="39"/>
      <c r="E582" s="39"/>
      <c r="F582" s="39"/>
      <c r="G582" s="39"/>
      <c r="H582" s="39"/>
      <c r="I582" s="40"/>
    </row>
    <row r="583" spans="1:9">
      <c r="A583" s="42"/>
      <c r="B583" s="38"/>
      <c r="C583" s="102"/>
      <c r="D583" s="39"/>
      <c r="E583" s="39"/>
      <c r="F583" s="39"/>
      <c r="G583" s="39"/>
      <c r="H583" s="39"/>
      <c r="I583" s="40"/>
    </row>
    <row r="584" spans="1:9">
      <c r="A584" s="42"/>
      <c r="B584" s="38"/>
      <c r="C584" s="102"/>
      <c r="D584" s="39"/>
      <c r="E584" s="39"/>
      <c r="F584" s="39"/>
      <c r="G584" s="39"/>
      <c r="H584" s="39"/>
      <c r="I584" s="40"/>
    </row>
    <row r="585" spans="1:9">
      <c r="A585" s="42"/>
      <c r="B585" s="38"/>
      <c r="C585" s="102"/>
      <c r="D585" s="39"/>
      <c r="E585" s="39"/>
      <c r="F585" s="39"/>
      <c r="G585" s="39"/>
      <c r="H585" s="39"/>
      <c r="I585" s="40"/>
    </row>
    <row r="586" spans="1:9">
      <c r="A586" s="42"/>
      <c r="B586" s="38"/>
      <c r="C586" s="102"/>
      <c r="D586" s="39"/>
      <c r="E586" s="39"/>
      <c r="F586" s="39"/>
      <c r="G586" s="39"/>
      <c r="H586" s="39"/>
      <c r="I586" s="40"/>
    </row>
    <row r="587" spans="1:9">
      <c r="A587" s="42"/>
      <c r="B587" s="38"/>
      <c r="C587" s="102"/>
      <c r="D587" s="39"/>
      <c r="E587" s="39"/>
      <c r="F587" s="39"/>
      <c r="G587" s="39"/>
      <c r="H587" s="39"/>
      <c r="I587" s="40"/>
    </row>
    <row r="588" spans="1:9">
      <c r="A588" s="42"/>
      <c r="B588" s="38"/>
      <c r="C588" s="102"/>
      <c r="D588" s="39"/>
      <c r="E588" s="39"/>
      <c r="F588" s="39"/>
      <c r="G588" s="39"/>
      <c r="H588" s="39"/>
      <c r="I588" s="40"/>
    </row>
    <row r="589" spans="1:9">
      <c r="A589" s="42"/>
      <c r="B589" s="38"/>
      <c r="C589" s="102"/>
      <c r="D589" s="39"/>
      <c r="E589" s="39"/>
      <c r="F589" s="39"/>
      <c r="G589" s="39"/>
      <c r="H589" s="39"/>
      <c r="I589" s="40"/>
    </row>
    <row r="590" spans="1:9">
      <c r="A590" s="42"/>
      <c r="B590" s="38"/>
      <c r="C590" s="102"/>
      <c r="D590" s="39"/>
      <c r="E590" s="39"/>
      <c r="F590" s="39"/>
      <c r="G590" s="39"/>
      <c r="H590" s="39"/>
      <c r="I590" s="40"/>
    </row>
    <row r="591" spans="1:9">
      <c r="A591" s="42"/>
      <c r="B591" s="38"/>
      <c r="C591" s="102"/>
      <c r="D591" s="39"/>
      <c r="E591" s="39"/>
      <c r="F591" s="39"/>
      <c r="G591" s="39"/>
      <c r="H591" s="39"/>
      <c r="I591" s="40"/>
    </row>
    <row r="592" spans="1:9">
      <c r="A592" s="42"/>
      <c r="B592" s="38"/>
      <c r="C592" s="102"/>
      <c r="D592" s="39"/>
      <c r="E592" s="39"/>
      <c r="F592" s="39"/>
      <c r="G592" s="39"/>
      <c r="H592" s="39"/>
      <c r="I592" s="40"/>
    </row>
    <row r="593" spans="1:9">
      <c r="A593" s="42"/>
      <c r="B593" s="38"/>
      <c r="C593" s="102"/>
      <c r="D593" s="39"/>
      <c r="E593" s="39"/>
      <c r="F593" s="39"/>
      <c r="G593" s="39"/>
      <c r="H593" s="39"/>
      <c r="I593" s="40"/>
    </row>
    <row r="594" spans="1:9">
      <c r="A594" s="42"/>
      <c r="B594" s="38"/>
      <c r="C594" s="102"/>
      <c r="D594" s="39"/>
      <c r="E594" s="39"/>
      <c r="F594" s="39"/>
      <c r="G594" s="39"/>
      <c r="H594" s="39"/>
      <c r="I594" s="40"/>
    </row>
    <row r="595" spans="1:9">
      <c r="A595" s="42"/>
      <c r="B595" s="38"/>
      <c r="C595" s="102"/>
      <c r="D595" s="39"/>
      <c r="E595" s="39"/>
      <c r="F595" s="39"/>
      <c r="G595" s="39"/>
      <c r="H595" s="39"/>
      <c r="I595" s="40"/>
    </row>
    <row r="596" spans="1:9">
      <c r="A596" s="42"/>
      <c r="B596" s="38"/>
      <c r="C596" s="102"/>
      <c r="D596" s="39"/>
      <c r="E596" s="39"/>
      <c r="F596" s="39"/>
      <c r="G596" s="39"/>
      <c r="H596" s="39"/>
      <c r="I596" s="40"/>
    </row>
    <row r="597" spans="1:9">
      <c r="A597" s="42"/>
      <c r="B597" s="38"/>
      <c r="C597" s="102"/>
      <c r="D597" s="39"/>
      <c r="E597" s="39"/>
      <c r="F597" s="39"/>
      <c r="G597" s="39"/>
      <c r="H597" s="39"/>
      <c r="I597" s="40"/>
    </row>
    <row r="598" spans="1:9">
      <c r="A598" s="42"/>
      <c r="B598" s="38"/>
      <c r="C598" s="102"/>
      <c r="D598" s="39"/>
      <c r="E598" s="39"/>
      <c r="F598" s="39"/>
      <c r="G598" s="39"/>
      <c r="H598" s="39"/>
      <c r="I598" s="40"/>
    </row>
    <row r="599" spans="1:9">
      <c r="A599" s="42"/>
      <c r="B599" s="38"/>
      <c r="C599" s="102"/>
      <c r="D599" s="39"/>
      <c r="E599" s="39"/>
      <c r="F599" s="39"/>
      <c r="G599" s="39"/>
      <c r="H599" s="39"/>
      <c r="I599" s="40"/>
    </row>
    <row r="600" spans="1:9">
      <c r="A600" s="42"/>
      <c r="B600" s="38"/>
      <c r="C600" s="102"/>
      <c r="D600" s="39"/>
      <c r="E600" s="39"/>
      <c r="F600" s="39"/>
      <c r="G600" s="39"/>
      <c r="H600" s="39"/>
      <c r="I600" s="40"/>
    </row>
    <row r="601" spans="1:9">
      <c r="A601" s="42"/>
      <c r="B601" s="38"/>
      <c r="C601" s="102"/>
      <c r="D601" s="39"/>
      <c r="E601" s="39"/>
      <c r="F601" s="39"/>
      <c r="G601" s="39"/>
      <c r="H601" s="39"/>
      <c r="I601" s="40"/>
    </row>
    <row r="602" spans="1:9">
      <c r="A602" s="42"/>
      <c r="B602" s="38"/>
      <c r="C602" s="102"/>
      <c r="D602" s="39"/>
      <c r="E602" s="39"/>
      <c r="F602" s="39"/>
      <c r="G602" s="39"/>
      <c r="H602" s="39"/>
      <c r="I602" s="40"/>
    </row>
    <row r="603" spans="1:9">
      <c r="A603" s="42"/>
      <c r="B603" s="38"/>
      <c r="C603" s="102"/>
      <c r="D603" s="39"/>
      <c r="E603" s="39"/>
      <c r="F603" s="39"/>
      <c r="G603" s="39"/>
      <c r="H603" s="39"/>
      <c r="I603" s="40"/>
    </row>
    <row r="604" spans="1:9">
      <c r="A604" s="42"/>
      <c r="B604" s="38"/>
      <c r="C604" s="102"/>
      <c r="D604" s="39"/>
      <c r="E604" s="39"/>
      <c r="F604" s="39"/>
      <c r="G604" s="39"/>
      <c r="H604" s="39"/>
      <c r="I604" s="40"/>
    </row>
    <row r="605" spans="1:9">
      <c r="A605" s="42"/>
      <c r="B605" s="38"/>
      <c r="C605" s="102"/>
      <c r="D605" s="39"/>
      <c r="E605" s="39"/>
      <c r="F605" s="39"/>
      <c r="G605" s="39"/>
      <c r="H605" s="39"/>
      <c r="I605" s="40"/>
    </row>
    <row r="606" spans="1:9">
      <c r="A606" s="42"/>
      <c r="B606" s="38"/>
      <c r="C606" s="102"/>
      <c r="D606" s="39"/>
      <c r="E606" s="39"/>
      <c r="F606" s="39"/>
      <c r="G606" s="39"/>
      <c r="H606" s="39"/>
      <c r="I606" s="40"/>
    </row>
    <row r="607" spans="1:9">
      <c r="A607" s="42"/>
      <c r="B607" s="38"/>
      <c r="C607" s="102"/>
      <c r="D607" s="39"/>
      <c r="E607" s="39"/>
      <c r="F607" s="39"/>
      <c r="G607" s="39"/>
      <c r="H607" s="39"/>
      <c r="I607" s="40"/>
    </row>
    <row r="608" spans="1:9">
      <c r="A608" s="42"/>
      <c r="B608" s="38"/>
      <c r="C608" s="102"/>
      <c r="D608" s="39"/>
      <c r="E608" s="39"/>
      <c r="F608" s="39"/>
      <c r="G608" s="39"/>
      <c r="H608" s="39"/>
      <c r="I608" s="40"/>
    </row>
    <row r="609" spans="1:9">
      <c r="A609" s="42"/>
      <c r="B609" s="38"/>
      <c r="C609" s="102"/>
      <c r="D609" s="39"/>
      <c r="E609" s="39"/>
      <c r="F609" s="39"/>
      <c r="G609" s="39"/>
      <c r="H609" s="39"/>
      <c r="I609" s="40"/>
    </row>
    <row r="610" spans="1:9">
      <c r="A610" s="42"/>
      <c r="B610" s="38"/>
      <c r="C610" s="102"/>
      <c r="D610" s="39"/>
      <c r="E610" s="39"/>
      <c r="F610" s="39"/>
      <c r="G610" s="39"/>
      <c r="H610" s="39"/>
      <c r="I610" s="40"/>
    </row>
    <row r="611" spans="1:9">
      <c r="A611" s="42"/>
      <c r="B611" s="38"/>
      <c r="C611" s="102"/>
      <c r="D611" s="39"/>
      <c r="E611" s="39"/>
      <c r="F611" s="39"/>
      <c r="G611" s="39"/>
      <c r="H611" s="39"/>
      <c r="I611" s="40"/>
    </row>
    <row r="612" spans="1:9">
      <c r="A612" s="42"/>
      <c r="B612" s="38"/>
      <c r="C612" s="102"/>
      <c r="D612" s="39"/>
      <c r="E612" s="39"/>
      <c r="F612" s="39"/>
      <c r="G612" s="39"/>
      <c r="H612" s="39"/>
      <c r="I612" s="40"/>
    </row>
    <row r="613" spans="1:9">
      <c r="A613" s="42"/>
      <c r="B613" s="38"/>
      <c r="C613" s="102"/>
      <c r="D613" s="39"/>
      <c r="E613" s="39"/>
      <c r="F613" s="39"/>
      <c r="G613" s="39"/>
      <c r="H613" s="39"/>
      <c r="I613" s="40"/>
    </row>
    <row r="614" spans="1:9">
      <c r="A614" s="42"/>
      <c r="B614" s="38"/>
      <c r="C614" s="102"/>
      <c r="D614" s="39"/>
      <c r="E614" s="39"/>
      <c r="F614" s="39"/>
      <c r="G614" s="39"/>
      <c r="H614" s="39"/>
      <c r="I614" s="40"/>
    </row>
    <row r="615" spans="1:9">
      <c r="A615" s="42"/>
      <c r="B615" s="38"/>
      <c r="C615" s="102"/>
      <c r="D615" s="39"/>
      <c r="E615" s="39"/>
      <c r="F615" s="39"/>
      <c r="G615" s="39"/>
      <c r="H615" s="39"/>
      <c r="I615" s="40"/>
    </row>
    <row r="616" spans="1:9">
      <c r="A616" s="42"/>
      <c r="B616" s="38"/>
      <c r="C616" s="102"/>
      <c r="D616" s="39"/>
      <c r="E616" s="39"/>
      <c r="F616" s="39"/>
      <c r="G616" s="39"/>
      <c r="H616" s="39"/>
      <c r="I616" s="40"/>
    </row>
    <row r="617" spans="1:9">
      <c r="A617" s="42"/>
      <c r="B617" s="38"/>
      <c r="C617" s="102"/>
      <c r="D617" s="39"/>
      <c r="E617" s="39"/>
      <c r="F617" s="39"/>
      <c r="G617" s="39"/>
      <c r="H617" s="39"/>
      <c r="I617" s="40"/>
    </row>
    <row r="618" spans="1:9">
      <c r="A618" s="42"/>
      <c r="B618" s="38"/>
      <c r="C618" s="102"/>
      <c r="D618" s="39"/>
      <c r="E618" s="39"/>
      <c r="F618" s="39"/>
      <c r="G618" s="39"/>
      <c r="H618" s="39"/>
      <c r="I618" s="40"/>
    </row>
    <row r="619" spans="1:9">
      <c r="A619" s="42"/>
      <c r="B619" s="38"/>
      <c r="C619" s="102"/>
      <c r="D619" s="39"/>
      <c r="E619" s="39"/>
      <c r="F619" s="39"/>
      <c r="G619" s="39"/>
      <c r="H619" s="39"/>
      <c r="I619" s="40"/>
    </row>
    <row r="620" spans="1:9">
      <c r="A620" s="42"/>
      <c r="B620" s="38"/>
      <c r="C620" s="102"/>
      <c r="D620" s="39"/>
      <c r="E620" s="39"/>
      <c r="F620" s="39"/>
      <c r="G620" s="39"/>
      <c r="H620" s="39"/>
      <c r="I620" s="40"/>
    </row>
    <row r="621" spans="1:9">
      <c r="A621" s="42"/>
      <c r="B621" s="38"/>
      <c r="C621" s="102"/>
      <c r="D621" s="39"/>
      <c r="E621" s="39"/>
      <c r="F621" s="39"/>
      <c r="G621" s="39"/>
      <c r="H621" s="39"/>
      <c r="I621" s="40"/>
    </row>
    <row r="622" spans="1:9">
      <c r="A622" s="42"/>
      <c r="B622" s="38"/>
      <c r="C622" s="102"/>
      <c r="D622" s="39"/>
      <c r="E622" s="39"/>
      <c r="F622" s="39"/>
      <c r="G622" s="39"/>
      <c r="H622" s="39"/>
      <c r="I622" s="40"/>
    </row>
    <row r="623" spans="1:9">
      <c r="A623" s="42"/>
      <c r="B623" s="38"/>
      <c r="C623" s="102"/>
      <c r="D623" s="39"/>
      <c r="E623" s="39"/>
      <c r="F623" s="39"/>
      <c r="G623" s="39"/>
      <c r="H623" s="39"/>
      <c r="I623" s="40"/>
    </row>
    <row r="624" spans="1:9">
      <c r="A624" s="42"/>
      <c r="B624" s="38"/>
      <c r="C624" s="102"/>
      <c r="D624" s="39"/>
      <c r="E624" s="39"/>
      <c r="F624" s="39"/>
      <c r="G624" s="39"/>
      <c r="H624" s="39"/>
      <c r="I624" s="40"/>
    </row>
    <row r="625" spans="1:9">
      <c r="A625" s="42"/>
      <c r="B625" s="38"/>
      <c r="C625" s="102"/>
      <c r="D625" s="39"/>
      <c r="E625" s="39"/>
      <c r="F625" s="39"/>
      <c r="G625" s="39"/>
      <c r="H625" s="39"/>
      <c r="I625" s="40"/>
    </row>
    <row r="626" spans="1:9">
      <c r="A626" s="42"/>
      <c r="B626" s="38"/>
      <c r="C626" s="102"/>
      <c r="D626" s="39"/>
      <c r="E626" s="39"/>
      <c r="F626" s="39"/>
      <c r="G626" s="39"/>
      <c r="H626" s="39"/>
      <c r="I626" s="40"/>
    </row>
    <row r="627" spans="1:9">
      <c r="A627" s="42"/>
      <c r="B627" s="38"/>
      <c r="C627" s="102"/>
      <c r="D627" s="39"/>
      <c r="E627" s="39"/>
      <c r="F627" s="39"/>
      <c r="G627" s="39"/>
      <c r="H627" s="39"/>
      <c r="I627" s="40"/>
    </row>
    <row r="628" spans="1:9">
      <c r="A628" s="42"/>
      <c r="B628" s="38"/>
      <c r="C628" s="102"/>
      <c r="D628" s="39"/>
      <c r="E628" s="39"/>
      <c r="F628" s="39"/>
      <c r="G628" s="39"/>
      <c r="H628" s="39"/>
      <c r="I628" s="40"/>
    </row>
    <row r="629" spans="1:9">
      <c r="A629" s="42"/>
      <c r="B629" s="38"/>
      <c r="C629" s="102"/>
      <c r="D629" s="39"/>
      <c r="E629" s="39"/>
      <c r="F629" s="39"/>
      <c r="G629" s="39"/>
      <c r="H629" s="39"/>
      <c r="I629" s="40"/>
    </row>
    <row r="630" spans="1:9">
      <c r="A630" s="42"/>
      <c r="B630" s="38"/>
      <c r="C630" s="102"/>
      <c r="D630" s="39"/>
      <c r="E630" s="39"/>
      <c r="F630" s="39"/>
      <c r="G630" s="39"/>
      <c r="H630" s="39"/>
      <c r="I630" s="40"/>
    </row>
    <row r="631" spans="1:9">
      <c r="A631" s="42"/>
      <c r="B631" s="38"/>
      <c r="C631" s="102"/>
      <c r="D631" s="39"/>
      <c r="E631" s="39"/>
      <c r="F631" s="39"/>
      <c r="G631" s="39"/>
      <c r="H631" s="39"/>
      <c r="I631" s="40"/>
    </row>
    <row r="632" spans="1:9">
      <c r="A632" s="42"/>
      <c r="B632" s="38"/>
      <c r="C632" s="102"/>
      <c r="D632" s="39"/>
      <c r="E632" s="39"/>
      <c r="F632" s="39"/>
      <c r="G632" s="39"/>
      <c r="H632" s="39"/>
      <c r="I632" s="40"/>
    </row>
    <row r="633" spans="1:9">
      <c r="A633" s="42"/>
      <c r="B633" s="38"/>
      <c r="C633" s="102"/>
      <c r="D633" s="39"/>
      <c r="E633" s="39"/>
      <c r="F633" s="39"/>
      <c r="G633" s="39"/>
      <c r="H633" s="39"/>
      <c r="I633" s="40"/>
    </row>
    <row r="634" spans="1:9">
      <c r="A634" s="42"/>
      <c r="B634" s="38"/>
      <c r="C634" s="102"/>
      <c r="D634" s="39"/>
      <c r="E634" s="39"/>
      <c r="F634" s="39"/>
      <c r="G634" s="39"/>
      <c r="H634" s="39"/>
      <c r="I634" s="40"/>
    </row>
    <row r="635" spans="1:9">
      <c r="A635" s="42"/>
      <c r="B635" s="38"/>
      <c r="C635" s="102"/>
      <c r="D635" s="39"/>
      <c r="E635" s="39"/>
      <c r="F635" s="39"/>
      <c r="G635" s="39"/>
      <c r="H635" s="39"/>
      <c r="I635" s="40"/>
    </row>
    <row r="636" spans="1:9">
      <c r="A636" s="42"/>
      <c r="B636" s="38"/>
      <c r="C636" s="102"/>
      <c r="D636" s="39"/>
      <c r="E636" s="39"/>
      <c r="F636" s="39"/>
      <c r="G636" s="39"/>
      <c r="H636" s="39"/>
      <c r="I636" s="40"/>
    </row>
    <row r="637" spans="1:9">
      <c r="A637" s="42"/>
      <c r="B637" s="38"/>
      <c r="C637" s="102"/>
      <c r="D637" s="39"/>
      <c r="E637" s="39"/>
      <c r="F637" s="39"/>
      <c r="G637" s="39"/>
      <c r="H637" s="39"/>
      <c r="I637" s="40"/>
    </row>
    <row r="638" spans="1:9">
      <c r="A638" s="42"/>
      <c r="B638" s="38"/>
      <c r="C638" s="102"/>
      <c r="D638" s="39"/>
      <c r="E638" s="39"/>
      <c r="F638" s="39"/>
      <c r="G638" s="39"/>
      <c r="H638" s="39"/>
      <c r="I638" s="40"/>
    </row>
    <row r="639" spans="1:9">
      <c r="A639" s="42"/>
      <c r="B639" s="38"/>
      <c r="C639" s="102"/>
      <c r="D639" s="39"/>
      <c r="E639" s="39"/>
      <c r="F639" s="39"/>
      <c r="G639" s="39"/>
      <c r="H639" s="39"/>
      <c r="I639" s="40"/>
    </row>
    <row r="640" spans="1:9">
      <c r="A640" s="42"/>
      <c r="B640" s="38"/>
      <c r="C640" s="102"/>
      <c r="D640" s="39"/>
      <c r="E640" s="39"/>
      <c r="F640" s="39"/>
      <c r="G640" s="39"/>
      <c r="H640" s="39"/>
      <c r="I640" s="40"/>
    </row>
    <row r="641" spans="1:9">
      <c r="A641" s="42"/>
      <c r="B641" s="38"/>
      <c r="C641" s="102"/>
      <c r="D641" s="39"/>
      <c r="E641" s="39"/>
      <c r="F641" s="39"/>
      <c r="G641" s="39"/>
      <c r="H641" s="39"/>
      <c r="I641" s="40"/>
    </row>
    <row r="642" spans="1:9">
      <c r="A642" s="42"/>
      <c r="B642" s="38"/>
      <c r="C642" s="102"/>
      <c r="D642" s="39"/>
      <c r="E642" s="39"/>
      <c r="F642" s="39"/>
      <c r="G642" s="39"/>
      <c r="H642" s="39"/>
      <c r="I642" s="40"/>
    </row>
    <row r="643" spans="1:9">
      <c r="A643" s="42"/>
      <c r="B643" s="38"/>
      <c r="C643" s="102"/>
      <c r="D643" s="39"/>
      <c r="E643" s="39"/>
      <c r="F643" s="39"/>
      <c r="G643" s="39"/>
      <c r="H643" s="39"/>
      <c r="I643" s="40"/>
    </row>
    <row r="644" spans="1:9">
      <c r="A644" s="42"/>
      <c r="B644" s="38"/>
      <c r="C644" s="102"/>
      <c r="D644" s="39"/>
      <c r="E644" s="39"/>
      <c r="F644" s="39"/>
      <c r="G644" s="39"/>
      <c r="H644" s="39"/>
      <c r="I644" s="40"/>
    </row>
    <row r="645" spans="1:9">
      <c r="A645" s="42"/>
      <c r="B645" s="38"/>
      <c r="C645" s="102"/>
      <c r="D645" s="39"/>
      <c r="E645" s="39"/>
      <c r="F645" s="39"/>
      <c r="G645" s="39"/>
      <c r="H645" s="39"/>
      <c r="I645" s="40"/>
    </row>
    <row r="646" spans="1:9">
      <c r="A646" s="42"/>
      <c r="B646" s="38"/>
      <c r="C646" s="102"/>
      <c r="D646" s="39"/>
      <c r="E646" s="39"/>
      <c r="F646" s="39"/>
      <c r="G646" s="39"/>
      <c r="H646" s="39"/>
      <c r="I646" s="40"/>
    </row>
    <row r="647" spans="1:9">
      <c r="A647" s="42"/>
      <c r="B647" s="38"/>
      <c r="C647" s="102"/>
      <c r="D647" s="39"/>
      <c r="E647" s="39"/>
      <c r="F647" s="39"/>
      <c r="G647" s="39"/>
      <c r="H647" s="39"/>
      <c r="I647" s="40"/>
    </row>
    <row r="648" spans="1:9">
      <c r="A648" s="42"/>
      <c r="B648" s="38"/>
      <c r="C648" s="102"/>
      <c r="D648" s="39"/>
      <c r="E648" s="39"/>
      <c r="F648" s="39"/>
      <c r="G648" s="39"/>
      <c r="H648" s="39"/>
      <c r="I648" s="40"/>
    </row>
    <row r="649" spans="1:9">
      <c r="A649" s="42"/>
      <c r="B649" s="38"/>
      <c r="C649" s="102"/>
      <c r="D649" s="39"/>
      <c r="E649" s="39"/>
      <c r="F649" s="39"/>
      <c r="G649" s="39"/>
      <c r="H649" s="39"/>
      <c r="I649" s="40"/>
    </row>
    <row r="650" spans="1:9">
      <c r="A650" s="42"/>
      <c r="B650" s="38"/>
      <c r="C650" s="102"/>
      <c r="D650" s="39"/>
      <c r="E650" s="39"/>
      <c r="F650" s="39"/>
      <c r="G650" s="39"/>
      <c r="H650" s="39"/>
      <c r="I650" s="40"/>
    </row>
    <row r="651" spans="1:9">
      <c r="A651" s="42"/>
      <c r="B651" s="38"/>
      <c r="C651" s="102"/>
      <c r="D651" s="39"/>
      <c r="E651" s="39"/>
      <c r="F651" s="39"/>
      <c r="G651" s="39"/>
      <c r="H651" s="39"/>
      <c r="I651" s="40"/>
    </row>
    <row r="652" spans="1:9">
      <c r="A652" s="42"/>
      <c r="B652" s="38"/>
      <c r="C652" s="102"/>
      <c r="D652" s="39"/>
      <c r="E652" s="39"/>
      <c r="F652" s="39"/>
      <c r="G652" s="39"/>
      <c r="H652" s="39"/>
      <c r="I652" s="40"/>
    </row>
    <row r="653" spans="1:9">
      <c r="A653" s="42"/>
      <c r="B653" s="38"/>
      <c r="C653" s="102"/>
      <c r="D653" s="39"/>
      <c r="E653" s="39"/>
      <c r="F653" s="39"/>
      <c r="G653" s="39"/>
      <c r="H653" s="39"/>
      <c r="I653" s="40"/>
    </row>
    <row r="654" spans="1:9">
      <c r="A654" s="42"/>
      <c r="B654" s="38"/>
      <c r="C654" s="102"/>
      <c r="D654" s="39"/>
      <c r="E654" s="39"/>
      <c r="F654" s="39"/>
      <c r="G654" s="39"/>
      <c r="H654" s="39"/>
      <c r="I654" s="40"/>
    </row>
    <row r="655" spans="1:9">
      <c r="A655" s="42"/>
      <c r="B655" s="38"/>
      <c r="C655" s="102"/>
      <c r="D655" s="39"/>
      <c r="E655" s="39"/>
      <c r="F655" s="39"/>
      <c r="G655" s="39"/>
      <c r="H655" s="39"/>
      <c r="I655" s="40"/>
    </row>
    <row r="656" spans="1:9">
      <c r="A656" s="42"/>
      <c r="B656" s="38"/>
      <c r="C656" s="102"/>
      <c r="D656" s="39"/>
      <c r="E656" s="39"/>
      <c r="F656" s="39"/>
      <c r="G656" s="39"/>
      <c r="H656" s="39"/>
      <c r="I656" s="40"/>
    </row>
    <row r="657" spans="1:9">
      <c r="A657" s="42"/>
      <c r="B657" s="38"/>
      <c r="C657" s="102"/>
      <c r="D657" s="39"/>
      <c r="E657" s="39"/>
      <c r="F657" s="39"/>
      <c r="G657" s="39"/>
      <c r="H657" s="39"/>
      <c r="I657" s="40"/>
    </row>
    <row r="658" spans="1:9">
      <c r="A658" s="42"/>
      <c r="B658" s="38"/>
      <c r="C658" s="102"/>
      <c r="D658" s="39"/>
      <c r="E658" s="39"/>
      <c r="F658" s="39"/>
      <c r="G658" s="39"/>
      <c r="H658" s="39"/>
      <c r="I658" s="40"/>
    </row>
    <row r="659" spans="1:9">
      <c r="A659" s="42"/>
      <c r="B659" s="38"/>
      <c r="C659" s="102"/>
      <c r="D659" s="39"/>
      <c r="E659" s="39"/>
      <c r="F659" s="39"/>
      <c r="G659" s="39"/>
      <c r="H659" s="39"/>
      <c r="I659" s="40"/>
    </row>
    <row r="660" spans="1:9">
      <c r="A660" s="42"/>
      <c r="B660" s="38"/>
      <c r="C660" s="102"/>
      <c r="D660" s="39"/>
      <c r="E660" s="39"/>
      <c r="F660" s="39"/>
      <c r="G660" s="39"/>
      <c r="H660" s="39"/>
      <c r="I660" s="40"/>
    </row>
    <row r="661" spans="1:9">
      <c r="A661" s="42"/>
      <c r="B661" s="38"/>
      <c r="C661" s="102"/>
      <c r="D661" s="39"/>
      <c r="E661" s="39"/>
      <c r="F661" s="39"/>
      <c r="G661" s="39"/>
      <c r="H661" s="39"/>
      <c r="I661" s="40"/>
    </row>
    <row r="662" spans="1:9">
      <c r="A662" s="42"/>
      <c r="B662" s="38"/>
      <c r="C662" s="102"/>
      <c r="D662" s="39"/>
      <c r="E662" s="39"/>
      <c r="F662" s="39"/>
      <c r="G662" s="39"/>
      <c r="H662" s="39"/>
      <c r="I662" s="40"/>
    </row>
    <row r="663" spans="1:9">
      <c r="A663" s="42"/>
      <c r="B663" s="38"/>
      <c r="C663" s="102"/>
      <c r="D663" s="39"/>
      <c r="E663" s="39"/>
      <c r="F663" s="39"/>
      <c r="G663" s="39"/>
      <c r="H663" s="39"/>
      <c r="I663" s="40"/>
    </row>
    <row r="664" spans="1:9">
      <c r="A664" s="42"/>
      <c r="B664" s="38"/>
      <c r="C664" s="102"/>
      <c r="D664" s="39"/>
      <c r="E664" s="39"/>
      <c r="F664" s="39"/>
      <c r="G664" s="39"/>
      <c r="H664" s="39"/>
      <c r="I664" s="40"/>
    </row>
    <row r="665" spans="1:9">
      <c r="A665" s="42"/>
      <c r="B665" s="38"/>
      <c r="C665" s="102"/>
      <c r="D665" s="39"/>
      <c r="E665" s="39"/>
      <c r="F665" s="39"/>
      <c r="G665" s="39"/>
      <c r="H665" s="39"/>
      <c r="I665" s="40"/>
    </row>
    <row r="666" spans="1:9">
      <c r="A666" s="42"/>
      <c r="B666" s="38"/>
      <c r="C666" s="102"/>
      <c r="D666" s="39"/>
      <c r="E666" s="39"/>
      <c r="F666" s="39"/>
      <c r="G666" s="39"/>
      <c r="H666" s="39"/>
      <c r="I666" s="40"/>
    </row>
    <row r="667" spans="1:9">
      <c r="A667" s="42"/>
      <c r="B667" s="38"/>
      <c r="C667" s="102"/>
      <c r="D667" s="39"/>
      <c r="E667" s="39"/>
      <c r="F667" s="39"/>
      <c r="G667" s="39"/>
      <c r="H667" s="39"/>
      <c r="I667" s="40"/>
    </row>
    <row r="668" spans="1:9">
      <c r="A668" s="42"/>
      <c r="B668" s="38"/>
      <c r="C668" s="102"/>
      <c r="D668" s="39"/>
      <c r="E668" s="39"/>
      <c r="F668" s="39"/>
      <c r="G668" s="39"/>
      <c r="H668" s="39"/>
      <c r="I668" s="40"/>
    </row>
    <row r="669" spans="1:9">
      <c r="A669" s="42"/>
      <c r="B669" s="38"/>
      <c r="C669" s="102"/>
      <c r="D669" s="39"/>
      <c r="E669" s="39"/>
      <c r="F669" s="39"/>
      <c r="G669" s="39"/>
      <c r="H669" s="39"/>
      <c r="I669" s="40"/>
    </row>
    <row r="670" spans="1:9">
      <c r="A670" s="42"/>
      <c r="B670" s="38"/>
      <c r="C670" s="102"/>
      <c r="D670" s="39"/>
      <c r="E670" s="39"/>
      <c r="F670" s="39"/>
      <c r="G670" s="39"/>
      <c r="H670" s="39"/>
      <c r="I670" s="40"/>
    </row>
    <row r="671" spans="1:9">
      <c r="A671" s="42"/>
      <c r="B671" s="38"/>
      <c r="C671" s="102"/>
      <c r="D671" s="39"/>
      <c r="E671" s="39"/>
      <c r="F671" s="39"/>
      <c r="G671" s="39"/>
      <c r="H671" s="39"/>
      <c r="I671" s="40"/>
    </row>
    <row r="672" spans="1:9">
      <c r="A672" s="42"/>
      <c r="B672" s="38"/>
      <c r="C672" s="102"/>
      <c r="D672" s="39"/>
      <c r="E672" s="39"/>
      <c r="F672" s="39"/>
      <c r="G672" s="39"/>
      <c r="H672" s="39"/>
      <c r="I672" s="40"/>
    </row>
    <row r="673" spans="1:9">
      <c r="A673" s="42"/>
      <c r="B673" s="38"/>
      <c r="C673" s="102"/>
      <c r="D673" s="39"/>
      <c r="E673" s="39"/>
      <c r="F673" s="39"/>
      <c r="G673" s="39"/>
      <c r="H673" s="39"/>
      <c r="I673" s="40"/>
    </row>
    <row r="674" spans="1:9">
      <c r="A674" s="42"/>
      <c r="B674" s="38"/>
      <c r="C674" s="102"/>
      <c r="D674" s="39"/>
      <c r="E674" s="39"/>
      <c r="F674" s="39"/>
      <c r="G674" s="39"/>
      <c r="H674" s="39"/>
      <c r="I674" s="40"/>
    </row>
    <row r="675" spans="1:9">
      <c r="A675" s="42"/>
      <c r="B675" s="38"/>
      <c r="C675" s="102"/>
      <c r="D675" s="39"/>
      <c r="E675" s="39"/>
      <c r="F675" s="39"/>
      <c r="G675" s="39"/>
      <c r="H675" s="39"/>
      <c r="I675" s="40"/>
    </row>
    <row r="676" spans="1:9">
      <c r="A676" s="42"/>
      <c r="B676" s="38"/>
      <c r="C676" s="102"/>
      <c r="D676" s="39"/>
      <c r="E676" s="39"/>
      <c r="F676" s="39"/>
      <c r="G676" s="39"/>
      <c r="H676" s="39"/>
      <c r="I676" s="40"/>
    </row>
    <row r="677" spans="1:9">
      <c r="A677" s="42"/>
      <c r="B677" s="38"/>
      <c r="C677" s="102"/>
      <c r="D677" s="39"/>
      <c r="E677" s="39"/>
      <c r="F677" s="39"/>
      <c r="G677" s="39"/>
      <c r="H677" s="39"/>
      <c r="I677" s="40"/>
    </row>
    <row r="678" spans="1:9">
      <c r="A678" s="42"/>
      <c r="B678" s="38"/>
      <c r="C678" s="102"/>
      <c r="D678" s="39"/>
      <c r="E678" s="39"/>
      <c r="F678" s="39"/>
      <c r="G678" s="39"/>
      <c r="H678" s="39"/>
      <c r="I678" s="40"/>
    </row>
    <row r="679" spans="1:9">
      <c r="A679" s="42"/>
      <c r="B679" s="38"/>
      <c r="C679" s="102"/>
      <c r="D679" s="39"/>
      <c r="E679" s="39"/>
      <c r="F679" s="39"/>
      <c r="G679" s="39"/>
      <c r="H679" s="39"/>
      <c r="I679" s="40"/>
    </row>
    <row r="680" spans="1:9">
      <c r="A680" s="42"/>
      <c r="B680" s="38"/>
      <c r="C680" s="102"/>
      <c r="D680" s="39"/>
      <c r="E680" s="39"/>
      <c r="F680" s="39"/>
      <c r="G680" s="39"/>
      <c r="H680" s="39"/>
      <c r="I680" s="40"/>
    </row>
    <row r="681" spans="1:9">
      <c r="A681" s="42"/>
      <c r="B681" s="38"/>
      <c r="C681" s="102"/>
      <c r="D681" s="39"/>
      <c r="E681" s="39"/>
      <c r="F681" s="39"/>
      <c r="G681" s="39"/>
      <c r="H681" s="39"/>
      <c r="I681" s="40"/>
    </row>
    <row r="682" spans="1:9">
      <c r="A682" s="42"/>
      <c r="B682" s="38"/>
      <c r="C682" s="102"/>
      <c r="D682" s="39"/>
      <c r="E682" s="39"/>
      <c r="F682" s="39"/>
      <c r="G682" s="39"/>
      <c r="H682" s="39"/>
      <c r="I682" s="40"/>
    </row>
    <row r="683" spans="1:9">
      <c r="A683" s="42"/>
      <c r="B683" s="38"/>
      <c r="C683" s="102"/>
      <c r="D683" s="39"/>
      <c r="E683" s="39"/>
      <c r="F683" s="39"/>
      <c r="G683" s="39"/>
      <c r="H683" s="39"/>
      <c r="I683" s="40"/>
    </row>
    <row r="684" spans="1:9">
      <c r="A684" s="42"/>
      <c r="B684" s="38"/>
      <c r="C684" s="102"/>
      <c r="D684" s="39"/>
      <c r="E684" s="39"/>
      <c r="F684" s="39"/>
      <c r="G684" s="39"/>
      <c r="H684" s="39"/>
      <c r="I684" s="40"/>
    </row>
    <row r="685" spans="1:9">
      <c r="A685" s="42"/>
      <c r="B685" s="38"/>
      <c r="C685" s="102"/>
      <c r="D685" s="39"/>
      <c r="E685" s="39"/>
      <c r="F685" s="39"/>
      <c r="G685" s="39"/>
      <c r="H685" s="39"/>
      <c r="I685" s="40"/>
    </row>
    <row r="686" spans="1:9">
      <c r="A686" s="42"/>
      <c r="B686" s="38"/>
      <c r="C686" s="102"/>
      <c r="D686" s="39"/>
      <c r="E686" s="39"/>
      <c r="F686" s="39"/>
      <c r="G686" s="39"/>
      <c r="H686" s="39"/>
      <c r="I686" s="40"/>
    </row>
    <row r="687" spans="1:9">
      <c r="A687" s="42"/>
      <c r="B687" s="38"/>
      <c r="C687" s="102"/>
      <c r="D687" s="39"/>
      <c r="E687" s="39"/>
      <c r="F687" s="39"/>
      <c r="G687" s="39"/>
      <c r="H687" s="39"/>
      <c r="I687" s="40"/>
    </row>
    <row r="688" spans="1:9">
      <c r="A688" s="42"/>
      <c r="B688" s="38"/>
      <c r="C688" s="102"/>
      <c r="D688" s="39"/>
      <c r="E688" s="39"/>
      <c r="F688" s="39"/>
      <c r="G688" s="39"/>
      <c r="H688" s="39"/>
      <c r="I688" s="40"/>
    </row>
    <row r="689" spans="1:9">
      <c r="A689" s="42"/>
      <c r="B689" s="38"/>
      <c r="C689" s="102"/>
      <c r="D689" s="39"/>
      <c r="E689" s="39"/>
      <c r="F689" s="39"/>
      <c r="G689" s="39"/>
      <c r="H689" s="39"/>
      <c r="I689" s="40"/>
    </row>
    <row r="690" spans="1:9">
      <c r="A690" s="42"/>
      <c r="B690" s="38"/>
      <c r="C690" s="102"/>
      <c r="D690" s="39"/>
      <c r="E690" s="39"/>
      <c r="F690" s="39"/>
      <c r="G690" s="39"/>
      <c r="H690" s="39"/>
      <c r="I690" s="40"/>
    </row>
    <row r="691" spans="1:9">
      <c r="A691" s="42"/>
      <c r="B691" s="38"/>
      <c r="C691" s="102"/>
      <c r="D691" s="39"/>
      <c r="E691" s="39"/>
      <c r="F691" s="39"/>
      <c r="G691" s="39"/>
      <c r="H691" s="39"/>
      <c r="I691" s="40"/>
    </row>
    <row r="692" spans="1:9">
      <c r="A692" s="42"/>
      <c r="B692" s="38"/>
      <c r="C692" s="102"/>
      <c r="D692" s="39"/>
      <c r="E692" s="39"/>
      <c r="F692" s="39"/>
      <c r="G692" s="39"/>
      <c r="H692" s="39"/>
      <c r="I692" s="40"/>
    </row>
    <row r="693" spans="1:9">
      <c r="A693" s="42"/>
      <c r="B693" s="38"/>
      <c r="C693" s="102"/>
      <c r="D693" s="39"/>
      <c r="E693" s="39"/>
      <c r="F693" s="39"/>
      <c r="G693" s="39"/>
      <c r="H693" s="39"/>
      <c r="I693" s="40"/>
    </row>
    <row r="694" spans="1:9">
      <c r="A694" s="42"/>
      <c r="B694" s="38"/>
      <c r="C694" s="102"/>
      <c r="D694" s="39"/>
      <c r="E694" s="39"/>
      <c r="F694" s="39"/>
      <c r="G694" s="39"/>
      <c r="H694" s="39"/>
      <c r="I694" s="40"/>
    </row>
    <row r="695" spans="1:9">
      <c r="A695" s="42"/>
      <c r="B695" s="38"/>
      <c r="C695" s="102"/>
      <c r="D695" s="39"/>
      <c r="E695" s="39"/>
      <c r="F695" s="39"/>
      <c r="G695" s="39"/>
      <c r="H695" s="39"/>
      <c r="I695" s="40"/>
    </row>
    <row r="696" spans="1:9">
      <c r="A696" s="42"/>
      <c r="B696" s="38"/>
      <c r="C696" s="102"/>
      <c r="D696" s="39"/>
      <c r="E696" s="39"/>
      <c r="F696" s="39"/>
      <c r="G696" s="39"/>
      <c r="H696" s="39"/>
      <c r="I696" s="40"/>
    </row>
    <row r="697" spans="1:9">
      <c r="A697" s="42"/>
      <c r="B697" s="38"/>
      <c r="C697" s="102"/>
      <c r="D697" s="39"/>
      <c r="E697" s="39"/>
      <c r="F697" s="39"/>
      <c r="G697" s="39"/>
      <c r="H697" s="39"/>
      <c r="I697" s="40"/>
    </row>
    <row r="698" spans="1:9">
      <c r="A698" s="42"/>
      <c r="B698" s="38"/>
      <c r="C698" s="102"/>
      <c r="D698" s="39"/>
      <c r="E698" s="39"/>
      <c r="F698" s="39"/>
      <c r="G698" s="39"/>
      <c r="H698" s="39"/>
      <c r="I698" s="40"/>
    </row>
    <row r="699" spans="1:9">
      <c r="A699" s="42"/>
      <c r="B699" s="38"/>
      <c r="C699" s="102"/>
      <c r="D699" s="39"/>
      <c r="E699" s="39"/>
      <c r="F699" s="39"/>
      <c r="G699" s="39"/>
      <c r="H699" s="39"/>
      <c r="I699" s="40"/>
    </row>
    <row r="700" spans="1:9">
      <c r="A700" s="42"/>
      <c r="B700" s="38"/>
      <c r="C700" s="102"/>
      <c r="D700" s="39"/>
      <c r="E700" s="39"/>
      <c r="F700" s="39"/>
      <c r="G700" s="39"/>
      <c r="H700" s="39"/>
      <c r="I700" s="40"/>
    </row>
    <row r="701" spans="1:9">
      <c r="A701" s="42"/>
      <c r="B701" s="38"/>
      <c r="C701" s="102"/>
      <c r="D701" s="39"/>
      <c r="E701" s="39"/>
      <c r="F701" s="39"/>
      <c r="G701" s="39"/>
      <c r="H701" s="39"/>
      <c r="I701" s="40"/>
    </row>
    <row r="702" spans="1:9">
      <c r="A702" s="42"/>
      <c r="B702" s="38"/>
      <c r="C702" s="102"/>
      <c r="D702" s="39"/>
      <c r="E702" s="39"/>
      <c r="F702" s="39"/>
      <c r="G702" s="39"/>
      <c r="H702" s="39"/>
      <c r="I702" s="40"/>
    </row>
    <row r="703" spans="1:9">
      <c r="A703" s="42"/>
      <c r="B703" s="38"/>
      <c r="C703" s="102"/>
      <c r="D703" s="39"/>
      <c r="E703" s="39"/>
      <c r="F703" s="39"/>
      <c r="G703" s="39"/>
      <c r="H703" s="39"/>
      <c r="I703" s="40"/>
    </row>
    <row r="704" spans="1:9">
      <c r="A704" s="42"/>
      <c r="B704" s="38"/>
      <c r="C704" s="102"/>
      <c r="D704" s="39"/>
      <c r="E704" s="39"/>
      <c r="F704" s="39"/>
      <c r="G704" s="39"/>
      <c r="H704" s="39"/>
      <c r="I704" s="40"/>
    </row>
    <row r="705" spans="1:9">
      <c r="A705" s="42"/>
      <c r="B705" s="38"/>
      <c r="C705" s="102"/>
      <c r="D705" s="39"/>
      <c r="E705" s="39"/>
      <c r="F705" s="39"/>
      <c r="G705" s="39"/>
      <c r="H705" s="39"/>
      <c r="I705" s="40"/>
    </row>
    <row r="706" spans="1:9">
      <c r="A706" s="42"/>
      <c r="B706" s="38"/>
      <c r="C706" s="102"/>
      <c r="D706" s="39"/>
      <c r="E706" s="39"/>
      <c r="F706" s="39"/>
      <c r="G706" s="39"/>
      <c r="H706" s="39"/>
      <c r="I706" s="40"/>
    </row>
    <row r="707" spans="1:9">
      <c r="A707" s="42"/>
      <c r="B707" s="38"/>
      <c r="C707" s="102"/>
      <c r="D707" s="39"/>
      <c r="E707" s="39"/>
      <c r="F707" s="39"/>
      <c r="G707" s="39"/>
      <c r="H707" s="39"/>
      <c r="I707" s="40"/>
    </row>
    <row r="708" spans="1:9">
      <c r="A708" s="42"/>
      <c r="B708" s="38"/>
      <c r="C708" s="102"/>
      <c r="D708" s="39"/>
      <c r="E708" s="39"/>
      <c r="F708" s="39"/>
      <c r="G708" s="39"/>
      <c r="H708" s="39"/>
      <c r="I708" s="40"/>
    </row>
    <row r="709" spans="1:9">
      <c r="A709" s="42"/>
      <c r="B709" s="38"/>
      <c r="C709" s="102"/>
      <c r="D709" s="39"/>
      <c r="E709" s="39"/>
      <c r="F709" s="39"/>
      <c r="G709" s="39"/>
      <c r="H709" s="39"/>
      <c r="I709" s="40"/>
    </row>
    <row r="710" spans="1:9">
      <c r="A710" s="42"/>
      <c r="B710" s="38"/>
      <c r="C710" s="102"/>
      <c r="D710" s="39"/>
      <c r="E710" s="39"/>
      <c r="F710" s="39"/>
      <c r="G710" s="39"/>
      <c r="H710" s="39"/>
      <c r="I710" s="40"/>
    </row>
    <row r="711" spans="1:9">
      <c r="A711" s="42"/>
      <c r="B711" s="38"/>
      <c r="C711" s="102"/>
      <c r="D711" s="39"/>
      <c r="E711" s="39"/>
      <c r="F711" s="39"/>
      <c r="G711" s="39"/>
      <c r="H711" s="39"/>
      <c r="I711" s="40"/>
    </row>
    <row r="712" spans="1:9">
      <c r="A712" s="42"/>
      <c r="B712" s="38"/>
      <c r="C712" s="102"/>
      <c r="D712" s="39"/>
      <c r="E712" s="39"/>
      <c r="F712" s="39"/>
      <c r="G712" s="39"/>
      <c r="H712" s="39"/>
      <c r="I712" s="40"/>
    </row>
    <row r="713" spans="1:9">
      <c r="A713" s="42"/>
      <c r="B713" s="38"/>
      <c r="C713" s="102"/>
      <c r="D713" s="39"/>
      <c r="E713" s="39"/>
      <c r="F713" s="39"/>
      <c r="G713" s="39"/>
      <c r="H713" s="39"/>
      <c r="I713" s="40"/>
    </row>
    <row r="714" spans="1:9">
      <c r="A714" s="42"/>
      <c r="B714" s="38"/>
      <c r="C714" s="102"/>
      <c r="D714" s="39"/>
      <c r="E714" s="39"/>
      <c r="F714" s="39"/>
      <c r="G714" s="39"/>
      <c r="H714" s="39"/>
      <c r="I714" s="40"/>
    </row>
    <row r="715" spans="1:9">
      <c r="A715" s="42"/>
      <c r="B715" s="38"/>
      <c r="C715" s="102"/>
      <c r="D715" s="39"/>
      <c r="E715" s="39"/>
      <c r="F715" s="39"/>
      <c r="G715" s="39"/>
      <c r="H715" s="39"/>
      <c r="I715" s="40"/>
    </row>
    <row r="716" spans="1:9">
      <c r="A716" s="42"/>
      <c r="B716" s="38"/>
      <c r="C716" s="102"/>
      <c r="D716" s="39"/>
      <c r="E716" s="39"/>
      <c r="F716" s="39"/>
      <c r="G716" s="39"/>
      <c r="H716" s="39"/>
      <c r="I716" s="40"/>
    </row>
    <row r="717" spans="1:9">
      <c r="A717" s="42"/>
      <c r="B717" s="38"/>
      <c r="C717" s="102"/>
      <c r="D717" s="39"/>
      <c r="E717" s="39"/>
      <c r="F717" s="39"/>
      <c r="G717" s="39"/>
      <c r="H717" s="39"/>
      <c r="I717" s="40"/>
    </row>
    <row r="718" spans="1:9">
      <c r="A718" s="42"/>
      <c r="B718" s="38"/>
      <c r="C718" s="102"/>
      <c r="D718" s="39"/>
      <c r="E718" s="39"/>
      <c r="F718" s="39"/>
      <c r="G718" s="39"/>
      <c r="H718" s="39"/>
      <c r="I718" s="40"/>
    </row>
    <row r="719" spans="1:9">
      <c r="A719" s="42"/>
      <c r="B719" s="38"/>
      <c r="C719" s="102"/>
      <c r="D719" s="39"/>
      <c r="E719" s="39"/>
      <c r="F719" s="39"/>
      <c r="G719" s="39"/>
      <c r="H719" s="39"/>
      <c r="I719" s="40"/>
    </row>
    <row r="720" spans="1:9">
      <c r="A720" s="42"/>
      <c r="B720" s="38"/>
      <c r="C720" s="102"/>
      <c r="D720" s="39"/>
      <c r="E720" s="39"/>
      <c r="F720" s="39"/>
      <c r="G720" s="39"/>
      <c r="H720" s="39"/>
      <c r="I720" s="40"/>
    </row>
    <row r="721" spans="1:9">
      <c r="A721" s="42"/>
      <c r="B721" s="38"/>
      <c r="C721" s="102"/>
      <c r="D721" s="39"/>
      <c r="E721" s="39"/>
      <c r="F721" s="39"/>
      <c r="G721" s="39"/>
      <c r="H721" s="39"/>
      <c r="I721" s="40"/>
    </row>
    <row r="722" spans="1:9">
      <c r="A722" s="42"/>
      <c r="B722" s="38"/>
      <c r="C722" s="102"/>
      <c r="D722" s="39"/>
      <c r="E722" s="39"/>
      <c r="F722" s="39"/>
      <c r="G722" s="39"/>
      <c r="H722" s="39"/>
      <c r="I722" s="40"/>
    </row>
    <row r="723" spans="1:9">
      <c r="A723" s="42"/>
      <c r="B723" s="38"/>
      <c r="C723" s="102"/>
      <c r="D723" s="39"/>
      <c r="E723" s="39"/>
      <c r="F723" s="39"/>
      <c r="G723" s="39"/>
      <c r="H723" s="39"/>
      <c r="I723" s="40"/>
    </row>
    <row r="724" spans="1:9">
      <c r="A724" s="42"/>
      <c r="B724" s="38"/>
      <c r="C724" s="102"/>
      <c r="D724" s="39"/>
      <c r="E724" s="39"/>
      <c r="F724" s="39"/>
      <c r="G724" s="39"/>
      <c r="H724" s="39"/>
      <c r="I724" s="40"/>
    </row>
    <row r="725" spans="1:9">
      <c r="A725" s="42"/>
      <c r="B725" s="38"/>
      <c r="C725" s="102"/>
      <c r="D725" s="39"/>
      <c r="E725" s="39"/>
      <c r="F725" s="39"/>
      <c r="G725" s="39"/>
      <c r="H725" s="39"/>
      <c r="I725" s="40"/>
    </row>
    <row r="726" spans="1:9">
      <c r="A726" s="42"/>
      <c r="B726" s="38"/>
      <c r="C726" s="102"/>
      <c r="D726" s="39"/>
      <c r="E726" s="39"/>
      <c r="F726" s="39"/>
      <c r="G726" s="39"/>
      <c r="H726" s="39"/>
      <c r="I726" s="40"/>
    </row>
    <row r="727" spans="1:9">
      <c r="A727" s="42"/>
      <c r="B727" s="38"/>
      <c r="C727" s="102"/>
      <c r="D727" s="39"/>
      <c r="E727" s="39"/>
      <c r="F727" s="39"/>
      <c r="G727" s="39"/>
      <c r="H727" s="39"/>
      <c r="I727" s="40"/>
    </row>
    <row r="728" spans="1:9">
      <c r="A728" s="42"/>
      <c r="B728" s="38"/>
      <c r="C728" s="102"/>
      <c r="D728" s="39"/>
      <c r="E728" s="39"/>
      <c r="F728" s="39"/>
      <c r="G728" s="39"/>
      <c r="H728" s="39"/>
      <c r="I728" s="40"/>
    </row>
    <row r="729" spans="1:9">
      <c r="A729" s="42"/>
      <c r="B729" s="38"/>
      <c r="C729" s="102"/>
      <c r="D729" s="39"/>
      <c r="E729" s="39"/>
      <c r="F729" s="39"/>
      <c r="G729" s="39"/>
      <c r="H729" s="39"/>
      <c r="I729" s="40"/>
    </row>
    <row r="730" spans="1:9">
      <c r="A730" s="42"/>
      <c r="B730" s="38"/>
      <c r="C730" s="102"/>
      <c r="D730" s="39"/>
      <c r="E730" s="39"/>
      <c r="F730" s="39"/>
      <c r="G730" s="39"/>
      <c r="H730" s="39"/>
      <c r="I730" s="40"/>
    </row>
    <row r="731" spans="1:9">
      <c r="A731" s="42"/>
      <c r="B731" s="38"/>
      <c r="C731" s="102"/>
      <c r="D731" s="39"/>
      <c r="E731" s="39"/>
      <c r="F731" s="39"/>
      <c r="G731" s="39"/>
      <c r="H731" s="39"/>
      <c r="I731" s="40"/>
    </row>
    <row r="732" spans="1:9">
      <c r="A732" s="42"/>
      <c r="B732" s="38"/>
      <c r="C732" s="102"/>
      <c r="D732" s="39"/>
      <c r="E732" s="39"/>
      <c r="F732" s="39"/>
      <c r="G732" s="39"/>
      <c r="H732" s="39"/>
      <c r="I732" s="40"/>
    </row>
    <row r="733" spans="1:9">
      <c r="A733" s="42"/>
      <c r="B733" s="38"/>
      <c r="C733" s="102"/>
      <c r="D733" s="39"/>
      <c r="E733" s="39"/>
      <c r="F733" s="39"/>
      <c r="G733" s="39"/>
      <c r="H733" s="39"/>
      <c r="I733" s="40"/>
    </row>
    <row r="734" spans="1:9">
      <c r="A734" s="42"/>
      <c r="B734" s="38"/>
      <c r="C734" s="102"/>
      <c r="D734" s="39"/>
      <c r="E734" s="39"/>
      <c r="F734" s="39"/>
      <c r="G734" s="39"/>
      <c r="H734" s="39"/>
      <c r="I734" s="40"/>
    </row>
    <row r="735" spans="1:9">
      <c r="A735" s="42"/>
      <c r="B735" s="38"/>
      <c r="C735" s="102"/>
      <c r="D735" s="39"/>
      <c r="E735" s="39"/>
      <c r="F735" s="39"/>
      <c r="G735" s="39"/>
      <c r="H735" s="39"/>
      <c r="I735" s="40"/>
    </row>
    <row r="736" spans="1:9">
      <c r="A736" s="42"/>
      <c r="B736" s="38"/>
      <c r="C736" s="102"/>
      <c r="D736" s="39"/>
      <c r="E736" s="39"/>
      <c r="F736" s="39"/>
      <c r="G736" s="39"/>
      <c r="H736" s="39"/>
      <c r="I736" s="40"/>
    </row>
    <row r="737" spans="1:9">
      <c r="A737" s="42"/>
      <c r="B737" s="38"/>
      <c r="C737" s="102"/>
      <c r="D737" s="39"/>
      <c r="E737" s="39"/>
      <c r="F737" s="39"/>
      <c r="G737" s="39"/>
      <c r="H737" s="39"/>
      <c r="I737" s="40"/>
    </row>
    <row r="738" spans="1:9">
      <c r="A738" s="42"/>
      <c r="B738" s="38"/>
      <c r="C738" s="102"/>
      <c r="D738" s="39"/>
      <c r="E738" s="39"/>
      <c r="F738" s="39"/>
      <c r="G738" s="39"/>
      <c r="H738" s="39"/>
      <c r="I738" s="40"/>
    </row>
    <row r="739" spans="1:9">
      <c r="A739" s="42"/>
      <c r="B739" s="38"/>
      <c r="C739" s="102"/>
      <c r="D739" s="39"/>
      <c r="E739" s="39"/>
      <c r="F739" s="39"/>
      <c r="G739" s="39"/>
      <c r="H739" s="39"/>
      <c r="I739" s="40"/>
    </row>
    <row r="740" spans="1:9">
      <c r="A740" s="42"/>
      <c r="B740" s="38"/>
      <c r="C740" s="102"/>
      <c r="D740" s="39"/>
      <c r="E740" s="39"/>
      <c r="F740" s="39"/>
      <c r="G740" s="39"/>
      <c r="H740" s="39"/>
      <c r="I740" s="40"/>
    </row>
    <row r="741" spans="1:9">
      <c r="A741" s="42"/>
      <c r="B741" s="38"/>
      <c r="C741" s="102"/>
      <c r="D741" s="39"/>
      <c r="E741" s="39"/>
      <c r="F741" s="39"/>
      <c r="G741" s="39"/>
      <c r="H741" s="39"/>
      <c r="I741" s="40"/>
    </row>
    <row r="742" spans="1:9">
      <c r="A742" s="42"/>
      <c r="B742" s="38"/>
      <c r="C742" s="102"/>
      <c r="D742" s="39"/>
      <c r="E742" s="39"/>
      <c r="F742" s="39"/>
      <c r="G742" s="39"/>
      <c r="H742" s="39"/>
      <c r="I742" s="40"/>
    </row>
    <row r="743" spans="1:9">
      <c r="A743" s="42"/>
      <c r="B743" s="38"/>
      <c r="C743" s="102"/>
      <c r="D743" s="39"/>
      <c r="E743" s="39"/>
      <c r="F743" s="39"/>
      <c r="G743" s="39"/>
      <c r="H743" s="39"/>
      <c r="I743" s="40"/>
    </row>
    <row r="744" spans="1:9">
      <c r="A744" s="42"/>
      <c r="B744" s="38"/>
      <c r="C744" s="102"/>
      <c r="D744" s="39"/>
      <c r="E744" s="39"/>
      <c r="F744" s="39"/>
      <c r="G744" s="39"/>
      <c r="H744" s="39"/>
      <c r="I744" s="40"/>
    </row>
    <row r="745" spans="1:9">
      <c r="A745" s="42"/>
      <c r="B745" s="38"/>
      <c r="C745" s="102"/>
      <c r="D745" s="39"/>
      <c r="E745" s="39"/>
      <c r="F745" s="39"/>
      <c r="G745" s="39"/>
      <c r="H745" s="39"/>
      <c r="I745" s="40"/>
    </row>
    <row r="746" spans="1:9">
      <c r="A746" s="42"/>
      <c r="B746" s="38"/>
      <c r="C746" s="102"/>
      <c r="D746" s="39"/>
      <c r="E746" s="39"/>
      <c r="F746" s="39"/>
      <c r="G746" s="39"/>
      <c r="H746" s="39"/>
      <c r="I746" s="40"/>
    </row>
    <row r="747" spans="1:9">
      <c r="A747" s="42"/>
      <c r="B747" s="38"/>
      <c r="C747" s="102"/>
      <c r="D747" s="39"/>
      <c r="E747" s="39"/>
      <c r="F747" s="39"/>
      <c r="G747" s="39"/>
      <c r="H747" s="39"/>
      <c r="I747" s="40"/>
    </row>
    <row r="748" spans="1:9">
      <c r="A748" s="42"/>
      <c r="B748" s="38"/>
      <c r="C748" s="102"/>
      <c r="D748" s="39"/>
      <c r="E748" s="39"/>
      <c r="F748" s="39"/>
      <c r="G748" s="39"/>
      <c r="H748" s="39"/>
      <c r="I748" s="40"/>
    </row>
    <row r="749" spans="1:9">
      <c r="A749" s="42"/>
      <c r="B749" s="38"/>
      <c r="C749" s="102"/>
      <c r="D749" s="39"/>
      <c r="E749" s="39"/>
      <c r="F749" s="39"/>
      <c r="G749" s="39"/>
      <c r="H749" s="39"/>
      <c r="I749" s="40"/>
    </row>
    <row r="750" spans="1:9">
      <c r="A750" s="42"/>
      <c r="B750" s="38"/>
      <c r="C750" s="102"/>
      <c r="D750" s="39"/>
      <c r="E750" s="39"/>
      <c r="F750" s="39"/>
      <c r="G750" s="39"/>
      <c r="H750" s="39"/>
      <c r="I750" s="40"/>
    </row>
    <row r="751" spans="1:9">
      <c r="A751" s="42"/>
      <c r="B751" s="38"/>
      <c r="C751" s="102"/>
      <c r="D751" s="39"/>
      <c r="E751" s="39"/>
      <c r="F751" s="39"/>
      <c r="G751" s="39"/>
      <c r="H751" s="39"/>
      <c r="I751" s="40"/>
    </row>
    <row r="752" spans="1:9">
      <c r="A752" s="42"/>
      <c r="B752" s="38"/>
      <c r="C752" s="102"/>
      <c r="D752" s="39"/>
      <c r="E752" s="39"/>
      <c r="F752" s="39"/>
      <c r="G752" s="39"/>
      <c r="H752" s="39"/>
      <c r="I752" s="40"/>
    </row>
    <row r="753" spans="1:9">
      <c r="A753" s="42"/>
      <c r="B753" s="38"/>
      <c r="C753" s="102"/>
      <c r="D753" s="39"/>
      <c r="E753" s="39"/>
      <c r="F753" s="39"/>
      <c r="G753" s="39"/>
      <c r="H753" s="39"/>
      <c r="I753" s="40"/>
    </row>
    <row r="754" spans="1:9">
      <c r="A754" s="42"/>
      <c r="B754" s="38"/>
      <c r="C754" s="102"/>
      <c r="D754" s="39"/>
      <c r="E754" s="39"/>
      <c r="F754" s="39"/>
      <c r="G754" s="39"/>
      <c r="H754" s="39"/>
      <c r="I754" s="40"/>
    </row>
    <row r="755" spans="1:9">
      <c r="A755" s="42"/>
      <c r="B755" s="38"/>
      <c r="C755" s="102"/>
      <c r="D755" s="39"/>
      <c r="E755" s="39"/>
      <c r="F755" s="39"/>
      <c r="G755" s="39"/>
      <c r="H755" s="39"/>
      <c r="I755" s="40"/>
    </row>
    <row r="756" spans="1:9">
      <c r="A756" s="42"/>
      <c r="B756" s="38"/>
      <c r="C756" s="102"/>
      <c r="D756" s="39"/>
      <c r="E756" s="39"/>
      <c r="F756" s="39"/>
      <c r="G756" s="39"/>
      <c r="H756" s="39"/>
      <c r="I756" s="40"/>
    </row>
    <row r="757" spans="1:9">
      <c r="A757" s="42"/>
      <c r="B757" s="38"/>
      <c r="C757" s="102"/>
      <c r="D757" s="39"/>
      <c r="E757" s="39"/>
      <c r="F757" s="39"/>
      <c r="G757" s="39"/>
      <c r="H757" s="39"/>
      <c r="I757" s="40"/>
    </row>
    <row r="758" spans="1:9">
      <c r="A758" s="42"/>
      <c r="B758" s="38"/>
      <c r="C758" s="102"/>
      <c r="D758" s="39"/>
      <c r="E758" s="39"/>
      <c r="F758" s="39"/>
      <c r="G758" s="39"/>
      <c r="H758" s="39"/>
      <c r="I758" s="40"/>
    </row>
    <row r="759" spans="1:9">
      <c r="A759" s="42"/>
      <c r="B759" s="38"/>
      <c r="C759" s="102"/>
      <c r="D759" s="39"/>
      <c r="E759" s="39"/>
      <c r="F759" s="39"/>
      <c r="G759" s="39"/>
      <c r="H759" s="39"/>
      <c r="I759" s="40"/>
    </row>
    <row r="760" spans="1:9">
      <c r="A760" s="42"/>
      <c r="B760" s="38"/>
      <c r="C760" s="102"/>
      <c r="D760" s="39"/>
      <c r="E760" s="39"/>
      <c r="F760" s="39"/>
      <c r="G760" s="39"/>
      <c r="H760" s="39"/>
      <c r="I760" s="40"/>
    </row>
    <row r="761" spans="1:9">
      <c r="A761" s="42"/>
      <c r="B761" s="38"/>
      <c r="C761" s="102"/>
      <c r="D761" s="39"/>
      <c r="E761" s="39"/>
      <c r="F761" s="39"/>
      <c r="G761" s="39"/>
      <c r="H761" s="39"/>
      <c r="I761" s="40"/>
    </row>
    <row r="762" spans="1:9">
      <c r="A762" s="42"/>
      <c r="B762" s="38"/>
      <c r="C762" s="102"/>
      <c r="D762" s="39"/>
      <c r="E762" s="39"/>
      <c r="F762" s="39"/>
      <c r="G762" s="39"/>
      <c r="H762" s="39"/>
      <c r="I762" s="40"/>
    </row>
    <row r="763" spans="1:9">
      <c r="A763" s="42"/>
      <c r="B763" s="38"/>
      <c r="C763" s="102"/>
      <c r="D763" s="39"/>
      <c r="E763" s="39"/>
      <c r="F763" s="39"/>
      <c r="G763" s="39"/>
      <c r="H763" s="39"/>
      <c r="I763" s="40"/>
    </row>
    <row r="764" spans="1:9">
      <c r="A764" s="42"/>
      <c r="B764" s="38"/>
      <c r="C764" s="102"/>
      <c r="D764" s="39"/>
      <c r="E764" s="39"/>
      <c r="F764" s="39"/>
      <c r="G764" s="39"/>
      <c r="H764" s="39"/>
      <c r="I764" s="40"/>
    </row>
    <row r="765" spans="1:9">
      <c r="A765" s="42"/>
      <c r="B765" s="38"/>
      <c r="C765" s="102"/>
      <c r="D765" s="39"/>
      <c r="E765" s="39"/>
      <c r="F765" s="39"/>
      <c r="G765" s="39"/>
      <c r="H765" s="39"/>
      <c r="I765" s="40"/>
    </row>
    <row r="766" spans="1:9">
      <c r="A766" s="42"/>
      <c r="B766" s="38"/>
      <c r="C766" s="102"/>
      <c r="D766" s="39"/>
      <c r="E766" s="39"/>
      <c r="F766" s="39"/>
      <c r="G766" s="39"/>
      <c r="H766" s="39"/>
      <c r="I766" s="40"/>
    </row>
    <row r="767" spans="1:9">
      <c r="A767" s="42"/>
      <c r="B767" s="38"/>
      <c r="C767" s="102"/>
      <c r="D767" s="39"/>
      <c r="E767" s="39"/>
      <c r="F767" s="39"/>
      <c r="G767" s="39"/>
      <c r="H767" s="39"/>
      <c r="I767" s="40"/>
    </row>
    <row r="768" spans="1:9">
      <c r="A768" s="42"/>
      <c r="B768" s="38"/>
      <c r="C768" s="102"/>
      <c r="D768" s="39"/>
      <c r="E768" s="39"/>
      <c r="F768" s="39"/>
      <c r="G768" s="39"/>
      <c r="H768" s="39"/>
      <c r="I768" s="40"/>
    </row>
    <row r="769" spans="1:9">
      <c r="A769" s="42"/>
      <c r="B769" s="38"/>
      <c r="C769" s="102"/>
      <c r="D769" s="39"/>
      <c r="E769" s="39"/>
      <c r="F769" s="39"/>
      <c r="G769" s="39"/>
      <c r="H769" s="39"/>
      <c r="I769" s="40"/>
    </row>
    <row r="770" spans="1:9">
      <c r="A770" s="42"/>
      <c r="B770" s="38"/>
      <c r="C770" s="102"/>
      <c r="D770" s="39"/>
      <c r="E770" s="39"/>
      <c r="F770" s="39"/>
      <c r="G770" s="39"/>
      <c r="H770" s="39"/>
      <c r="I770" s="40"/>
    </row>
    <row r="771" spans="1:9">
      <c r="A771" s="42"/>
      <c r="B771" s="38"/>
      <c r="C771" s="102"/>
      <c r="D771" s="39"/>
      <c r="E771" s="39"/>
      <c r="F771" s="39"/>
      <c r="G771" s="39"/>
      <c r="H771" s="39"/>
      <c r="I771" s="40"/>
    </row>
    <row r="772" spans="1:9">
      <c r="A772" s="42"/>
      <c r="B772" s="38"/>
      <c r="C772" s="102"/>
      <c r="D772" s="39"/>
      <c r="E772" s="39"/>
      <c r="F772" s="39"/>
      <c r="G772" s="39"/>
      <c r="H772" s="39"/>
      <c r="I772" s="40"/>
    </row>
    <row r="773" spans="1:9">
      <c r="A773" s="42"/>
      <c r="B773" s="38"/>
      <c r="C773" s="102"/>
      <c r="D773" s="39"/>
      <c r="E773" s="39"/>
      <c r="F773" s="39"/>
      <c r="G773" s="39"/>
      <c r="H773" s="39"/>
      <c r="I773" s="40"/>
    </row>
    <row r="774" spans="1:9">
      <c r="A774" s="42"/>
      <c r="B774" s="38"/>
      <c r="C774" s="102"/>
      <c r="D774" s="39"/>
      <c r="E774" s="39"/>
      <c r="F774" s="39"/>
      <c r="G774" s="39"/>
      <c r="H774" s="39"/>
      <c r="I774" s="40"/>
    </row>
    <row r="775" spans="1:9">
      <c r="A775" s="42"/>
      <c r="B775" s="38"/>
      <c r="C775" s="102"/>
      <c r="D775" s="39"/>
      <c r="E775" s="39"/>
      <c r="F775" s="39"/>
      <c r="G775" s="39"/>
      <c r="H775" s="39"/>
      <c r="I775" s="40"/>
    </row>
    <row r="776" spans="1:9">
      <c r="A776" s="42"/>
      <c r="B776" s="38"/>
      <c r="C776" s="102"/>
      <c r="D776" s="39"/>
      <c r="E776" s="39"/>
      <c r="F776" s="39"/>
      <c r="G776" s="39"/>
      <c r="H776" s="39"/>
      <c r="I776" s="40"/>
    </row>
    <row r="777" spans="1:9">
      <c r="A777" s="42"/>
      <c r="B777" s="38"/>
      <c r="C777" s="102"/>
      <c r="D777" s="39"/>
      <c r="E777" s="39"/>
      <c r="F777" s="39"/>
      <c r="G777" s="39"/>
      <c r="H777" s="39"/>
      <c r="I777" s="40"/>
    </row>
    <row r="778" spans="1:9">
      <c r="A778" s="42"/>
      <c r="B778" s="38"/>
      <c r="C778" s="102"/>
      <c r="D778" s="39"/>
      <c r="E778" s="39"/>
      <c r="F778" s="39"/>
      <c r="G778" s="39"/>
      <c r="H778" s="39"/>
      <c r="I778" s="40"/>
    </row>
    <row r="779" spans="1:9">
      <c r="A779" s="42"/>
      <c r="B779" s="38"/>
      <c r="C779" s="102"/>
      <c r="D779" s="39"/>
      <c r="E779" s="39"/>
      <c r="F779" s="39"/>
      <c r="G779" s="39"/>
      <c r="H779" s="39"/>
      <c r="I779" s="40"/>
    </row>
    <row r="780" spans="1:9">
      <c r="A780" s="42"/>
      <c r="B780" s="38"/>
      <c r="C780" s="102"/>
      <c r="D780" s="39"/>
      <c r="E780" s="39"/>
      <c r="F780" s="39"/>
      <c r="G780" s="39"/>
      <c r="H780" s="39"/>
      <c r="I780" s="40"/>
    </row>
    <row r="781" spans="1:9">
      <c r="A781" s="42"/>
      <c r="B781" s="38"/>
      <c r="C781" s="102"/>
      <c r="D781" s="39"/>
      <c r="E781" s="39"/>
      <c r="F781" s="39"/>
      <c r="G781" s="39"/>
      <c r="H781" s="39"/>
      <c r="I781" s="40"/>
    </row>
    <row r="782" spans="1:9">
      <c r="A782" s="42"/>
      <c r="B782" s="38"/>
      <c r="C782" s="102"/>
      <c r="D782" s="39"/>
      <c r="E782" s="39"/>
      <c r="F782" s="39"/>
      <c r="G782" s="39"/>
      <c r="H782" s="39"/>
      <c r="I782" s="40"/>
    </row>
    <row r="783" spans="1:9">
      <c r="A783" s="42"/>
      <c r="B783" s="38"/>
      <c r="C783" s="102"/>
      <c r="D783" s="39"/>
      <c r="E783" s="39"/>
      <c r="F783" s="39"/>
      <c r="G783" s="39"/>
      <c r="H783" s="39"/>
      <c r="I783" s="40"/>
    </row>
    <row r="784" spans="1:9">
      <c r="A784" s="42"/>
      <c r="B784" s="38"/>
      <c r="C784" s="102"/>
      <c r="D784" s="39"/>
      <c r="E784" s="39"/>
      <c r="F784" s="39"/>
      <c r="G784" s="39"/>
      <c r="H784" s="39"/>
      <c r="I784" s="40"/>
    </row>
    <row r="785" spans="1:9">
      <c r="A785" s="42"/>
      <c r="B785" s="38"/>
      <c r="C785" s="102"/>
      <c r="D785" s="39"/>
      <c r="E785" s="39"/>
      <c r="F785" s="39"/>
      <c r="G785" s="39"/>
      <c r="H785" s="39"/>
      <c r="I785" s="40"/>
    </row>
    <row r="786" spans="1:9">
      <c r="A786" s="42"/>
      <c r="B786" s="38"/>
      <c r="C786" s="102"/>
      <c r="D786" s="39"/>
      <c r="E786" s="39"/>
      <c r="F786" s="39"/>
      <c r="G786" s="39"/>
      <c r="H786" s="39"/>
      <c r="I786" s="40"/>
    </row>
    <row r="787" spans="1:9">
      <c r="A787" s="42"/>
      <c r="B787" s="38"/>
      <c r="C787" s="102"/>
      <c r="D787" s="39"/>
      <c r="E787" s="39"/>
      <c r="F787" s="39"/>
      <c r="G787" s="39"/>
      <c r="H787" s="39"/>
      <c r="I787" s="40"/>
    </row>
    <row r="788" spans="1:9">
      <c r="A788" s="42"/>
      <c r="B788" s="38"/>
      <c r="C788" s="102"/>
      <c r="D788" s="39"/>
      <c r="E788" s="39"/>
      <c r="F788" s="39"/>
      <c r="G788" s="39"/>
      <c r="H788" s="39"/>
      <c r="I788" s="40"/>
    </row>
    <row r="789" spans="1:9">
      <c r="A789" s="42"/>
      <c r="B789" s="38"/>
      <c r="C789" s="102"/>
      <c r="D789" s="39"/>
      <c r="E789" s="39"/>
      <c r="F789" s="39"/>
      <c r="G789" s="39"/>
      <c r="H789" s="39"/>
      <c r="I789" s="40"/>
    </row>
    <row r="790" spans="1:9">
      <c r="A790" s="42"/>
      <c r="B790" s="38"/>
      <c r="C790" s="102"/>
      <c r="D790" s="39"/>
      <c r="E790" s="39"/>
      <c r="F790" s="39"/>
      <c r="G790" s="39"/>
      <c r="H790" s="39"/>
      <c r="I790" s="40"/>
    </row>
    <row r="791" spans="1:9">
      <c r="A791" s="42"/>
      <c r="B791" s="38"/>
      <c r="C791" s="102"/>
      <c r="D791" s="39"/>
      <c r="E791" s="39"/>
      <c r="F791" s="39"/>
      <c r="G791" s="39"/>
      <c r="H791" s="39"/>
      <c r="I791" s="40"/>
    </row>
    <row r="792" spans="1:9">
      <c r="A792" s="42"/>
      <c r="B792" s="38"/>
      <c r="C792" s="102"/>
      <c r="D792" s="39"/>
      <c r="E792" s="39"/>
      <c r="F792" s="39"/>
      <c r="G792" s="39"/>
      <c r="H792" s="39"/>
      <c r="I792" s="40"/>
    </row>
    <row r="793" spans="1:9">
      <c r="A793" s="42"/>
      <c r="B793" s="38"/>
      <c r="C793" s="102"/>
      <c r="D793" s="39"/>
      <c r="E793" s="39"/>
      <c r="F793" s="39"/>
      <c r="G793" s="39"/>
      <c r="H793" s="39"/>
      <c r="I793" s="40"/>
    </row>
    <row r="794" spans="1:9">
      <c r="A794" s="42"/>
      <c r="B794" s="38"/>
      <c r="C794" s="102"/>
      <c r="D794" s="39"/>
      <c r="E794" s="39"/>
      <c r="F794" s="39"/>
      <c r="G794" s="39"/>
      <c r="H794" s="39"/>
      <c r="I794" s="40"/>
    </row>
    <row r="795" spans="1:9">
      <c r="A795" s="42"/>
      <c r="B795" s="38"/>
      <c r="C795" s="102"/>
      <c r="D795" s="39"/>
      <c r="E795" s="39"/>
      <c r="F795" s="39"/>
      <c r="G795" s="39"/>
      <c r="H795" s="39"/>
      <c r="I795" s="40"/>
    </row>
    <row r="796" spans="1:9">
      <c r="A796" s="42"/>
      <c r="B796" s="38"/>
      <c r="C796" s="102"/>
      <c r="D796" s="39"/>
      <c r="E796" s="39"/>
      <c r="F796" s="39"/>
      <c r="G796" s="39"/>
      <c r="H796" s="39"/>
      <c r="I796" s="40"/>
    </row>
    <row r="797" spans="1:9">
      <c r="A797" s="42"/>
      <c r="B797" s="38"/>
      <c r="C797" s="102"/>
      <c r="D797" s="39"/>
      <c r="E797" s="39"/>
      <c r="F797" s="39"/>
      <c r="G797" s="39"/>
      <c r="H797" s="39"/>
      <c r="I797" s="40"/>
    </row>
    <row r="798" spans="1:9">
      <c r="A798" s="42"/>
      <c r="B798" s="38"/>
      <c r="C798" s="102"/>
      <c r="D798" s="39"/>
      <c r="E798" s="39"/>
      <c r="F798" s="39"/>
      <c r="G798" s="39"/>
      <c r="H798" s="39"/>
      <c r="I798" s="40"/>
    </row>
    <row r="799" spans="1:9">
      <c r="A799" s="42"/>
      <c r="B799" s="38"/>
      <c r="C799" s="102"/>
      <c r="D799" s="39"/>
      <c r="E799" s="39"/>
      <c r="F799" s="39"/>
      <c r="G799" s="39"/>
      <c r="H799" s="39"/>
      <c r="I799" s="40"/>
    </row>
    <row r="800" spans="1:9">
      <c r="A800" s="42"/>
      <c r="B800" s="38"/>
      <c r="C800" s="102"/>
      <c r="D800" s="39"/>
      <c r="E800" s="39"/>
      <c r="F800" s="39"/>
      <c r="G800" s="39"/>
      <c r="H800" s="39"/>
      <c r="I800" s="40"/>
    </row>
    <row r="801" spans="1:9">
      <c r="A801" s="42"/>
      <c r="B801" s="38"/>
      <c r="C801" s="102"/>
      <c r="D801" s="39"/>
      <c r="E801" s="39"/>
      <c r="F801" s="39"/>
      <c r="G801" s="39"/>
      <c r="H801" s="39"/>
      <c r="I801" s="40"/>
    </row>
    <row r="802" spans="1:9">
      <c r="A802" s="42"/>
      <c r="B802" s="38"/>
      <c r="C802" s="102"/>
      <c r="D802" s="39"/>
      <c r="E802" s="39"/>
      <c r="F802" s="39"/>
      <c r="G802" s="39"/>
      <c r="H802" s="39"/>
      <c r="I802" s="40"/>
    </row>
    <row r="803" spans="1:9">
      <c r="A803" s="42"/>
      <c r="B803" s="38"/>
      <c r="C803" s="102"/>
      <c r="D803" s="39"/>
      <c r="E803" s="39"/>
      <c r="F803" s="39"/>
      <c r="G803" s="39"/>
      <c r="H803" s="39"/>
      <c r="I803" s="40"/>
    </row>
    <row r="804" spans="1:9">
      <c r="A804" s="42"/>
      <c r="B804" s="38"/>
      <c r="C804" s="102"/>
      <c r="D804" s="39"/>
      <c r="E804" s="39"/>
      <c r="F804" s="39"/>
      <c r="G804" s="39"/>
      <c r="H804" s="39"/>
      <c r="I804" s="40"/>
    </row>
    <row r="805" spans="1:9">
      <c r="A805" s="42"/>
      <c r="B805" s="38"/>
      <c r="C805" s="102"/>
      <c r="D805" s="39"/>
      <c r="E805" s="39"/>
      <c r="F805" s="39"/>
      <c r="G805" s="39"/>
      <c r="H805" s="39"/>
      <c r="I805" s="40"/>
    </row>
    <row r="806" spans="1:9">
      <c r="A806" s="42"/>
      <c r="B806" s="38"/>
      <c r="C806" s="102"/>
      <c r="D806" s="39"/>
      <c r="E806" s="39"/>
      <c r="F806" s="39"/>
      <c r="G806" s="39"/>
      <c r="H806" s="39"/>
      <c r="I806" s="40"/>
    </row>
    <row r="807" spans="1:9">
      <c r="A807" s="42"/>
      <c r="B807" s="38"/>
      <c r="C807" s="102"/>
      <c r="D807" s="39"/>
      <c r="E807" s="39"/>
      <c r="F807" s="39"/>
      <c r="G807" s="39"/>
      <c r="H807" s="39"/>
      <c r="I807" s="40"/>
    </row>
    <row r="808" spans="1:9">
      <c r="A808" s="42"/>
      <c r="B808" s="38"/>
      <c r="C808" s="102"/>
      <c r="D808" s="39"/>
      <c r="E808" s="39"/>
      <c r="F808" s="39"/>
      <c r="G808" s="39"/>
      <c r="H808" s="39"/>
      <c r="I808" s="40"/>
    </row>
    <row r="809" spans="1:9">
      <c r="A809" s="42"/>
      <c r="B809" s="38"/>
      <c r="C809" s="102"/>
      <c r="D809" s="39"/>
      <c r="E809" s="39"/>
      <c r="F809" s="39"/>
      <c r="G809" s="39"/>
      <c r="H809" s="39"/>
      <c r="I809" s="40"/>
    </row>
    <row r="810" spans="1:9">
      <c r="A810" s="42"/>
      <c r="B810" s="38"/>
      <c r="C810" s="102"/>
      <c r="D810" s="39"/>
      <c r="E810" s="39"/>
      <c r="F810" s="39"/>
      <c r="G810" s="39"/>
      <c r="H810" s="39"/>
      <c r="I810" s="40"/>
    </row>
    <row r="811" spans="1:9">
      <c r="A811" s="42"/>
      <c r="B811" s="38"/>
      <c r="C811" s="102"/>
      <c r="D811" s="39"/>
      <c r="E811" s="39"/>
      <c r="F811" s="39"/>
      <c r="G811" s="39"/>
      <c r="H811" s="39"/>
      <c r="I811" s="40"/>
    </row>
    <row r="812" spans="1:9">
      <c r="A812" s="42"/>
      <c r="B812" s="38"/>
      <c r="C812" s="102"/>
      <c r="D812" s="39"/>
      <c r="E812" s="39"/>
      <c r="F812" s="39"/>
      <c r="G812" s="39"/>
      <c r="H812" s="39"/>
      <c r="I812" s="40"/>
    </row>
    <row r="813" spans="1:9">
      <c r="A813" s="42"/>
      <c r="B813" s="38"/>
      <c r="C813" s="102"/>
      <c r="D813" s="39"/>
      <c r="E813" s="39"/>
      <c r="F813" s="39"/>
      <c r="G813" s="39"/>
      <c r="H813" s="39"/>
      <c r="I813" s="40"/>
    </row>
    <row r="814" spans="1:9">
      <c r="A814" s="42"/>
      <c r="B814" s="38"/>
      <c r="C814" s="102"/>
      <c r="D814" s="39"/>
      <c r="E814" s="39"/>
      <c r="F814" s="39"/>
      <c r="G814" s="39"/>
      <c r="H814" s="39"/>
      <c r="I814" s="40"/>
    </row>
    <row r="815" spans="1:9">
      <c r="A815" s="42"/>
      <c r="B815" s="38"/>
      <c r="C815" s="102"/>
      <c r="D815" s="39"/>
      <c r="E815" s="39"/>
      <c r="F815" s="39"/>
      <c r="G815" s="39"/>
      <c r="H815" s="39"/>
      <c r="I815" s="40"/>
    </row>
    <row r="816" spans="1:9">
      <c r="A816" s="42"/>
      <c r="B816" s="38"/>
      <c r="C816" s="102"/>
      <c r="D816" s="39"/>
      <c r="E816" s="39"/>
      <c r="F816" s="39"/>
      <c r="G816" s="39"/>
      <c r="H816" s="39"/>
      <c r="I816" s="40"/>
    </row>
    <row r="817" spans="1:9">
      <c r="A817" s="42"/>
      <c r="B817" s="38"/>
      <c r="C817" s="102"/>
      <c r="D817" s="39"/>
      <c r="E817" s="39"/>
      <c r="F817" s="39"/>
      <c r="G817" s="39"/>
      <c r="H817" s="39"/>
      <c r="I817" s="40"/>
    </row>
    <row r="818" spans="1:9">
      <c r="A818" s="42"/>
      <c r="B818" s="38"/>
      <c r="C818" s="102"/>
      <c r="D818" s="39"/>
      <c r="E818" s="39"/>
      <c r="F818" s="39"/>
      <c r="G818" s="39"/>
      <c r="H818" s="39"/>
      <c r="I818" s="40"/>
    </row>
    <row r="819" spans="1:9">
      <c r="A819" s="42"/>
      <c r="B819" s="38"/>
      <c r="C819" s="102"/>
      <c r="D819" s="39"/>
      <c r="E819" s="39"/>
      <c r="F819" s="39"/>
      <c r="G819" s="39"/>
      <c r="H819" s="39"/>
      <c r="I819" s="40"/>
    </row>
    <row r="820" spans="1:9">
      <c r="A820" s="42"/>
      <c r="B820" s="38"/>
      <c r="C820" s="102"/>
      <c r="D820" s="39"/>
      <c r="E820" s="39"/>
      <c r="F820" s="39"/>
      <c r="G820" s="39"/>
      <c r="H820" s="39"/>
      <c r="I820" s="40"/>
    </row>
    <row r="821" spans="1:9">
      <c r="A821" s="42"/>
      <c r="B821" s="38"/>
      <c r="C821" s="102"/>
      <c r="D821" s="39"/>
      <c r="E821" s="39"/>
      <c r="F821" s="39"/>
      <c r="G821" s="39"/>
      <c r="H821" s="39"/>
      <c r="I821" s="40"/>
    </row>
    <row r="822" spans="1:9">
      <c r="A822" s="42"/>
      <c r="B822" s="38"/>
      <c r="C822" s="102"/>
      <c r="D822" s="39"/>
      <c r="E822" s="39"/>
      <c r="F822" s="39"/>
      <c r="G822" s="39"/>
      <c r="H822" s="39"/>
      <c r="I822" s="40"/>
    </row>
    <row r="823" spans="1:9">
      <c r="A823" s="42"/>
      <c r="B823" s="38"/>
      <c r="C823" s="102"/>
      <c r="D823" s="39"/>
      <c r="E823" s="39"/>
      <c r="F823" s="39"/>
      <c r="G823" s="39"/>
      <c r="H823" s="39"/>
      <c r="I823" s="40"/>
    </row>
    <row r="824" spans="1:9">
      <c r="A824" s="42"/>
      <c r="B824" s="38"/>
      <c r="C824" s="102"/>
      <c r="D824" s="39"/>
      <c r="E824" s="39"/>
      <c r="F824" s="39"/>
      <c r="G824" s="39"/>
      <c r="H824" s="39"/>
      <c r="I824" s="40"/>
    </row>
    <row r="825" spans="1:9">
      <c r="A825" s="42"/>
      <c r="B825" s="38"/>
      <c r="C825" s="102"/>
      <c r="D825" s="39"/>
      <c r="E825" s="39"/>
      <c r="F825" s="39"/>
      <c r="G825" s="39"/>
      <c r="H825" s="39"/>
      <c r="I825" s="40"/>
    </row>
    <row r="826" spans="1:9">
      <c r="A826" s="42"/>
      <c r="B826" s="38"/>
      <c r="C826" s="102"/>
      <c r="D826" s="39"/>
      <c r="E826" s="39"/>
      <c r="F826" s="39"/>
      <c r="G826" s="39"/>
      <c r="H826" s="39"/>
      <c r="I826" s="40"/>
    </row>
    <row r="827" spans="1:9">
      <c r="A827" s="42"/>
      <c r="B827" s="38"/>
      <c r="C827" s="102"/>
      <c r="D827" s="39"/>
      <c r="E827" s="39"/>
      <c r="F827" s="39"/>
      <c r="G827" s="39"/>
      <c r="H827" s="39"/>
      <c r="I827" s="40"/>
    </row>
    <row r="828" spans="1:9">
      <c r="A828" s="42"/>
      <c r="B828" s="38"/>
      <c r="C828" s="102"/>
      <c r="D828" s="39"/>
      <c r="E828" s="39"/>
      <c r="F828" s="39"/>
      <c r="G828" s="39"/>
      <c r="H828" s="39"/>
      <c r="I828" s="40"/>
    </row>
    <row r="829" spans="1:9">
      <c r="A829" s="42"/>
      <c r="B829" s="38"/>
      <c r="C829" s="102"/>
      <c r="D829" s="39"/>
      <c r="E829" s="39"/>
      <c r="F829" s="39"/>
      <c r="G829" s="39"/>
      <c r="H829" s="39"/>
      <c r="I829" s="40"/>
    </row>
    <row r="830" spans="1:9">
      <c r="A830" s="42"/>
      <c r="B830" s="38"/>
      <c r="C830" s="102"/>
      <c r="D830" s="39"/>
      <c r="E830" s="39"/>
      <c r="F830" s="39"/>
      <c r="G830" s="39"/>
      <c r="H830" s="39"/>
      <c r="I830" s="40"/>
    </row>
    <row r="831" spans="1:9">
      <c r="A831" s="42"/>
      <c r="B831" s="38"/>
      <c r="C831" s="102"/>
      <c r="D831" s="39"/>
      <c r="E831" s="39"/>
      <c r="F831" s="39"/>
      <c r="G831" s="39"/>
      <c r="H831" s="39"/>
      <c r="I831" s="40"/>
    </row>
    <row r="832" spans="1:9">
      <c r="A832" s="42"/>
      <c r="B832" s="38"/>
      <c r="C832" s="102"/>
      <c r="D832" s="39"/>
      <c r="E832" s="39"/>
      <c r="F832" s="39"/>
      <c r="G832" s="39"/>
      <c r="H832" s="39"/>
      <c r="I832" s="40"/>
    </row>
    <row r="833" spans="1:9">
      <c r="A833" s="42"/>
      <c r="B833" s="38"/>
      <c r="C833" s="102"/>
      <c r="D833" s="39"/>
      <c r="E833" s="39"/>
      <c r="F833" s="39"/>
      <c r="G833" s="39"/>
      <c r="H833" s="39"/>
      <c r="I833" s="40"/>
    </row>
    <row r="834" spans="1:9">
      <c r="A834" s="42"/>
      <c r="B834" s="38"/>
      <c r="C834" s="102"/>
      <c r="D834" s="39"/>
      <c r="E834" s="39"/>
      <c r="F834" s="39"/>
      <c r="G834" s="39"/>
      <c r="H834" s="39"/>
      <c r="I834" s="40"/>
    </row>
    <row r="835" spans="1:9">
      <c r="A835" s="42"/>
      <c r="B835" s="38"/>
      <c r="C835" s="102"/>
      <c r="D835" s="39"/>
      <c r="E835" s="39"/>
      <c r="F835" s="39"/>
      <c r="G835" s="39"/>
      <c r="H835" s="39"/>
      <c r="I835" s="40"/>
    </row>
    <row r="836" spans="1:9">
      <c r="A836" s="42"/>
      <c r="B836" s="38"/>
      <c r="C836" s="102"/>
      <c r="D836" s="39"/>
      <c r="E836" s="39"/>
      <c r="F836" s="39"/>
      <c r="G836" s="39"/>
      <c r="H836" s="39"/>
      <c r="I836" s="40"/>
    </row>
    <row r="837" spans="1:9">
      <c r="A837" s="42"/>
      <c r="B837" s="38"/>
      <c r="C837" s="102"/>
      <c r="D837" s="39"/>
      <c r="E837" s="39"/>
      <c r="F837" s="39"/>
      <c r="G837" s="39"/>
      <c r="H837" s="39"/>
      <c r="I837" s="40"/>
    </row>
    <row r="838" spans="1:9">
      <c r="A838" s="42"/>
      <c r="B838" s="38"/>
      <c r="C838" s="102"/>
      <c r="D838" s="39"/>
      <c r="E838" s="39"/>
      <c r="F838" s="39"/>
      <c r="G838" s="39"/>
      <c r="H838" s="39"/>
      <c r="I838" s="40"/>
    </row>
    <row r="839" spans="1:9">
      <c r="A839" s="42"/>
      <c r="B839" s="38"/>
      <c r="C839" s="102"/>
      <c r="D839" s="39"/>
      <c r="E839" s="39"/>
      <c r="F839" s="39"/>
      <c r="G839" s="39"/>
      <c r="H839" s="39"/>
      <c r="I839" s="40"/>
    </row>
    <row r="840" spans="1:9">
      <c r="A840" s="42"/>
      <c r="B840" s="38"/>
      <c r="C840" s="102"/>
      <c r="D840" s="39"/>
      <c r="E840" s="39"/>
      <c r="F840" s="39"/>
      <c r="G840" s="39"/>
      <c r="H840" s="39"/>
      <c r="I840" s="40"/>
    </row>
    <row r="841" spans="1:9">
      <c r="A841" s="42"/>
      <c r="B841" s="38"/>
      <c r="C841" s="102"/>
      <c r="D841" s="39"/>
      <c r="E841" s="39"/>
      <c r="F841" s="39"/>
      <c r="G841" s="39"/>
      <c r="H841" s="39"/>
      <c r="I841" s="40"/>
    </row>
    <row r="842" spans="1:9">
      <c r="A842" s="42"/>
      <c r="B842" s="38"/>
      <c r="C842" s="102"/>
      <c r="D842" s="39"/>
      <c r="E842" s="39"/>
      <c r="F842" s="39"/>
      <c r="G842" s="39"/>
      <c r="H842" s="39"/>
      <c r="I842" s="40"/>
    </row>
    <row r="843" spans="1:9">
      <c r="A843" s="42"/>
      <c r="B843" s="38"/>
      <c r="C843" s="102"/>
      <c r="D843" s="39"/>
      <c r="E843" s="39"/>
      <c r="F843" s="39"/>
      <c r="G843" s="39"/>
      <c r="H843" s="39"/>
      <c r="I843" s="40"/>
    </row>
    <row r="844" spans="1:9">
      <c r="A844" s="42"/>
      <c r="B844" s="38"/>
      <c r="C844" s="102"/>
      <c r="D844" s="39"/>
      <c r="E844" s="39"/>
      <c r="F844" s="39"/>
      <c r="G844" s="39"/>
      <c r="H844" s="39"/>
      <c r="I844" s="40"/>
    </row>
    <row r="845" spans="1:9">
      <c r="A845" s="42"/>
      <c r="B845" s="38"/>
      <c r="C845" s="102"/>
      <c r="D845" s="39"/>
      <c r="E845" s="39"/>
      <c r="F845" s="39"/>
      <c r="G845" s="39"/>
      <c r="H845" s="39"/>
      <c r="I845" s="40"/>
    </row>
    <row r="846" spans="1:9">
      <c r="A846" s="42"/>
      <c r="B846" s="38"/>
      <c r="C846" s="102"/>
      <c r="D846" s="39"/>
      <c r="E846" s="39"/>
      <c r="F846" s="39"/>
      <c r="G846" s="39"/>
      <c r="H846" s="39"/>
      <c r="I846" s="40"/>
    </row>
    <row r="847" spans="1:9">
      <c r="A847" s="42"/>
      <c r="B847" s="38"/>
      <c r="C847" s="102"/>
      <c r="D847" s="39"/>
      <c r="E847" s="39"/>
      <c r="F847" s="39"/>
      <c r="G847" s="39"/>
      <c r="H847" s="39"/>
      <c r="I847" s="40"/>
    </row>
    <row r="848" spans="1:9">
      <c r="A848" s="42"/>
      <c r="B848" s="38"/>
      <c r="C848" s="102"/>
      <c r="D848" s="39"/>
      <c r="E848" s="39"/>
      <c r="F848" s="39"/>
      <c r="G848" s="39"/>
      <c r="H848" s="39"/>
      <c r="I848" s="40"/>
    </row>
    <row r="849" spans="1:9">
      <c r="A849" s="42"/>
      <c r="B849" s="38"/>
      <c r="C849" s="102"/>
      <c r="D849" s="39"/>
      <c r="E849" s="39"/>
      <c r="F849" s="39"/>
      <c r="G849" s="39"/>
      <c r="H849" s="39"/>
      <c r="I849" s="40"/>
    </row>
    <row r="850" spans="1:9">
      <c r="A850" s="42"/>
      <c r="B850" s="38"/>
      <c r="C850" s="102"/>
      <c r="D850" s="39"/>
      <c r="E850" s="39"/>
      <c r="F850" s="39"/>
      <c r="G850" s="39"/>
      <c r="H850" s="39"/>
      <c r="I850" s="40"/>
    </row>
    <row r="851" spans="1:9">
      <c r="A851" s="42"/>
      <c r="B851" s="38"/>
      <c r="C851" s="102"/>
      <c r="D851" s="39"/>
      <c r="E851" s="39"/>
      <c r="F851" s="39"/>
      <c r="G851" s="39"/>
      <c r="H851" s="39"/>
      <c r="I851" s="40"/>
    </row>
    <row r="852" spans="1:9">
      <c r="A852" s="42"/>
      <c r="B852" s="38"/>
      <c r="C852" s="102"/>
      <c r="D852" s="39"/>
      <c r="E852" s="39"/>
      <c r="F852" s="39"/>
      <c r="G852" s="39"/>
      <c r="H852" s="39"/>
      <c r="I852" s="40"/>
    </row>
    <row r="853" spans="1:9">
      <c r="A853" s="42"/>
      <c r="B853" s="38"/>
      <c r="C853" s="102"/>
      <c r="D853" s="39"/>
      <c r="E853" s="39"/>
      <c r="F853" s="39"/>
      <c r="G853" s="39"/>
      <c r="H853" s="39"/>
      <c r="I853" s="40"/>
    </row>
    <row r="854" spans="1:9">
      <c r="A854" s="42"/>
      <c r="B854" s="38"/>
      <c r="C854" s="102"/>
      <c r="D854" s="39"/>
      <c r="E854" s="39"/>
      <c r="F854" s="39"/>
      <c r="G854" s="39"/>
      <c r="H854" s="39"/>
      <c r="I854" s="40"/>
    </row>
    <row r="855" spans="1:9">
      <c r="A855" s="42"/>
      <c r="B855" s="38"/>
      <c r="C855" s="102"/>
      <c r="D855" s="39"/>
      <c r="E855" s="39"/>
      <c r="F855" s="39"/>
      <c r="G855" s="39"/>
      <c r="H855" s="39"/>
      <c r="I855" s="40"/>
    </row>
    <row r="856" spans="1:9">
      <c r="A856" s="42"/>
      <c r="B856" s="38"/>
      <c r="C856" s="102"/>
      <c r="D856" s="39"/>
      <c r="E856" s="39"/>
      <c r="F856" s="39"/>
      <c r="G856" s="39"/>
      <c r="H856" s="39"/>
      <c r="I856" s="40"/>
    </row>
    <row r="857" spans="1:9">
      <c r="A857" s="42"/>
      <c r="B857" s="38"/>
      <c r="C857" s="102"/>
      <c r="D857" s="39"/>
      <c r="E857" s="39"/>
      <c r="F857" s="39"/>
      <c r="G857" s="39"/>
      <c r="H857" s="39"/>
      <c r="I857" s="40"/>
    </row>
    <row r="858" spans="1:9">
      <c r="A858" s="42"/>
      <c r="B858" s="38"/>
      <c r="C858" s="102"/>
      <c r="D858" s="39"/>
      <c r="E858" s="39"/>
      <c r="F858" s="39"/>
      <c r="G858" s="39"/>
      <c r="H858" s="39"/>
      <c r="I858" s="40"/>
    </row>
    <row r="859" spans="1:9">
      <c r="A859" s="42"/>
      <c r="B859" s="38"/>
      <c r="C859" s="102"/>
      <c r="D859" s="39"/>
      <c r="E859" s="39"/>
      <c r="F859" s="39"/>
      <c r="G859" s="39"/>
      <c r="H859" s="39"/>
      <c r="I859" s="40"/>
    </row>
    <row r="860" spans="1:9">
      <c r="A860" s="42"/>
      <c r="B860" s="38"/>
      <c r="C860" s="102"/>
      <c r="D860" s="39"/>
      <c r="E860" s="39"/>
      <c r="F860" s="39"/>
      <c r="G860" s="39"/>
      <c r="H860" s="39"/>
      <c r="I860" s="40"/>
    </row>
    <row r="861" spans="1:9">
      <c r="A861" s="42"/>
      <c r="B861" s="38"/>
      <c r="C861" s="102"/>
      <c r="D861" s="39"/>
      <c r="E861" s="39"/>
      <c r="F861" s="39"/>
      <c r="G861" s="39"/>
      <c r="H861" s="39"/>
      <c r="I861" s="40"/>
    </row>
    <row r="862" spans="1:9">
      <c r="A862" s="42"/>
      <c r="B862" s="38"/>
      <c r="C862" s="102"/>
      <c r="D862" s="39"/>
      <c r="E862" s="39"/>
      <c r="F862" s="39"/>
      <c r="G862" s="39"/>
      <c r="H862" s="39"/>
      <c r="I862" s="40"/>
    </row>
    <row r="863" spans="1:9">
      <c r="A863" s="42"/>
      <c r="B863" s="38"/>
      <c r="C863" s="102"/>
      <c r="D863" s="39"/>
      <c r="E863" s="39"/>
      <c r="F863" s="39"/>
      <c r="G863" s="39"/>
      <c r="H863" s="39"/>
      <c r="I863" s="40"/>
    </row>
    <row r="864" spans="1:9">
      <c r="A864" s="42"/>
      <c r="B864" s="38"/>
      <c r="C864" s="102"/>
      <c r="D864" s="39"/>
      <c r="E864" s="39"/>
      <c r="F864" s="39"/>
      <c r="G864" s="39"/>
      <c r="H864" s="39"/>
      <c r="I864" s="40"/>
    </row>
    <row r="865" spans="1:9">
      <c r="A865" s="42"/>
      <c r="B865" s="38"/>
      <c r="C865" s="102"/>
      <c r="D865" s="39"/>
      <c r="E865" s="39"/>
      <c r="F865" s="39"/>
      <c r="G865" s="39"/>
      <c r="H865" s="39"/>
      <c r="I865" s="40"/>
    </row>
    <row r="866" spans="1:9">
      <c r="A866" s="42"/>
      <c r="B866" s="38"/>
      <c r="C866" s="102"/>
      <c r="D866" s="39"/>
      <c r="E866" s="39"/>
      <c r="F866" s="39"/>
      <c r="G866" s="39"/>
      <c r="H866" s="39"/>
      <c r="I866" s="40"/>
    </row>
    <row r="867" spans="1:9">
      <c r="A867" s="42"/>
      <c r="B867" s="38"/>
      <c r="C867" s="102"/>
      <c r="D867" s="39"/>
      <c r="E867" s="39"/>
      <c r="F867" s="39"/>
      <c r="G867" s="39"/>
      <c r="H867" s="39"/>
      <c r="I867" s="40"/>
    </row>
    <row r="868" spans="1:9">
      <c r="A868" s="42"/>
      <c r="B868" s="38"/>
      <c r="C868" s="102"/>
      <c r="D868" s="39"/>
      <c r="E868" s="39"/>
      <c r="F868" s="39"/>
      <c r="G868" s="39"/>
      <c r="H868" s="39"/>
      <c r="I868" s="40"/>
    </row>
    <row r="869" spans="1:9">
      <c r="A869" s="42"/>
      <c r="B869" s="38"/>
      <c r="C869" s="102"/>
      <c r="D869" s="39"/>
      <c r="E869" s="39"/>
      <c r="F869" s="39"/>
      <c r="G869" s="39"/>
      <c r="H869" s="39"/>
      <c r="I869" s="40"/>
    </row>
    <row r="870" spans="1:9">
      <c r="A870" s="42"/>
      <c r="B870" s="38"/>
      <c r="C870" s="102"/>
      <c r="D870" s="39"/>
      <c r="E870" s="39"/>
      <c r="F870" s="39"/>
      <c r="G870" s="39"/>
      <c r="H870" s="39"/>
      <c r="I870" s="40"/>
    </row>
    <row r="871" spans="1:9">
      <c r="A871" s="42"/>
      <c r="B871" s="38"/>
      <c r="C871" s="102"/>
      <c r="D871" s="39"/>
      <c r="E871" s="39"/>
      <c r="F871" s="39"/>
      <c r="G871" s="39"/>
      <c r="H871" s="39"/>
      <c r="I871" s="40"/>
    </row>
    <row r="872" spans="1:9">
      <c r="A872" s="42"/>
      <c r="B872" s="38"/>
      <c r="C872" s="102"/>
      <c r="D872" s="39"/>
      <c r="E872" s="39"/>
      <c r="F872" s="39"/>
      <c r="G872" s="39"/>
      <c r="H872" s="39"/>
      <c r="I872" s="40"/>
    </row>
    <row r="873" spans="1:9">
      <c r="A873" s="42"/>
      <c r="B873" s="38"/>
      <c r="C873" s="102"/>
      <c r="D873" s="39"/>
      <c r="E873" s="39"/>
      <c r="F873" s="39"/>
      <c r="G873" s="39"/>
      <c r="H873" s="39"/>
      <c r="I873" s="40"/>
    </row>
    <row r="874" spans="1:9">
      <c r="A874" s="42"/>
      <c r="B874" s="38"/>
      <c r="C874" s="102"/>
      <c r="D874" s="39"/>
      <c r="E874" s="39"/>
      <c r="F874" s="39"/>
      <c r="G874" s="39"/>
      <c r="H874" s="39"/>
      <c r="I874" s="40"/>
    </row>
    <row r="875" spans="1:9">
      <c r="A875" s="42"/>
      <c r="B875" s="38"/>
      <c r="C875" s="102"/>
      <c r="D875" s="39"/>
      <c r="E875" s="39"/>
      <c r="F875" s="39"/>
      <c r="G875" s="39"/>
      <c r="H875" s="39"/>
      <c r="I875" s="40"/>
    </row>
    <row r="876" spans="1:9">
      <c r="A876" s="42"/>
      <c r="B876" s="38"/>
      <c r="C876" s="102"/>
      <c r="D876" s="39"/>
      <c r="E876" s="39"/>
      <c r="F876" s="39"/>
      <c r="G876" s="39"/>
      <c r="H876" s="39"/>
      <c r="I876" s="40"/>
    </row>
    <row r="877" spans="1:9">
      <c r="A877" s="42"/>
      <c r="B877" s="38"/>
      <c r="C877" s="102"/>
      <c r="D877" s="39"/>
      <c r="E877" s="39"/>
      <c r="F877" s="39"/>
      <c r="G877" s="39"/>
      <c r="H877" s="39"/>
      <c r="I877" s="40"/>
    </row>
    <row r="878" spans="1:9">
      <c r="A878" s="42"/>
      <c r="B878" s="38"/>
      <c r="C878" s="102"/>
      <c r="D878" s="39"/>
      <c r="E878" s="39"/>
      <c r="F878" s="39"/>
      <c r="G878" s="39"/>
      <c r="H878" s="39"/>
      <c r="I878" s="40"/>
    </row>
    <row r="879" spans="1:9">
      <c r="A879" s="42"/>
      <c r="B879" s="38"/>
      <c r="C879" s="102"/>
      <c r="D879" s="39"/>
      <c r="E879" s="39"/>
      <c r="F879" s="39"/>
      <c r="G879" s="39"/>
      <c r="H879" s="39"/>
      <c r="I879" s="40"/>
    </row>
    <row r="880" spans="1:9">
      <c r="A880" s="42"/>
      <c r="B880" s="38"/>
      <c r="C880" s="102"/>
      <c r="D880" s="39"/>
      <c r="E880" s="39"/>
      <c r="F880" s="39"/>
      <c r="G880" s="39"/>
      <c r="H880" s="39"/>
      <c r="I880" s="40"/>
    </row>
    <row r="881" spans="1:9">
      <c r="A881" s="42"/>
      <c r="B881" s="38"/>
      <c r="C881" s="102"/>
      <c r="D881" s="39"/>
      <c r="E881" s="39"/>
      <c r="F881" s="39"/>
      <c r="G881" s="39"/>
      <c r="H881" s="39"/>
      <c r="I881" s="40"/>
    </row>
    <row r="882" spans="1:9">
      <c r="A882" s="42"/>
      <c r="B882" s="38"/>
      <c r="C882" s="102"/>
      <c r="D882" s="39"/>
      <c r="E882" s="39"/>
      <c r="F882" s="39"/>
      <c r="G882" s="39"/>
      <c r="H882" s="39"/>
      <c r="I882" s="40"/>
    </row>
    <row r="883" spans="1:9">
      <c r="A883" s="42"/>
      <c r="B883" s="38"/>
      <c r="C883" s="102"/>
      <c r="D883" s="39"/>
      <c r="E883" s="39"/>
      <c r="F883" s="39"/>
      <c r="G883" s="39"/>
      <c r="H883" s="39"/>
      <c r="I883" s="40"/>
    </row>
    <row r="884" spans="1:9">
      <c r="A884" s="42"/>
      <c r="B884" s="38"/>
      <c r="C884" s="102"/>
      <c r="D884" s="39"/>
      <c r="E884" s="39"/>
      <c r="F884" s="39"/>
      <c r="G884" s="39"/>
      <c r="H884" s="39"/>
      <c r="I884" s="40"/>
    </row>
    <row r="885" spans="1:9">
      <c r="A885" s="42"/>
      <c r="B885" s="38"/>
      <c r="C885" s="102"/>
      <c r="D885" s="39"/>
      <c r="E885" s="39"/>
      <c r="F885" s="39"/>
      <c r="G885" s="39"/>
      <c r="H885" s="39"/>
      <c r="I885" s="40"/>
    </row>
    <row r="886" spans="1:9">
      <c r="A886" s="42"/>
      <c r="B886" s="38"/>
      <c r="C886" s="102"/>
      <c r="D886" s="39"/>
      <c r="E886" s="39"/>
      <c r="F886" s="39"/>
      <c r="G886" s="39"/>
      <c r="H886" s="39"/>
      <c r="I886" s="40"/>
    </row>
    <row r="887" spans="1:9">
      <c r="A887" s="42"/>
      <c r="B887" s="38"/>
      <c r="C887" s="102"/>
      <c r="D887" s="39"/>
      <c r="E887" s="39"/>
      <c r="F887" s="39"/>
      <c r="G887" s="39"/>
      <c r="H887" s="39"/>
      <c r="I887" s="40"/>
    </row>
    <row r="888" spans="1:9">
      <c r="A888" s="42"/>
      <c r="B888" s="38"/>
      <c r="C888" s="102"/>
      <c r="D888" s="39"/>
      <c r="E888" s="39"/>
      <c r="F888" s="39"/>
      <c r="G888" s="39"/>
      <c r="H888" s="39"/>
      <c r="I888" s="40"/>
    </row>
    <row r="889" spans="1:9">
      <c r="A889" s="42"/>
      <c r="B889" s="38"/>
      <c r="C889" s="102"/>
      <c r="D889" s="39"/>
      <c r="E889" s="39"/>
      <c r="F889" s="39"/>
      <c r="G889" s="39"/>
      <c r="H889" s="39"/>
      <c r="I889" s="40"/>
    </row>
    <row r="890" spans="1:9">
      <c r="A890" s="42"/>
      <c r="B890" s="38"/>
      <c r="C890" s="102"/>
      <c r="D890" s="39"/>
      <c r="E890" s="39"/>
      <c r="F890" s="39"/>
      <c r="G890" s="39"/>
      <c r="H890" s="39"/>
      <c r="I890" s="40"/>
    </row>
    <row r="891" spans="1:9">
      <c r="A891" s="42"/>
      <c r="B891" s="38"/>
      <c r="C891" s="102"/>
      <c r="D891" s="39"/>
      <c r="E891" s="39"/>
      <c r="F891" s="39"/>
      <c r="G891" s="39"/>
      <c r="H891" s="39"/>
      <c r="I891" s="40"/>
    </row>
    <row r="892" spans="1:9">
      <c r="A892" s="42"/>
      <c r="B892" s="38"/>
      <c r="C892" s="102"/>
      <c r="D892" s="39"/>
      <c r="E892" s="39"/>
      <c r="F892" s="39"/>
      <c r="G892" s="39"/>
      <c r="H892" s="39"/>
      <c r="I892" s="40"/>
    </row>
    <row r="893" spans="1:9">
      <c r="A893" s="42"/>
      <c r="B893" s="38"/>
      <c r="C893" s="102"/>
      <c r="D893" s="39"/>
      <c r="E893" s="39"/>
      <c r="F893" s="39"/>
      <c r="G893" s="39"/>
      <c r="H893" s="39"/>
      <c r="I893" s="40"/>
    </row>
    <row r="894" spans="1:9">
      <c r="A894" s="42"/>
      <c r="B894" s="38"/>
      <c r="C894" s="102"/>
      <c r="D894" s="39"/>
      <c r="E894" s="39"/>
      <c r="F894" s="39"/>
      <c r="G894" s="39"/>
      <c r="H894" s="39"/>
      <c r="I894" s="40"/>
    </row>
    <row r="895" spans="1:9">
      <c r="A895" s="42"/>
      <c r="B895" s="38"/>
      <c r="C895" s="102"/>
      <c r="D895" s="39"/>
      <c r="E895" s="39"/>
      <c r="F895" s="39"/>
      <c r="G895" s="39"/>
      <c r="H895" s="39"/>
      <c r="I895" s="40"/>
    </row>
    <row r="896" spans="1:9">
      <c r="A896" s="42"/>
      <c r="B896" s="38"/>
      <c r="C896" s="102"/>
      <c r="D896" s="39"/>
      <c r="E896" s="39"/>
      <c r="F896" s="39"/>
      <c r="G896" s="39"/>
      <c r="H896" s="39"/>
      <c r="I896" s="40"/>
    </row>
    <row r="897" spans="1:9">
      <c r="A897" s="42"/>
      <c r="B897" s="38"/>
      <c r="C897" s="102"/>
      <c r="D897" s="39"/>
      <c r="E897" s="39"/>
      <c r="F897" s="39"/>
      <c r="G897" s="39"/>
      <c r="H897" s="39"/>
      <c r="I897" s="40"/>
    </row>
    <row r="898" spans="1:9">
      <c r="A898" s="42"/>
      <c r="B898" s="38"/>
      <c r="C898" s="102"/>
      <c r="D898" s="39"/>
      <c r="E898" s="39"/>
      <c r="F898" s="39"/>
      <c r="G898" s="39"/>
      <c r="H898" s="39"/>
      <c r="I898" s="40"/>
    </row>
    <row r="899" spans="1:9">
      <c r="A899" s="42"/>
      <c r="B899" s="38"/>
      <c r="C899" s="102"/>
      <c r="D899" s="39"/>
      <c r="E899" s="39"/>
      <c r="F899" s="39"/>
      <c r="G899" s="39"/>
      <c r="H899" s="39"/>
      <c r="I899" s="40"/>
    </row>
    <row r="900" spans="1:9">
      <c r="A900" s="42"/>
      <c r="B900" s="38"/>
      <c r="C900" s="102"/>
      <c r="D900" s="39"/>
      <c r="E900" s="39"/>
      <c r="F900" s="39"/>
      <c r="G900" s="39"/>
      <c r="H900" s="39"/>
      <c r="I900" s="40"/>
    </row>
    <row r="901" spans="1:9">
      <c r="A901" s="42"/>
      <c r="B901" s="38"/>
      <c r="C901" s="102"/>
      <c r="D901" s="39"/>
      <c r="E901" s="39"/>
      <c r="F901" s="39"/>
      <c r="G901" s="39"/>
      <c r="H901" s="39"/>
      <c r="I901" s="40"/>
    </row>
    <row r="902" spans="1:9">
      <c r="A902" s="42"/>
      <c r="B902" s="38"/>
      <c r="C902" s="102"/>
      <c r="D902" s="39"/>
      <c r="E902" s="39"/>
      <c r="F902" s="39"/>
      <c r="G902" s="39"/>
      <c r="H902" s="39"/>
      <c r="I902" s="40"/>
    </row>
    <row r="903" spans="1:9">
      <c r="A903" s="42"/>
      <c r="B903" s="38"/>
      <c r="C903" s="102"/>
      <c r="D903" s="39"/>
      <c r="E903" s="39"/>
      <c r="F903" s="39"/>
      <c r="G903" s="39"/>
      <c r="H903" s="39"/>
      <c r="I903" s="40"/>
    </row>
    <row r="904" spans="1:9">
      <c r="A904" s="42"/>
      <c r="B904" s="38"/>
      <c r="C904" s="102"/>
      <c r="D904" s="39"/>
      <c r="E904" s="39"/>
      <c r="F904" s="39"/>
      <c r="G904" s="39"/>
      <c r="H904" s="39"/>
      <c r="I904" s="40"/>
    </row>
    <row r="905" spans="1:9">
      <c r="A905" s="42"/>
      <c r="B905" s="38"/>
      <c r="C905" s="102"/>
      <c r="D905" s="39"/>
      <c r="E905" s="39"/>
      <c r="F905" s="39"/>
      <c r="G905" s="39"/>
      <c r="H905" s="39"/>
      <c r="I905" s="40"/>
    </row>
    <row r="906" spans="1:9">
      <c r="A906" s="42"/>
      <c r="B906" s="38"/>
      <c r="C906" s="102"/>
      <c r="D906" s="39"/>
      <c r="E906" s="39"/>
      <c r="F906" s="39"/>
      <c r="G906" s="39"/>
      <c r="H906" s="39"/>
      <c r="I906" s="40"/>
    </row>
    <row r="907" spans="1:9">
      <c r="A907" s="42"/>
      <c r="B907" s="38"/>
      <c r="C907" s="102"/>
      <c r="D907" s="39"/>
      <c r="E907" s="39"/>
      <c r="F907" s="39"/>
      <c r="G907" s="39"/>
      <c r="H907" s="39"/>
      <c r="I907" s="40"/>
    </row>
    <row r="908" spans="1:9">
      <c r="A908" s="42"/>
      <c r="B908" s="38"/>
      <c r="C908" s="102"/>
      <c r="D908" s="39"/>
      <c r="E908" s="39"/>
      <c r="F908" s="39"/>
      <c r="G908" s="39"/>
      <c r="H908" s="39"/>
      <c r="I908" s="40"/>
    </row>
    <row r="909" spans="1:9">
      <c r="A909" s="42"/>
      <c r="B909" s="38"/>
      <c r="C909" s="102"/>
      <c r="D909" s="39"/>
      <c r="E909" s="39"/>
      <c r="F909" s="39"/>
      <c r="G909" s="39"/>
      <c r="H909" s="39"/>
      <c r="I909" s="40"/>
    </row>
    <row r="910" spans="1:9">
      <c r="A910" s="42"/>
      <c r="B910" s="38"/>
      <c r="C910" s="102"/>
      <c r="D910" s="39"/>
      <c r="E910" s="39"/>
      <c r="F910" s="39"/>
      <c r="G910" s="39"/>
      <c r="H910" s="39"/>
      <c r="I910" s="40"/>
    </row>
    <row r="911" spans="1:9">
      <c r="A911" s="42"/>
      <c r="B911" s="38"/>
      <c r="C911" s="102"/>
      <c r="D911" s="39"/>
      <c r="E911" s="39"/>
      <c r="F911" s="39"/>
      <c r="G911" s="39"/>
      <c r="H911" s="39"/>
      <c r="I911" s="40"/>
    </row>
    <row r="912" spans="1:9">
      <c r="A912" s="42"/>
      <c r="B912" s="38"/>
      <c r="C912" s="102"/>
      <c r="D912" s="39"/>
      <c r="E912" s="39"/>
      <c r="F912" s="39"/>
      <c r="G912" s="39"/>
      <c r="H912" s="39"/>
      <c r="I912" s="40"/>
    </row>
    <row r="913" spans="1:9">
      <c r="A913" s="42"/>
      <c r="B913" s="38"/>
      <c r="C913" s="102"/>
      <c r="D913" s="39"/>
      <c r="E913" s="39"/>
      <c r="F913" s="39"/>
      <c r="G913" s="39"/>
      <c r="H913" s="39"/>
      <c r="I913" s="40"/>
    </row>
    <row r="914" spans="1:9">
      <c r="A914" s="42"/>
      <c r="B914" s="38"/>
      <c r="C914" s="102"/>
      <c r="D914" s="39"/>
      <c r="E914" s="39"/>
      <c r="F914" s="39"/>
      <c r="G914" s="39"/>
      <c r="H914" s="39"/>
      <c r="I914" s="40"/>
    </row>
    <row r="915" spans="1:9">
      <c r="A915" s="42"/>
      <c r="B915" s="38"/>
      <c r="C915" s="102"/>
      <c r="D915" s="39"/>
      <c r="E915" s="39"/>
      <c r="F915" s="39"/>
      <c r="G915" s="39"/>
      <c r="H915" s="39"/>
      <c r="I915" s="40"/>
    </row>
    <row r="916" spans="1:9">
      <c r="A916" s="42"/>
      <c r="B916" s="38"/>
      <c r="C916" s="102"/>
      <c r="D916" s="39"/>
      <c r="E916" s="39"/>
      <c r="F916" s="39"/>
      <c r="G916" s="39"/>
      <c r="H916" s="39"/>
      <c r="I916" s="40"/>
    </row>
    <row r="917" spans="1:9">
      <c r="A917" s="42"/>
      <c r="B917" s="38"/>
      <c r="C917" s="102"/>
      <c r="D917" s="39"/>
      <c r="E917" s="39"/>
      <c r="F917" s="39"/>
      <c r="G917" s="39"/>
      <c r="H917" s="39"/>
      <c r="I917" s="40"/>
    </row>
    <row r="918" spans="1:9">
      <c r="A918" s="42"/>
      <c r="B918" s="38"/>
      <c r="C918" s="102"/>
      <c r="D918" s="39"/>
      <c r="E918" s="39"/>
      <c r="F918" s="39"/>
      <c r="G918" s="39"/>
      <c r="H918" s="39"/>
      <c r="I918" s="40"/>
    </row>
    <row r="919" spans="1:9">
      <c r="A919" s="42"/>
      <c r="B919" s="38"/>
      <c r="C919" s="102"/>
      <c r="D919" s="39"/>
      <c r="E919" s="39"/>
      <c r="F919" s="39"/>
      <c r="G919" s="39"/>
      <c r="H919" s="39"/>
      <c r="I919" s="40"/>
    </row>
    <row r="920" spans="1:9">
      <c r="A920" s="42"/>
      <c r="B920" s="38"/>
      <c r="C920" s="102"/>
      <c r="D920" s="39"/>
      <c r="E920" s="39"/>
      <c r="F920" s="39"/>
      <c r="G920" s="39"/>
      <c r="H920" s="39"/>
      <c r="I920" s="40"/>
    </row>
    <row r="921" spans="1:9">
      <c r="A921" s="42"/>
      <c r="B921" s="38"/>
      <c r="C921" s="102"/>
      <c r="D921" s="39"/>
      <c r="E921" s="39"/>
      <c r="F921" s="39"/>
      <c r="G921" s="39"/>
      <c r="H921" s="39"/>
      <c r="I921" s="40"/>
    </row>
    <row r="922" spans="1:9">
      <c r="A922" s="42"/>
      <c r="B922" s="38"/>
      <c r="C922" s="102"/>
      <c r="D922" s="39"/>
      <c r="E922" s="39"/>
      <c r="F922" s="39"/>
      <c r="G922" s="39"/>
      <c r="H922" s="39"/>
      <c r="I922" s="40"/>
    </row>
    <row r="923" spans="1:9">
      <c r="A923" s="42"/>
      <c r="B923" s="38"/>
      <c r="C923" s="102"/>
      <c r="D923" s="39"/>
      <c r="E923" s="39"/>
      <c r="F923" s="39"/>
      <c r="G923" s="39"/>
      <c r="H923" s="39"/>
      <c r="I923" s="40"/>
    </row>
    <row r="924" spans="1:9">
      <c r="A924" s="42"/>
      <c r="B924" s="38"/>
      <c r="C924" s="102"/>
      <c r="D924" s="39"/>
      <c r="E924" s="39"/>
      <c r="F924" s="39"/>
      <c r="G924" s="39"/>
      <c r="H924" s="39"/>
      <c r="I924" s="40"/>
    </row>
    <row r="925" spans="1:9">
      <c r="A925" s="42"/>
      <c r="B925" s="38"/>
      <c r="C925" s="102"/>
      <c r="D925" s="39"/>
      <c r="E925" s="39"/>
      <c r="F925" s="39"/>
      <c r="G925" s="39"/>
      <c r="H925" s="39"/>
      <c r="I925" s="40"/>
    </row>
    <row r="926" spans="1:9">
      <c r="A926" s="42"/>
      <c r="B926" s="38"/>
      <c r="C926" s="102"/>
      <c r="D926" s="39"/>
      <c r="E926" s="39"/>
      <c r="F926" s="39"/>
      <c r="G926" s="39"/>
      <c r="H926" s="39"/>
      <c r="I926" s="40"/>
    </row>
    <row r="927" spans="1:9">
      <c r="A927" s="42"/>
      <c r="B927" s="38"/>
      <c r="C927" s="102"/>
      <c r="D927" s="39"/>
      <c r="E927" s="39"/>
      <c r="F927" s="39"/>
      <c r="G927" s="39"/>
      <c r="H927" s="39"/>
      <c r="I927" s="40"/>
    </row>
    <row r="928" spans="1:9">
      <c r="A928" s="42"/>
      <c r="B928" s="38"/>
      <c r="C928" s="102"/>
      <c r="D928" s="39"/>
      <c r="E928" s="39"/>
      <c r="F928" s="39"/>
      <c r="G928" s="39"/>
      <c r="H928" s="39"/>
      <c r="I928" s="40"/>
    </row>
    <row r="929" spans="1:9">
      <c r="A929" s="42"/>
      <c r="B929" s="38"/>
      <c r="C929" s="102"/>
      <c r="D929" s="39"/>
      <c r="E929" s="39"/>
      <c r="F929" s="39"/>
      <c r="G929" s="39"/>
      <c r="H929" s="39"/>
      <c r="I929" s="40"/>
    </row>
    <row r="930" spans="1:9">
      <c r="A930" s="42"/>
      <c r="B930" s="38"/>
      <c r="C930" s="102"/>
      <c r="D930" s="39"/>
      <c r="E930" s="39"/>
      <c r="F930" s="39"/>
      <c r="G930" s="39"/>
      <c r="H930" s="39"/>
      <c r="I930" s="40"/>
    </row>
    <row r="931" spans="1:9">
      <c r="A931" s="42"/>
      <c r="B931" s="38"/>
      <c r="C931" s="102"/>
      <c r="D931" s="39"/>
      <c r="E931" s="39"/>
      <c r="F931" s="39"/>
      <c r="G931" s="39"/>
      <c r="H931" s="39"/>
      <c r="I931" s="40"/>
    </row>
    <row r="932" spans="1:9">
      <c r="A932" s="42"/>
      <c r="B932" s="38"/>
      <c r="C932" s="102"/>
      <c r="D932" s="39"/>
      <c r="E932" s="39"/>
      <c r="F932" s="39"/>
      <c r="G932" s="39"/>
      <c r="H932" s="39"/>
      <c r="I932" s="40"/>
    </row>
    <row r="933" spans="1:9">
      <c r="A933" s="42"/>
      <c r="B933" s="38"/>
      <c r="C933" s="102"/>
      <c r="D933" s="39"/>
      <c r="E933" s="39"/>
      <c r="F933" s="39"/>
      <c r="G933" s="39"/>
      <c r="H933" s="39"/>
      <c r="I933" s="40"/>
    </row>
    <row r="934" spans="1:9">
      <c r="A934" s="42"/>
      <c r="B934" s="38"/>
      <c r="C934" s="102"/>
      <c r="D934" s="39"/>
      <c r="E934" s="39"/>
      <c r="F934" s="39"/>
      <c r="G934" s="39"/>
      <c r="H934" s="39"/>
      <c r="I934" s="40"/>
    </row>
    <row r="935" spans="1:9">
      <c r="A935" s="42"/>
      <c r="B935" s="38"/>
      <c r="C935" s="102"/>
      <c r="D935" s="39"/>
      <c r="E935" s="39"/>
      <c r="F935" s="39"/>
      <c r="G935" s="39"/>
      <c r="H935" s="39"/>
      <c r="I935" s="40"/>
    </row>
    <row r="936" spans="1:9">
      <c r="A936" s="42"/>
      <c r="B936" s="38"/>
      <c r="C936" s="102"/>
      <c r="D936" s="39"/>
      <c r="E936" s="39"/>
      <c r="F936" s="39"/>
      <c r="G936" s="39"/>
      <c r="H936" s="39"/>
      <c r="I936" s="40"/>
    </row>
    <row r="937" spans="1:9">
      <c r="A937" s="42"/>
      <c r="B937" s="38"/>
      <c r="C937" s="102"/>
      <c r="D937" s="39"/>
      <c r="E937" s="39"/>
      <c r="F937" s="39"/>
      <c r="G937" s="39"/>
      <c r="H937" s="39"/>
      <c r="I937" s="40"/>
    </row>
    <row r="938" spans="1:9">
      <c r="A938" s="42"/>
      <c r="B938" s="38"/>
      <c r="C938" s="102"/>
      <c r="D938" s="39"/>
      <c r="E938" s="39"/>
      <c r="F938" s="39"/>
      <c r="G938" s="39"/>
      <c r="H938" s="39"/>
      <c r="I938" s="40"/>
    </row>
    <row r="939" spans="1:9">
      <c r="A939" s="42"/>
      <c r="B939" s="38"/>
      <c r="C939" s="102"/>
      <c r="D939" s="39"/>
      <c r="E939" s="39"/>
      <c r="F939" s="39"/>
      <c r="G939" s="39"/>
      <c r="H939" s="39"/>
      <c r="I939" s="40"/>
    </row>
    <row r="940" spans="1:9">
      <c r="A940" s="42"/>
      <c r="B940" s="38"/>
      <c r="C940" s="102"/>
      <c r="D940" s="39"/>
      <c r="E940" s="39"/>
      <c r="F940" s="39"/>
      <c r="G940" s="39"/>
      <c r="H940" s="39"/>
      <c r="I940" s="40"/>
    </row>
    <row r="941" spans="1:9">
      <c r="A941" s="42"/>
      <c r="B941" s="38"/>
      <c r="C941" s="102"/>
      <c r="D941" s="39"/>
      <c r="E941" s="39"/>
      <c r="F941" s="39"/>
      <c r="G941" s="39"/>
      <c r="H941" s="39"/>
      <c r="I941" s="40"/>
    </row>
    <row r="942" spans="1:9">
      <c r="A942" s="42"/>
      <c r="B942" s="38"/>
      <c r="C942" s="102"/>
      <c r="D942" s="39"/>
      <c r="E942" s="39"/>
      <c r="F942" s="39"/>
      <c r="G942" s="39"/>
      <c r="H942" s="39"/>
      <c r="I942" s="40"/>
    </row>
    <row r="943" spans="1:9">
      <c r="A943" s="42"/>
      <c r="B943" s="38"/>
      <c r="C943" s="102"/>
      <c r="D943" s="39"/>
      <c r="E943" s="39"/>
      <c r="F943" s="39"/>
      <c r="G943" s="39"/>
      <c r="H943" s="39"/>
      <c r="I943" s="40"/>
    </row>
    <row r="944" spans="1:9">
      <c r="A944" s="42"/>
      <c r="B944" s="38"/>
      <c r="C944" s="102"/>
      <c r="D944" s="39"/>
      <c r="E944" s="39"/>
      <c r="F944" s="39"/>
      <c r="G944" s="39"/>
      <c r="H944" s="39"/>
      <c r="I944" s="40"/>
    </row>
    <row r="945" spans="1:9">
      <c r="A945" s="42"/>
      <c r="B945" s="38"/>
      <c r="C945" s="102"/>
      <c r="D945" s="39"/>
      <c r="E945" s="39"/>
      <c r="F945" s="39"/>
      <c r="G945" s="39"/>
      <c r="H945" s="39"/>
      <c r="I945" s="40"/>
    </row>
    <row r="946" spans="1:9">
      <c r="A946" s="42"/>
      <c r="B946" s="38"/>
      <c r="C946" s="102"/>
      <c r="D946" s="39"/>
      <c r="E946" s="39"/>
      <c r="F946" s="39"/>
      <c r="G946" s="39"/>
      <c r="H946" s="39"/>
      <c r="I946" s="40"/>
    </row>
    <row r="947" spans="1:9">
      <c r="A947" s="42"/>
      <c r="B947" s="38"/>
      <c r="C947" s="102"/>
      <c r="D947" s="39"/>
      <c r="E947" s="39"/>
      <c r="F947" s="39"/>
      <c r="G947" s="39"/>
      <c r="H947" s="39"/>
      <c r="I947" s="40"/>
    </row>
    <row r="948" spans="1:9">
      <c r="A948" s="42"/>
      <c r="B948" s="38"/>
      <c r="C948" s="102"/>
      <c r="D948" s="39"/>
      <c r="E948" s="39"/>
      <c r="F948" s="39"/>
      <c r="G948" s="39"/>
      <c r="H948" s="39"/>
      <c r="I948" s="40"/>
    </row>
    <row r="949" spans="1:9">
      <c r="A949" s="42"/>
      <c r="B949" s="38"/>
      <c r="C949" s="102"/>
      <c r="D949" s="39"/>
      <c r="E949" s="39"/>
      <c r="F949" s="39"/>
      <c r="G949" s="39"/>
      <c r="H949" s="39"/>
      <c r="I949" s="40"/>
    </row>
    <row r="950" spans="1:9">
      <c r="A950" s="42"/>
      <c r="B950" s="38"/>
      <c r="C950" s="102"/>
      <c r="D950" s="39"/>
      <c r="E950" s="39"/>
      <c r="F950" s="39"/>
      <c r="G950" s="39"/>
      <c r="H950" s="39"/>
      <c r="I950" s="40"/>
    </row>
    <row r="951" spans="1:9">
      <c r="A951" s="42"/>
      <c r="B951" s="38"/>
      <c r="C951" s="102"/>
      <c r="D951" s="39"/>
      <c r="E951" s="39"/>
      <c r="F951" s="39"/>
      <c r="G951" s="39"/>
      <c r="H951" s="39"/>
      <c r="I951" s="40"/>
    </row>
    <row r="952" spans="1:9">
      <c r="A952" s="42"/>
      <c r="B952" s="38"/>
      <c r="C952" s="102"/>
      <c r="D952" s="39"/>
      <c r="E952" s="39"/>
      <c r="F952" s="39"/>
      <c r="G952" s="39"/>
      <c r="H952" s="39"/>
      <c r="I952" s="40"/>
    </row>
    <row r="953" spans="1:9">
      <c r="A953" s="42"/>
      <c r="B953" s="38"/>
      <c r="C953" s="102"/>
      <c r="D953" s="39"/>
      <c r="E953" s="39"/>
      <c r="F953" s="39"/>
      <c r="G953" s="39"/>
      <c r="H953" s="39"/>
      <c r="I953" s="40"/>
    </row>
    <row r="954" spans="1:9">
      <c r="A954" s="42"/>
      <c r="B954" s="38"/>
      <c r="C954" s="102"/>
      <c r="D954" s="39"/>
      <c r="E954" s="39"/>
      <c r="F954" s="39"/>
      <c r="G954" s="39"/>
      <c r="H954" s="39"/>
      <c r="I954" s="40"/>
    </row>
    <row r="955" spans="1:9">
      <c r="A955" s="42"/>
      <c r="B955" s="38"/>
      <c r="C955" s="102"/>
      <c r="D955" s="39"/>
      <c r="E955" s="39"/>
      <c r="F955" s="39"/>
      <c r="G955" s="39"/>
      <c r="H955" s="39"/>
      <c r="I955" s="40"/>
    </row>
    <row r="956" spans="1:9">
      <c r="A956" s="42"/>
      <c r="B956" s="38"/>
      <c r="C956" s="102"/>
      <c r="D956" s="39"/>
      <c r="E956" s="39"/>
      <c r="F956" s="39"/>
      <c r="G956" s="39"/>
      <c r="H956" s="39"/>
      <c r="I956" s="40"/>
    </row>
    <row r="957" spans="1:9">
      <c r="A957" s="42"/>
      <c r="B957" s="38"/>
      <c r="C957" s="102"/>
      <c r="D957" s="39"/>
      <c r="E957" s="39"/>
      <c r="F957" s="39"/>
      <c r="G957" s="39"/>
      <c r="H957" s="39"/>
      <c r="I957" s="40"/>
    </row>
    <row r="958" spans="1:9">
      <c r="A958" s="42"/>
      <c r="B958" s="38"/>
      <c r="C958" s="102"/>
      <c r="D958" s="39"/>
      <c r="E958" s="39"/>
      <c r="F958" s="39"/>
      <c r="G958" s="39"/>
      <c r="H958" s="39"/>
      <c r="I958" s="40"/>
    </row>
    <row r="959" spans="1:9">
      <c r="A959" s="42"/>
      <c r="B959" s="38"/>
      <c r="C959" s="102"/>
      <c r="D959" s="39"/>
      <c r="E959" s="39"/>
      <c r="F959" s="39"/>
      <c r="G959" s="39"/>
      <c r="H959" s="39"/>
      <c r="I959" s="40"/>
    </row>
    <row r="960" spans="1:9">
      <c r="A960" s="42"/>
      <c r="B960" s="38"/>
      <c r="C960" s="102"/>
      <c r="D960" s="39"/>
      <c r="E960" s="39"/>
      <c r="F960" s="39"/>
      <c r="G960" s="39"/>
      <c r="H960" s="39"/>
      <c r="I960" s="40"/>
    </row>
    <row r="961" spans="1:9">
      <c r="A961" s="42"/>
      <c r="B961" s="38"/>
      <c r="C961" s="102"/>
      <c r="D961" s="39"/>
      <c r="E961" s="39"/>
      <c r="F961" s="39"/>
      <c r="G961" s="39"/>
      <c r="H961" s="39"/>
      <c r="I961" s="40"/>
    </row>
    <row r="962" spans="1:9">
      <c r="A962" s="42"/>
      <c r="B962" s="38"/>
      <c r="C962" s="102"/>
      <c r="D962" s="39"/>
      <c r="E962" s="39"/>
      <c r="F962" s="39"/>
      <c r="G962" s="39"/>
      <c r="H962" s="39"/>
      <c r="I962" s="40"/>
    </row>
    <row r="963" spans="1:9">
      <c r="A963" s="42"/>
      <c r="B963" s="38"/>
      <c r="C963" s="102"/>
      <c r="D963" s="39"/>
      <c r="E963" s="39"/>
      <c r="F963" s="39"/>
      <c r="G963" s="39"/>
      <c r="H963" s="39"/>
      <c r="I963" s="40"/>
    </row>
    <row r="964" spans="1:9">
      <c r="A964" s="42"/>
      <c r="B964" s="38"/>
      <c r="C964" s="102"/>
      <c r="D964" s="39"/>
      <c r="E964" s="39"/>
      <c r="F964" s="39"/>
      <c r="G964" s="39"/>
      <c r="H964" s="39"/>
      <c r="I964" s="40"/>
    </row>
    <row r="965" spans="1:9">
      <c r="A965" s="42"/>
      <c r="B965" s="38"/>
      <c r="C965" s="102"/>
      <c r="D965" s="39"/>
      <c r="E965" s="39"/>
      <c r="F965" s="39"/>
      <c r="G965" s="39"/>
      <c r="H965" s="39"/>
      <c r="I965" s="40"/>
    </row>
    <row r="966" spans="1:9">
      <c r="A966" s="42"/>
      <c r="B966" s="38"/>
      <c r="C966" s="102"/>
      <c r="D966" s="39"/>
      <c r="E966" s="39"/>
      <c r="F966" s="39"/>
      <c r="G966" s="39"/>
      <c r="H966" s="39"/>
      <c r="I966" s="40"/>
    </row>
    <row r="967" spans="1:9">
      <c r="A967" s="42"/>
      <c r="B967" s="38"/>
      <c r="C967" s="102"/>
      <c r="D967" s="39"/>
      <c r="E967" s="39"/>
      <c r="F967" s="39"/>
      <c r="G967" s="39"/>
      <c r="H967" s="39"/>
      <c r="I967" s="40"/>
    </row>
    <row r="968" spans="1:9">
      <c r="A968" s="42"/>
      <c r="B968" s="38"/>
      <c r="C968" s="102"/>
      <c r="D968" s="39"/>
      <c r="E968" s="39"/>
      <c r="F968" s="39"/>
      <c r="G968" s="39"/>
      <c r="H968" s="39"/>
      <c r="I968" s="40"/>
    </row>
    <row r="969" spans="1:9">
      <c r="A969" s="42"/>
      <c r="B969" s="38"/>
      <c r="C969" s="102"/>
      <c r="D969" s="39"/>
      <c r="E969" s="39"/>
      <c r="F969" s="39"/>
      <c r="G969" s="39"/>
      <c r="H969" s="39"/>
      <c r="I969" s="40"/>
    </row>
    <row r="970" spans="1:9">
      <c r="A970" s="42"/>
      <c r="B970" s="38"/>
      <c r="C970" s="102"/>
      <c r="D970" s="39"/>
      <c r="E970" s="39"/>
      <c r="F970" s="39"/>
      <c r="G970" s="39"/>
      <c r="H970" s="39"/>
      <c r="I970" s="40"/>
    </row>
    <row r="971" spans="1:9">
      <c r="A971" s="42"/>
      <c r="B971" s="38"/>
      <c r="C971" s="102"/>
      <c r="D971" s="39"/>
      <c r="E971" s="39"/>
      <c r="F971" s="39"/>
      <c r="G971" s="39"/>
      <c r="H971" s="39"/>
      <c r="I971" s="40"/>
    </row>
    <row r="972" spans="1:9">
      <c r="A972" s="42"/>
      <c r="B972" s="38"/>
      <c r="C972" s="102"/>
      <c r="D972" s="39"/>
      <c r="E972" s="39"/>
      <c r="F972" s="39"/>
      <c r="G972" s="39"/>
      <c r="H972" s="39"/>
      <c r="I972" s="40"/>
    </row>
    <row r="973" spans="1:9">
      <c r="A973" s="42"/>
      <c r="B973" s="38"/>
      <c r="C973" s="102"/>
      <c r="D973" s="39"/>
      <c r="E973" s="39"/>
      <c r="F973" s="39"/>
      <c r="G973" s="39"/>
      <c r="H973" s="39"/>
      <c r="I973" s="40"/>
    </row>
    <row r="974" spans="1:9">
      <c r="A974" s="42"/>
      <c r="B974" s="38"/>
      <c r="C974" s="102"/>
      <c r="D974" s="39"/>
      <c r="E974" s="39"/>
      <c r="F974" s="39"/>
      <c r="G974" s="39"/>
      <c r="H974" s="39"/>
      <c r="I974" s="40"/>
    </row>
    <row r="975" spans="1:9">
      <c r="A975" s="42"/>
      <c r="B975" s="38"/>
      <c r="C975" s="102"/>
      <c r="D975" s="39"/>
      <c r="E975" s="39"/>
      <c r="F975" s="39"/>
      <c r="G975" s="39"/>
      <c r="H975" s="39"/>
      <c r="I975" s="40"/>
    </row>
    <row r="976" spans="1:9">
      <c r="A976" s="42"/>
      <c r="B976" s="38"/>
      <c r="C976" s="102"/>
      <c r="D976" s="39"/>
      <c r="E976" s="39"/>
      <c r="F976" s="39"/>
      <c r="G976" s="39"/>
      <c r="H976" s="39"/>
      <c r="I976" s="40"/>
    </row>
    <row r="977" spans="1:9">
      <c r="A977" s="42"/>
      <c r="B977" s="38"/>
      <c r="C977" s="102"/>
      <c r="D977" s="39"/>
      <c r="E977" s="39"/>
      <c r="F977" s="39"/>
      <c r="G977" s="39"/>
      <c r="H977" s="39"/>
      <c r="I977" s="40"/>
    </row>
    <row r="978" spans="1:9">
      <c r="A978" s="42"/>
      <c r="B978" s="38"/>
      <c r="C978" s="102"/>
      <c r="D978" s="39"/>
      <c r="E978" s="39"/>
      <c r="F978" s="39"/>
      <c r="G978" s="39"/>
      <c r="H978" s="39"/>
      <c r="I978" s="40"/>
    </row>
    <row r="979" spans="1:9">
      <c r="A979" s="42"/>
      <c r="B979" s="38"/>
      <c r="C979" s="102"/>
      <c r="D979" s="39"/>
      <c r="E979" s="39"/>
      <c r="F979" s="39"/>
      <c r="G979" s="39"/>
      <c r="H979" s="39"/>
      <c r="I979" s="40"/>
    </row>
    <row r="980" spans="1:9">
      <c r="A980" s="42"/>
      <c r="B980" s="38"/>
      <c r="C980" s="102"/>
      <c r="D980" s="39"/>
      <c r="E980" s="39"/>
      <c r="F980" s="39"/>
      <c r="G980" s="39"/>
      <c r="H980" s="39"/>
      <c r="I980" s="40"/>
    </row>
    <row r="981" spans="1:9">
      <c r="A981" s="42"/>
      <c r="B981" s="38"/>
      <c r="C981" s="102"/>
      <c r="D981" s="39"/>
      <c r="E981" s="39"/>
      <c r="F981" s="39"/>
      <c r="G981" s="39"/>
      <c r="H981" s="39"/>
      <c r="I981" s="40"/>
    </row>
    <row r="982" spans="1:9">
      <c r="A982" s="42"/>
      <c r="B982" s="38"/>
      <c r="C982" s="102"/>
      <c r="D982" s="39"/>
      <c r="E982" s="39"/>
      <c r="F982" s="39"/>
      <c r="G982" s="39"/>
      <c r="H982" s="39"/>
      <c r="I982" s="40"/>
    </row>
    <row r="983" spans="1:9">
      <c r="A983" s="42"/>
      <c r="B983" s="38"/>
      <c r="C983" s="102"/>
      <c r="D983" s="39"/>
      <c r="E983" s="39"/>
      <c r="F983" s="39"/>
      <c r="G983" s="39"/>
      <c r="H983" s="39"/>
      <c r="I983" s="40"/>
    </row>
    <row r="984" spans="1:9">
      <c r="A984" s="42"/>
      <c r="B984" s="38"/>
      <c r="C984" s="102"/>
      <c r="D984" s="39"/>
      <c r="E984" s="39"/>
      <c r="F984" s="39"/>
      <c r="G984" s="39"/>
      <c r="H984" s="39"/>
      <c r="I984" s="40"/>
    </row>
    <row r="985" spans="1:9">
      <c r="A985" s="42"/>
      <c r="B985" s="38"/>
      <c r="C985" s="102"/>
      <c r="D985" s="39"/>
      <c r="E985" s="39"/>
      <c r="F985" s="39"/>
      <c r="G985" s="39"/>
      <c r="H985" s="39"/>
      <c r="I985" s="40"/>
    </row>
    <row r="986" spans="1:9">
      <c r="A986" s="42"/>
      <c r="B986" s="38"/>
      <c r="C986" s="102"/>
      <c r="D986" s="39"/>
      <c r="E986" s="39"/>
      <c r="F986" s="39"/>
      <c r="G986" s="39"/>
      <c r="H986" s="39"/>
      <c r="I986" s="40"/>
    </row>
    <row r="987" spans="1:9">
      <c r="A987" s="42"/>
      <c r="B987" s="38"/>
      <c r="C987" s="102"/>
      <c r="D987" s="39"/>
      <c r="E987" s="39"/>
      <c r="F987" s="39"/>
      <c r="G987" s="39"/>
      <c r="H987" s="39"/>
      <c r="I987" s="40"/>
    </row>
    <row r="988" spans="1:9">
      <c r="A988" s="42"/>
      <c r="B988" s="38"/>
      <c r="C988" s="102"/>
      <c r="D988" s="39"/>
      <c r="E988" s="39"/>
      <c r="F988" s="39"/>
      <c r="G988" s="39"/>
      <c r="H988" s="39"/>
      <c r="I988" s="40"/>
    </row>
    <row r="989" spans="1:9">
      <c r="A989" s="42"/>
      <c r="B989" s="38"/>
      <c r="C989" s="102"/>
      <c r="D989" s="39"/>
      <c r="E989" s="39"/>
      <c r="F989" s="39"/>
      <c r="G989" s="39"/>
      <c r="H989" s="39"/>
      <c r="I989" s="40"/>
    </row>
    <row r="990" spans="1:9">
      <c r="A990" s="42"/>
      <c r="B990" s="38"/>
      <c r="C990" s="102"/>
      <c r="D990" s="39"/>
      <c r="E990" s="39"/>
      <c r="F990" s="39"/>
      <c r="G990" s="39"/>
      <c r="H990" s="39"/>
      <c r="I990" s="40"/>
    </row>
    <row r="991" spans="1:9">
      <c r="A991" s="42"/>
      <c r="B991" s="38"/>
      <c r="C991" s="102"/>
      <c r="D991" s="39"/>
      <c r="E991" s="39"/>
      <c r="F991" s="39"/>
      <c r="G991" s="39"/>
      <c r="H991" s="39"/>
      <c r="I991" s="40"/>
    </row>
    <row r="992" spans="1:9">
      <c r="A992" s="42"/>
      <c r="B992" s="38"/>
      <c r="C992" s="102"/>
      <c r="D992" s="39"/>
      <c r="E992" s="39"/>
      <c r="F992" s="39"/>
      <c r="G992" s="39"/>
      <c r="H992" s="39"/>
      <c r="I992" s="40"/>
    </row>
    <row r="993" spans="1:9">
      <c r="A993" s="42"/>
      <c r="B993" s="38"/>
      <c r="C993" s="102"/>
      <c r="D993" s="39"/>
      <c r="E993" s="39"/>
      <c r="F993" s="39"/>
      <c r="G993" s="39"/>
      <c r="H993" s="39"/>
      <c r="I993" s="40"/>
    </row>
    <row r="994" spans="1:9">
      <c r="A994" s="42"/>
      <c r="B994" s="38"/>
      <c r="C994" s="102"/>
      <c r="D994" s="39"/>
      <c r="E994" s="39"/>
      <c r="F994" s="39"/>
      <c r="G994" s="39"/>
      <c r="H994" s="39"/>
      <c r="I994" s="40"/>
    </row>
    <row r="995" spans="1:9">
      <c r="A995" s="42"/>
      <c r="B995" s="38"/>
      <c r="C995" s="102"/>
      <c r="D995" s="39"/>
      <c r="E995" s="39"/>
      <c r="F995" s="39"/>
      <c r="G995" s="39"/>
      <c r="H995" s="39"/>
      <c r="I995" s="40"/>
    </row>
    <row r="996" spans="1:9">
      <c r="A996" s="42"/>
      <c r="B996" s="38"/>
      <c r="C996" s="102"/>
      <c r="D996" s="39"/>
      <c r="E996" s="39"/>
      <c r="F996" s="39"/>
      <c r="G996" s="39"/>
      <c r="H996" s="39"/>
      <c r="I996" s="40"/>
    </row>
    <row r="997" spans="1:9">
      <c r="A997" s="42"/>
      <c r="B997" s="38"/>
      <c r="C997" s="102"/>
      <c r="D997" s="39"/>
      <c r="E997" s="39"/>
      <c r="F997" s="39"/>
      <c r="G997" s="39"/>
      <c r="H997" s="39"/>
      <c r="I997" s="40"/>
    </row>
    <row r="998" spans="1:9">
      <c r="A998" s="42"/>
      <c r="B998" s="38"/>
      <c r="C998" s="102"/>
      <c r="D998" s="39"/>
      <c r="E998" s="39"/>
      <c r="F998" s="39"/>
      <c r="G998" s="39"/>
      <c r="H998" s="39"/>
      <c r="I998" s="40"/>
    </row>
    <row r="999" spans="1:9">
      <c r="A999" s="42"/>
      <c r="B999" s="38"/>
      <c r="C999" s="102"/>
      <c r="D999" s="39"/>
      <c r="E999" s="39"/>
      <c r="F999" s="39"/>
      <c r="G999" s="39"/>
      <c r="H999" s="39"/>
      <c r="I999" s="40"/>
    </row>
    <row r="1000" spans="1:9">
      <c r="A1000" s="42"/>
      <c r="B1000" s="38"/>
      <c r="C1000" s="102"/>
      <c r="D1000" s="39"/>
      <c r="E1000" s="39"/>
      <c r="F1000" s="39"/>
      <c r="G1000" s="39"/>
      <c r="H1000" s="39"/>
      <c r="I1000" s="40"/>
    </row>
    <row r="1001" spans="1:9">
      <c r="A1001" s="42"/>
      <c r="B1001" s="38"/>
      <c r="C1001" s="102"/>
      <c r="D1001" s="39"/>
      <c r="E1001" s="39"/>
      <c r="F1001" s="39"/>
      <c r="G1001" s="39"/>
      <c r="H1001" s="39"/>
      <c r="I1001" s="40"/>
    </row>
    <row r="1002" spans="1:9">
      <c r="A1002" s="42"/>
      <c r="B1002" s="38"/>
      <c r="C1002" s="102"/>
      <c r="D1002" s="39"/>
      <c r="E1002" s="39"/>
      <c r="F1002" s="39"/>
      <c r="G1002" s="39"/>
      <c r="H1002" s="39"/>
      <c r="I1002" s="40"/>
    </row>
    <row r="1003" spans="1:9">
      <c r="A1003" s="42"/>
      <c r="B1003" s="38"/>
      <c r="C1003" s="102"/>
      <c r="D1003" s="39"/>
      <c r="E1003" s="39"/>
      <c r="F1003" s="39"/>
      <c r="G1003" s="39"/>
      <c r="H1003" s="39"/>
      <c r="I1003" s="40"/>
    </row>
    <row r="1004" spans="1:9">
      <c r="A1004" s="42"/>
      <c r="B1004" s="38"/>
      <c r="C1004" s="102"/>
      <c r="D1004" s="39"/>
      <c r="E1004" s="39"/>
      <c r="F1004" s="39"/>
      <c r="G1004" s="39"/>
      <c r="H1004" s="39"/>
      <c r="I1004" s="40"/>
    </row>
    <row r="1005" spans="1:9">
      <c r="A1005" s="42"/>
      <c r="B1005" s="38"/>
      <c r="C1005" s="102"/>
      <c r="D1005" s="39"/>
      <c r="E1005" s="39"/>
      <c r="F1005" s="39"/>
      <c r="G1005" s="39"/>
      <c r="H1005" s="39"/>
      <c r="I1005" s="40"/>
    </row>
    <row r="1006" spans="1:9">
      <c r="A1006" s="42"/>
      <c r="B1006" s="38"/>
      <c r="C1006" s="102"/>
      <c r="D1006" s="39"/>
      <c r="E1006" s="39"/>
      <c r="F1006" s="39"/>
      <c r="G1006" s="39"/>
      <c r="H1006" s="39"/>
      <c r="I1006" s="40"/>
    </row>
    <row r="1007" spans="1:9">
      <c r="A1007" s="42"/>
      <c r="B1007" s="38"/>
      <c r="C1007" s="102"/>
      <c r="D1007" s="39"/>
      <c r="E1007" s="39"/>
      <c r="F1007" s="39"/>
      <c r="G1007" s="39"/>
      <c r="H1007" s="39"/>
      <c r="I1007" s="40"/>
    </row>
    <row r="1008" spans="1:9">
      <c r="A1008" s="42"/>
      <c r="B1008" s="38"/>
      <c r="C1008" s="102"/>
      <c r="D1008" s="39"/>
      <c r="E1008" s="39"/>
      <c r="F1008" s="39"/>
      <c r="G1008" s="39"/>
      <c r="H1008" s="39"/>
      <c r="I1008" s="40"/>
    </row>
    <row r="1009" spans="1:9">
      <c r="A1009" s="42"/>
      <c r="B1009" s="38"/>
      <c r="C1009" s="102"/>
      <c r="D1009" s="39"/>
      <c r="E1009" s="39"/>
      <c r="F1009" s="39"/>
      <c r="G1009" s="39"/>
      <c r="H1009" s="39"/>
      <c r="I1009" s="40"/>
    </row>
    <row r="1010" spans="1:9">
      <c r="A1010" s="42"/>
      <c r="B1010" s="38"/>
      <c r="C1010" s="102"/>
      <c r="D1010" s="39"/>
      <c r="E1010" s="39"/>
      <c r="F1010" s="39"/>
      <c r="G1010" s="39"/>
      <c r="H1010" s="39"/>
      <c r="I1010" s="40"/>
    </row>
    <row r="1011" spans="1:9">
      <c r="A1011" s="42"/>
      <c r="B1011" s="38"/>
      <c r="C1011" s="102"/>
      <c r="D1011" s="39"/>
      <c r="E1011" s="39"/>
      <c r="F1011" s="39"/>
      <c r="G1011" s="39"/>
      <c r="H1011" s="39"/>
      <c r="I1011" s="40"/>
    </row>
    <row r="1012" spans="1:9">
      <c r="A1012" s="42"/>
      <c r="B1012" s="38"/>
      <c r="C1012" s="102"/>
      <c r="D1012" s="39"/>
      <c r="E1012" s="39"/>
      <c r="F1012" s="39"/>
      <c r="G1012" s="39"/>
      <c r="H1012" s="39"/>
      <c r="I1012" s="40"/>
    </row>
    <row r="1013" spans="1:9">
      <c r="A1013" s="42"/>
      <c r="B1013" s="38"/>
      <c r="C1013" s="102"/>
      <c r="D1013" s="39"/>
      <c r="E1013" s="39"/>
      <c r="F1013" s="39"/>
      <c r="G1013" s="39"/>
      <c r="H1013" s="39"/>
      <c r="I1013" s="40"/>
    </row>
    <row r="1014" spans="1:9">
      <c r="A1014" s="42"/>
      <c r="B1014" s="38"/>
      <c r="C1014" s="102"/>
      <c r="D1014" s="39"/>
      <c r="E1014" s="39"/>
      <c r="F1014" s="39"/>
      <c r="G1014" s="39"/>
      <c r="H1014" s="39"/>
      <c r="I1014" s="40"/>
    </row>
    <row r="1015" spans="1:9">
      <c r="A1015" s="42"/>
      <c r="B1015" s="38"/>
      <c r="C1015" s="102"/>
      <c r="D1015" s="39"/>
      <c r="E1015" s="39"/>
      <c r="F1015" s="39"/>
      <c r="G1015" s="39"/>
      <c r="H1015" s="39"/>
      <c r="I1015" s="40"/>
    </row>
    <row r="1016" spans="1:9">
      <c r="A1016" s="42"/>
      <c r="B1016" s="38"/>
      <c r="C1016" s="102"/>
      <c r="D1016" s="39"/>
      <c r="E1016" s="39"/>
      <c r="F1016" s="39"/>
      <c r="G1016" s="39"/>
      <c r="H1016" s="39"/>
      <c r="I1016" s="40"/>
    </row>
    <row r="1017" spans="1:9">
      <c r="A1017" s="42"/>
      <c r="B1017" s="38"/>
      <c r="C1017" s="102"/>
      <c r="D1017" s="39"/>
      <c r="E1017" s="39"/>
      <c r="F1017" s="39"/>
      <c r="G1017" s="39"/>
      <c r="H1017" s="39"/>
      <c r="I1017" s="40"/>
    </row>
    <row r="1018" spans="1:9">
      <c r="A1018" s="42"/>
      <c r="B1018" s="38"/>
      <c r="C1018" s="102"/>
      <c r="D1018" s="39"/>
      <c r="E1018" s="39"/>
      <c r="F1018" s="39"/>
      <c r="G1018" s="39"/>
      <c r="H1018" s="39"/>
      <c r="I1018" s="40"/>
    </row>
    <row r="1019" spans="1:9">
      <c r="A1019" s="42"/>
      <c r="B1019" s="38"/>
      <c r="C1019" s="102"/>
      <c r="D1019" s="39"/>
      <c r="E1019" s="39"/>
      <c r="F1019" s="39"/>
      <c r="G1019" s="39"/>
      <c r="H1019" s="39"/>
      <c r="I1019" s="40"/>
    </row>
    <row r="1020" spans="1:9">
      <c r="A1020" s="42"/>
      <c r="B1020" s="38"/>
      <c r="C1020" s="102"/>
      <c r="D1020" s="39"/>
      <c r="E1020" s="39"/>
      <c r="F1020" s="39"/>
      <c r="G1020" s="39"/>
      <c r="H1020" s="39"/>
      <c r="I1020" s="40"/>
    </row>
    <row r="1021" spans="1:9">
      <c r="A1021" s="42"/>
      <c r="B1021" s="38"/>
      <c r="C1021" s="102"/>
      <c r="D1021" s="39"/>
      <c r="E1021" s="39"/>
      <c r="F1021" s="39"/>
      <c r="G1021" s="39"/>
      <c r="H1021" s="39"/>
      <c r="I1021" s="40"/>
    </row>
    <row r="1022" spans="1:9">
      <c r="A1022" s="42"/>
      <c r="B1022" s="38"/>
      <c r="C1022" s="102"/>
      <c r="D1022" s="39"/>
      <c r="E1022" s="39"/>
      <c r="F1022" s="39"/>
      <c r="G1022" s="39"/>
      <c r="H1022" s="39"/>
      <c r="I1022" s="40"/>
    </row>
    <row r="1023" spans="1:9">
      <c r="A1023" s="42"/>
      <c r="B1023" s="38"/>
      <c r="C1023" s="102"/>
      <c r="D1023" s="39"/>
      <c r="E1023" s="39"/>
      <c r="F1023" s="39"/>
      <c r="G1023" s="39"/>
      <c r="H1023" s="39"/>
      <c r="I1023" s="40"/>
    </row>
    <row r="1024" spans="1:9">
      <c r="A1024" s="42"/>
      <c r="B1024" s="38"/>
      <c r="C1024" s="102"/>
      <c r="D1024" s="39"/>
      <c r="E1024" s="39"/>
      <c r="F1024" s="39"/>
      <c r="G1024" s="39"/>
      <c r="H1024" s="39"/>
      <c r="I1024" s="40"/>
    </row>
    <row r="1025" spans="1:9">
      <c r="A1025" s="42"/>
      <c r="B1025" s="38"/>
      <c r="C1025" s="102"/>
      <c r="D1025" s="39"/>
      <c r="E1025" s="39"/>
      <c r="F1025" s="39"/>
      <c r="G1025" s="39"/>
      <c r="H1025" s="39"/>
      <c r="I1025" s="40"/>
    </row>
    <row r="1026" spans="1:9">
      <c r="A1026" s="42"/>
      <c r="B1026" s="38"/>
      <c r="C1026" s="102"/>
      <c r="D1026" s="39"/>
      <c r="E1026" s="39"/>
      <c r="F1026" s="39"/>
      <c r="G1026" s="39"/>
      <c r="H1026" s="39"/>
      <c r="I1026" s="40"/>
    </row>
    <row r="1027" spans="1:9">
      <c r="A1027" s="42"/>
      <c r="B1027" s="38"/>
      <c r="C1027" s="102"/>
      <c r="D1027" s="39"/>
      <c r="E1027" s="39"/>
      <c r="F1027" s="39"/>
      <c r="G1027" s="39"/>
      <c r="H1027" s="39"/>
      <c r="I1027" s="40"/>
    </row>
    <row r="1028" spans="1:9">
      <c r="A1028" s="42"/>
      <c r="B1028" s="38"/>
      <c r="C1028" s="102"/>
      <c r="D1028" s="39"/>
      <c r="E1028" s="39"/>
      <c r="F1028" s="39"/>
      <c r="G1028" s="39"/>
      <c r="H1028" s="39"/>
      <c r="I1028" s="40"/>
    </row>
    <row r="1029" spans="1:9">
      <c r="A1029" s="42"/>
      <c r="B1029" s="38"/>
      <c r="C1029" s="102"/>
      <c r="D1029" s="39"/>
      <c r="E1029" s="39"/>
      <c r="F1029" s="39"/>
      <c r="G1029" s="39"/>
      <c r="H1029" s="39"/>
      <c r="I1029" s="40"/>
    </row>
    <row r="1030" spans="1:9">
      <c r="A1030" s="42"/>
      <c r="B1030" s="38"/>
      <c r="C1030" s="102"/>
      <c r="D1030" s="39"/>
      <c r="E1030" s="39"/>
      <c r="F1030" s="39"/>
      <c r="G1030" s="39"/>
      <c r="H1030" s="39"/>
      <c r="I1030" s="40"/>
    </row>
    <row r="1031" spans="1:9">
      <c r="A1031" s="42"/>
      <c r="B1031" s="38"/>
      <c r="C1031" s="102"/>
      <c r="D1031" s="39"/>
      <c r="E1031" s="39"/>
      <c r="F1031" s="39"/>
      <c r="G1031" s="39"/>
      <c r="H1031" s="39"/>
      <c r="I1031" s="40"/>
    </row>
    <row r="1032" spans="1:9">
      <c r="A1032" s="42"/>
      <c r="B1032" s="38"/>
      <c r="C1032" s="102"/>
      <c r="D1032" s="39"/>
      <c r="E1032" s="39"/>
      <c r="F1032" s="39"/>
      <c r="G1032" s="39"/>
      <c r="H1032" s="39"/>
      <c r="I1032" s="40"/>
    </row>
    <row r="1033" spans="1:9">
      <c r="A1033" s="42"/>
      <c r="B1033" s="38"/>
      <c r="C1033" s="102"/>
      <c r="D1033" s="39"/>
      <c r="E1033" s="39"/>
      <c r="F1033" s="39"/>
      <c r="G1033" s="39"/>
      <c r="H1033" s="39"/>
      <c r="I1033" s="40"/>
    </row>
    <row r="1034" spans="1:9">
      <c r="A1034" s="42"/>
      <c r="B1034" s="38"/>
      <c r="C1034" s="102"/>
      <c r="D1034" s="39"/>
      <c r="E1034" s="39"/>
      <c r="F1034" s="39"/>
      <c r="G1034" s="39"/>
      <c r="H1034" s="39"/>
      <c r="I1034" s="40"/>
    </row>
    <row r="1035" spans="1:9">
      <c r="A1035" s="42"/>
      <c r="B1035" s="38"/>
      <c r="C1035" s="102"/>
      <c r="D1035" s="39"/>
      <c r="E1035" s="39"/>
      <c r="F1035" s="39"/>
      <c r="G1035" s="39"/>
      <c r="H1035" s="39"/>
      <c r="I1035" s="40"/>
    </row>
    <row r="1036" spans="1:9">
      <c r="A1036" s="42"/>
      <c r="B1036" s="38"/>
      <c r="C1036" s="102"/>
      <c r="D1036" s="39"/>
      <c r="E1036" s="39"/>
      <c r="F1036" s="39"/>
      <c r="G1036" s="39"/>
      <c r="H1036" s="39"/>
      <c r="I1036" s="40"/>
    </row>
    <row r="1037" spans="1:9">
      <c r="A1037" s="42"/>
      <c r="B1037" s="38"/>
      <c r="C1037" s="102"/>
      <c r="D1037" s="39"/>
      <c r="E1037" s="39"/>
      <c r="F1037" s="39"/>
      <c r="G1037" s="39"/>
      <c r="H1037" s="39"/>
      <c r="I1037" s="40"/>
    </row>
    <row r="1038" spans="1:9">
      <c r="A1038" s="42"/>
      <c r="B1038" s="38"/>
      <c r="C1038" s="102"/>
      <c r="D1038" s="39"/>
      <c r="E1038" s="39"/>
      <c r="F1038" s="39"/>
      <c r="G1038" s="39"/>
      <c r="H1038" s="39"/>
      <c r="I1038" s="40"/>
    </row>
    <row r="1039" spans="1:9">
      <c r="A1039" s="42"/>
      <c r="B1039" s="38"/>
      <c r="C1039" s="102"/>
      <c r="D1039" s="39"/>
      <c r="E1039" s="39"/>
      <c r="F1039" s="39"/>
      <c r="G1039" s="39"/>
      <c r="H1039" s="39"/>
      <c r="I1039" s="40"/>
    </row>
    <row r="1040" spans="1:9">
      <c r="A1040" s="42"/>
      <c r="B1040" s="38"/>
      <c r="C1040" s="102"/>
      <c r="D1040" s="39"/>
      <c r="E1040" s="39"/>
      <c r="F1040" s="39"/>
      <c r="G1040" s="39"/>
      <c r="H1040" s="39"/>
      <c r="I1040" s="40"/>
    </row>
    <row r="1041" spans="1:9">
      <c r="A1041" s="42"/>
      <c r="B1041" s="38"/>
      <c r="C1041" s="102"/>
      <c r="D1041" s="39"/>
      <c r="E1041" s="39"/>
      <c r="F1041" s="39"/>
      <c r="G1041" s="39"/>
      <c r="H1041" s="39"/>
      <c r="I1041" s="40"/>
    </row>
    <row r="1042" spans="1:9">
      <c r="A1042" s="42"/>
      <c r="B1042" s="38"/>
      <c r="C1042" s="102"/>
      <c r="D1042" s="39"/>
      <c r="E1042" s="39"/>
      <c r="F1042" s="39"/>
      <c r="G1042" s="39"/>
      <c r="H1042" s="39"/>
      <c r="I1042" s="40"/>
    </row>
    <row r="1043" spans="1:9">
      <c r="A1043" s="42"/>
      <c r="B1043" s="38"/>
      <c r="C1043" s="102"/>
      <c r="D1043" s="39"/>
      <c r="E1043" s="39"/>
      <c r="F1043" s="39"/>
      <c r="G1043" s="39"/>
      <c r="H1043" s="39"/>
      <c r="I1043" s="40"/>
    </row>
    <row r="1044" spans="1:9">
      <c r="A1044" s="42"/>
      <c r="B1044" s="38"/>
      <c r="C1044" s="102"/>
      <c r="D1044" s="39"/>
      <c r="E1044" s="39"/>
      <c r="F1044" s="39"/>
      <c r="G1044" s="39"/>
      <c r="H1044" s="39"/>
      <c r="I1044" s="40"/>
    </row>
    <row r="1045" spans="1:9">
      <c r="A1045" s="42"/>
      <c r="B1045" s="38"/>
      <c r="C1045" s="102"/>
      <c r="D1045" s="39"/>
      <c r="E1045" s="39"/>
      <c r="F1045" s="39"/>
      <c r="G1045" s="39"/>
      <c r="H1045" s="39"/>
      <c r="I1045" s="40"/>
    </row>
    <row r="1046" spans="1:9">
      <c r="A1046" s="42"/>
      <c r="B1046" s="38"/>
      <c r="C1046" s="102"/>
      <c r="D1046" s="39"/>
      <c r="E1046" s="39"/>
      <c r="F1046" s="39"/>
      <c r="G1046" s="39"/>
      <c r="H1046" s="39"/>
      <c r="I1046" s="40"/>
    </row>
    <row r="1047" spans="1:9">
      <c r="A1047" s="42"/>
      <c r="B1047" s="38"/>
      <c r="C1047" s="102"/>
      <c r="D1047" s="39"/>
      <c r="E1047" s="39"/>
      <c r="F1047" s="39"/>
      <c r="G1047" s="39"/>
      <c r="H1047" s="39"/>
      <c r="I1047" s="40"/>
    </row>
    <row r="1048" spans="1:9">
      <c r="A1048" s="42"/>
      <c r="B1048" s="38"/>
      <c r="C1048" s="102"/>
      <c r="D1048" s="39"/>
      <c r="E1048" s="39"/>
      <c r="F1048" s="39"/>
      <c r="G1048" s="39"/>
      <c r="H1048" s="39"/>
      <c r="I1048" s="40"/>
    </row>
    <row r="1049" spans="1:9">
      <c r="A1049" s="42"/>
      <c r="B1049" s="38"/>
      <c r="C1049" s="102"/>
      <c r="D1049" s="39"/>
      <c r="E1049" s="39"/>
      <c r="F1049" s="39"/>
      <c r="G1049" s="39"/>
      <c r="H1049" s="39"/>
      <c r="I1049" s="40"/>
    </row>
    <row r="1050" spans="1:9">
      <c r="A1050" s="42"/>
      <c r="B1050" s="38"/>
      <c r="C1050" s="102"/>
      <c r="D1050" s="39"/>
      <c r="E1050" s="39"/>
      <c r="F1050" s="39"/>
      <c r="G1050" s="39"/>
      <c r="H1050" s="39"/>
      <c r="I1050" s="40"/>
    </row>
    <row r="1051" spans="1:9">
      <c r="A1051" s="42"/>
      <c r="B1051" s="38"/>
      <c r="C1051" s="102"/>
      <c r="D1051" s="39"/>
      <c r="E1051" s="39"/>
      <c r="F1051" s="39"/>
      <c r="G1051" s="39"/>
      <c r="H1051" s="39"/>
      <c r="I1051" s="40"/>
    </row>
    <row r="1052" spans="1:9">
      <c r="A1052" s="42"/>
      <c r="B1052" s="38"/>
      <c r="C1052" s="102"/>
      <c r="D1052" s="39"/>
      <c r="E1052" s="39"/>
      <c r="F1052" s="39"/>
      <c r="G1052" s="39"/>
      <c r="H1052" s="39"/>
      <c r="I1052" s="40"/>
    </row>
    <row r="1053" spans="1:9">
      <c r="A1053" s="42"/>
      <c r="B1053" s="38"/>
      <c r="C1053" s="102"/>
      <c r="D1053" s="39"/>
      <c r="E1053" s="39"/>
      <c r="F1053" s="39"/>
      <c r="G1053" s="39"/>
      <c r="H1053" s="39"/>
      <c r="I1053" s="40"/>
    </row>
    <row r="1054" spans="1:9">
      <c r="A1054" s="42"/>
      <c r="B1054" s="38"/>
      <c r="C1054" s="102"/>
      <c r="D1054" s="39"/>
      <c r="E1054" s="39"/>
      <c r="F1054" s="39"/>
      <c r="G1054" s="39"/>
      <c r="H1054" s="39"/>
      <c r="I1054" s="40"/>
    </row>
    <row r="1055" spans="1:9">
      <c r="A1055" s="42"/>
      <c r="B1055" s="38"/>
      <c r="C1055" s="102"/>
      <c r="D1055" s="39"/>
      <c r="E1055" s="39"/>
      <c r="F1055" s="39"/>
      <c r="G1055" s="39"/>
      <c r="H1055" s="39"/>
      <c r="I1055" s="40"/>
    </row>
    <row r="1056" spans="1:9">
      <c r="A1056" s="42"/>
      <c r="B1056" s="38"/>
      <c r="C1056" s="102"/>
      <c r="D1056" s="39"/>
      <c r="E1056" s="39"/>
      <c r="F1056" s="39"/>
      <c r="G1056" s="39"/>
      <c r="H1056" s="39"/>
      <c r="I1056" s="40"/>
    </row>
    <row r="1057" spans="1:9">
      <c r="A1057" s="42"/>
      <c r="B1057" s="38"/>
      <c r="C1057" s="102"/>
      <c r="D1057" s="39"/>
      <c r="E1057" s="39"/>
      <c r="F1057" s="39"/>
      <c r="G1057" s="39"/>
      <c r="H1057" s="39"/>
      <c r="I1057" s="40"/>
    </row>
    <row r="1058" spans="1:9">
      <c r="A1058" s="42"/>
      <c r="B1058" s="38"/>
      <c r="C1058" s="102"/>
      <c r="D1058" s="39"/>
      <c r="E1058" s="39"/>
      <c r="F1058" s="39"/>
      <c r="G1058" s="39"/>
      <c r="H1058" s="39"/>
      <c r="I1058" s="40"/>
    </row>
    <row r="1059" spans="1:9">
      <c r="A1059" s="42"/>
      <c r="B1059" s="38"/>
      <c r="C1059" s="102"/>
      <c r="D1059" s="39"/>
      <c r="E1059" s="39"/>
      <c r="F1059" s="39"/>
      <c r="G1059" s="39"/>
      <c r="H1059" s="39"/>
      <c r="I1059" s="40"/>
    </row>
    <row r="1060" spans="1:9">
      <c r="A1060" s="42"/>
      <c r="B1060" s="38"/>
      <c r="C1060" s="102"/>
      <c r="D1060" s="39"/>
      <c r="E1060" s="39"/>
      <c r="F1060" s="39"/>
      <c r="G1060" s="39"/>
      <c r="H1060" s="39"/>
      <c r="I1060" s="40"/>
    </row>
    <row r="1061" spans="1:9">
      <c r="A1061" s="42"/>
      <c r="B1061" s="38"/>
      <c r="C1061" s="102"/>
      <c r="D1061" s="39"/>
      <c r="E1061" s="39"/>
      <c r="F1061" s="39"/>
      <c r="G1061" s="39"/>
      <c r="H1061" s="39"/>
      <c r="I1061" s="40"/>
    </row>
    <row r="1062" spans="1:9">
      <c r="A1062" s="42"/>
      <c r="B1062" s="38"/>
      <c r="C1062" s="102"/>
      <c r="D1062" s="39"/>
      <c r="E1062" s="39"/>
      <c r="F1062" s="39"/>
      <c r="G1062" s="39"/>
      <c r="H1062" s="39"/>
      <c r="I1062" s="40"/>
    </row>
    <row r="1063" spans="1:9">
      <c r="A1063" s="42"/>
      <c r="B1063" s="38"/>
      <c r="C1063" s="102"/>
      <c r="D1063" s="39"/>
      <c r="E1063" s="39"/>
      <c r="F1063" s="39"/>
      <c r="G1063" s="39"/>
      <c r="H1063" s="39"/>
      <c r="I1063" s="40"/>
    </row>
    <row r="1064" spans="1:9">
      <c r="A1064" s="42"/>
      <c r="B1064" s="38"/>
      <c r="C1064" s="102"/>
      <c r="D1064" s="39"/>
      <c r="E1064" s="39"/>
      <c r="F1064" s="39"/>
      <c r="G1064" s="39"/>
      <c r="H1064" s="39"/>
      <c r="I1064" s="40"/>
    </row>
    <row r="1065" spans="1:9">
      <c r="A1065" s="42"/>
      <c r="B1065" s="38"/>
      <c r="C1065" s="102"/>
      <c r="D1065" s="39"/>
      <c r="E1065" s="39"/>
      <c r="F1065" s="39"/>
      <c r="G1065" s="39"/>
      <c r="H1065" s="39"/>
      <c r="I1065" s="40"/>
    </row>
    <row r="1066" spans="1:9">
      <c r="A1066" s="42"/>
      <c r="B1066" s="38"/>
      <c r="C1066" s="102"/>
      <c r="D1066" s="39"/>
      <c r="E1066" s="39"/>
      <c r="F1066" s="39"/>
      <c r="G1066" s="39"/>
      <c r="H1066" s="39"/>
      <c r="I1066" s="40"/>
    </row>
    <row r="1067" spans="1:9">
      <c r="A1067" s="42"/>
      <c r="B1067" s="38"/>
      <c r="C1067" s="102"/>
      <c r="D1067" s="39"/>
      <c r="E1067" s="39"/>
      <c r="F1067" s="39"/>
      <c r="G1067" s="39"/>
      <c r="H1067" s="39"/>
      <c r="I1067" s="40"/>
    </row>
    <row r="1068" spans="1:9">
      <c r="A1068" s="42"/>
      <c r="B1068" s="38"/>
      <c r="C1068" s="102"/>
      <c r="D1068" s="39"/>
      <c r="E1068" s="39"/>
      <c r="F1068" s="39"/>
      <c r="G1068" s="39"/>
      <c r="H1068" s="39"/>
      <c r="I1068" s="40"/>
    </row>
    <row r="1069" spans="1:9">
      <c r="A1069" s="42"/>
      <c r="B1069" s="38"/>
      <c r="C1069" s="102"/>
      <c r="D1069" s="39"/>
      <c r="E1069" s="39"/>
      <c r="F1069" s="39"/>
      <c r="G1069" s="39"/>
      <c r="H1069" s="39"/>
      <c r="I1069" s="40"/>
    </row>
    <row r="1070" spans="1:9">
      <c r="A1070" s="42"/>
      <c r="B1070" s="38"/>
      <c r="C1070" s="102"/>
      <c r="D1070" s="39"/>
      <c r="E1070" s="39"/>
      <c r="F1070" s="39"/>
      <c r="G1070" s="39"/>
      <c r="H1070" s="39"/>
      <c r="I1070" s="40"/>
    </row>
    <row r="1071" spans="1:9">
      <c r="A1071" s="42"/>
      <c r="B1071" s="38"/>
      <c r="C1071" s="102"/>
      <c r="D1071" s="39"/>
      <c r="E1071" s="39"/>
      <c r="F1071" s="39"/>
      <c r="G1071" s="39"/>
      <c r="H1071" s="39"/>
      <c r="I1071" s="40"/>
    </row>
    <row r="1072" spans="1:9">
      <c r="A1072" s="42"/>
      <c r="B1072" s="38"/>
      <c r="C1072" s="102"/>
      <c r="D1072" s="39"/>
      <c r="E1072" s="39"/>
      <c r="F1072" s="39"/>
      <c r="G1072" s="39"/>
      <c r="H1072" s="39"/>
      <c r="I1072" s="40"/>
    </row>
    <row r="1073" spans="1:9">
      <c r="A1073" s="42"/>
      <c r="B1073" s="38"/>
      <c r="C1073" s="102"/>
      <c r="D1073" s="39"/>
      <c r="E1073" s="39"/>
      <c r="F1073" s="39"/>
      <c r="G1073" s="39"/>
      <c r="H1073" s="39"/>
      <c r="I1073" s="40"/>
    </row>
    <row r="1074" spans="1:9">
      <c r="A1074" s="42"/>
      <c r="B1074" s="38"/>
      <c r="C1074" s="102"/>
      <c r="D1074" s="39"/>
      <c r="E1074" s="39"/>
      <c r="F1074" s="39"/>
      <c r="G1074" s="39"/>
      <c r="H1074" s="39"/>
      <c r="I1074" s="40"/>
    </row>
    <row r="1075" spans="1:9">
      <c r="A1075" s="42"/>
      <c r="B1075" s="38"/>
      <c r="C1075" s="102"/>
      <c r="D1075" s="39"/>
      <c r="E1075" s="39"/>
      <c r="F1075" s="39"/>
      <c r="G1075" s="39"/>
      <c r="H1075" s="39"/>
      <c r="I1075" s="40"/>
    </row>
    <row r="1076" spans="1:9">
      <c r="A1076" s="42"/>
      <c r="B1076" s="38"/>
      <c r="C1076" s="102"/>
      <c r="D1076" s="39"/>
      <c r="E1076" s="39"/>
      <c r="F1076" s="39"/>
      <c r="G1076" s="39"/>
      <c r="H1076" s="39"/>
      <c r="I1076" s="40"/>
    </row>
    <row r="1077" spans="1:9">
      <c r="A1077" s="42"/>
      <c r="B1077" s="38"/>
      <c r="C1077" s="102"/>
      <c r="D1077" s="39"/>
      <c r="E1077" s="39"/>
      <c r="F1077" s="39"/>
      <c r="G1077" s="39"/>
      <c r="H1077" s="39"/>
      <c r="I1077" s="40"/>
    </row>
    <row r="1078" spans="1:9">
      <c r="A1078" s="42"/>
      <c r="B1078" s="38"/>
      <c r="C1078" s="102"/>
      <c r="D1078" s="39"/>
      <c r="E1078" s="39"/>
      <c r="F1078" s="39"/>
      <c r="G1078" s="39"/>
      <c r="H1078" s="39"/>
      <c r="I1078" s="40"/>
    </row>
    <row r="1079" spans="1:9">
      <c r="A1079" s="42"/>
      <c r="B1079" s="38"/>
      <c r="C1079" s="102"/>
      <c r="D1079" s="39"/>
      <c r="E1079" s="39"/>
      <c r="F1079" s="39"/>
      <c r="G1079" s="39"/>
      <c r="H1079" s="39"/>
      <c r="I1079" s="40"/>
    </row>
  </sheetData>
  <sheetProtection formatCells="0" selectLockedCells="1"/>
  <mergeCells count="15">
    <mergeCell ref="A313:I313"/>
    <mergeCell ref="B6:D6"/>
    <mergeCell ref="B7:D7"/>
    <mergeCell ref="B8:D8"/>
    <mergeCell ref="B9:D9"/>
    <mergeCell ref="B10:D10"/>
    <mergeCell ref="B5:D5"/>
    <mergeCell ref="D11:F11"/>
    <mergeCell ref="G11:H11"/>
    <mergeCell ref="K24:L24"/>
    <mergeCell ref="D1:F1"/>
    <mergeCell ref="J1:M1"/>
    <mergeCell ref="B2:D2"/>
    <mergeCell ref="B3:D3"/>
    <mergeCell ref="B4:D4"/>
  </mergeCells>
  <pageMargins left="0.78740157499999996" right="0.78740157499999996" top="0.984251969" bottom="0.984251969" header="0.4921259845" footer="0.4921259845"/>
  <pageSetup paperSize="9" orientation="landscape" horizont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sheetPr codeName="List37"/>
  <dimension ref="A1:I46"/>
  <sheetViews>
    <sheetView showGridLines="0" topLeftCell="A7" zoomScaleSheetLayoutView="100" workbookViewId="0">
      <selection activeCell="K48" sqref="K48"/>
    </sheetView>
  </sheetViews>
  <sheetFormatPr defaultRowHeight="11.45" customHeight="1"/>
  <cols>
    <col min="1" max="1" width="10.28515625" style="114" customWidth="1"/>
    <col min="2" max="2" width="15.28515625" style="114" customWidth="1"/>
    <col min="3" max="3" width="12.28515625" style="114" customWidth="1"/>
    <col min="4" max="8" width="7.7109375" style="114" customWidth="1"/>
    <col min="9" max="9" width="8.85546875" style="114" customWidth="1"/>
    <col min="10" max="10" width="7.7109375" style="114" customWidth="1"/>
    <col min="11" max="14" width="9.140625" style="114"/>
    <col min="15" max="15" width="5.5703125" style="114" customWidth="1"/>
    <col min="16" max="16384" width="9.140625" style="114"/>
  </cols>
  <sheetData>
    <row r="1" spans="1:9" ht="11.45" customHeight="1">
      <c r="A1" s="165" t="str">
        <f>'o fy'!$B$29</f>
        <v>LASER CUT SLOVENSKO spol. s r.o.</v>
      </c>
    </row>
    <row r="2" spans="1:9" ht="23.25" customHeight="1">
      <c r="A2" s="2578" t="s">
        <v>1602</v>
      </c>
      <c r="B2" s="2578"/>
      <c r="C2" s="2578"/>
      <c r="D2" s="2578"/>
      <c r="E2" s="2578"/>
      <c r="F2" s="2578"/>
      <c r="G2" s="2578"/>
      <c r="H2" s="2578"/>
      <c r="I2" s="2578"/>
    </row>
    <row r="3" spans="1:9" ht="11.45" customHeight="1">
      <c r="A3" s="2579" t="s">
        <v>1603</v>
      </c>
      <c r="B3" s="2579"/>
      <c r="C3" s="2076" t="s">
        <v>1604</v>
      </c>
      <c r="D3" s="2076"/>
      <c r="E3" s="2076" t="s">
        <v>1605</v>
      </c>
      <c r="F3" s="2076"/>
      <c r="G3" s="2076"/>
      <c r="H3" s="2076"/>
      <c r="I3" s="2076"/>
    </row>
    <row r="4" spans="1:9" ht="12.95" customHeight="1">
      <c r="A4" s="2580"/>
      <c r="B4" s="2213"/>
      <c r="C4" s="2527"/>
      <c r="D4" s="2527"/>
      <c r="E4" s="2068"/>
      <c r="F4" s="2068"/>
      <c r="G4" s="2068"/>
      <c r="H4" s="2068"/>
      <c r="I4" s="2581"/>
    </row>
    <row r="5" spans="1:9" ht="12.95" customHeight="1">
      <c r="A5" s="2580"/>
      <c r="B5" s="2213"/>
      <c r="C5" s="2527"/>
      <c r="D5" s="2527"/>
      <c r="E5" s="2068"/>
      <c r="F5" s="2068"/>
      <c r="G5" s="2068"/>
      <c r="H5" s="2068"/>
      <c r="I5" s="2581"/>
    </row>
    <row r="6" spans="1:9" ht="12.95" customHeight="1">
      <c r="A6" s="2580"/>
      <c r="B6" s="2213"/>
      <c r="C6" s="2527"/>
      <c r="D6" s="2527"/>
      <c r="E6" s="2068"/>
      <c r="F6" s="2068"/>
      <c r="G6" s="2068"/>
      <c r="H6" s="2068"/>
      <c r="I6" s="2581"/>
    </row>
    <row r="7" spans="1:9" ht="12.95" customHeight="1">
      <c r="A7" s="2580"/>
      <c r="B7" s="2213"/>
      <c r="C7" s="2527"/>
      <c r="D7" s="2527"/>
      <c r="E7" s="2068"/>
      <c r="F7" s="2068"/>
      <c r="G7" s="2068"/>
      <c r="H7" s="2068"/>
      <c r="I7" s="2581"/>
    </row>
    <row r="8" spans="1:9" ht="12.95" customHeight="1">
      <c r="A8" s="2580"/>
      <c r="B8" s="2213"/>
      <c r="C8" s="2527"/>
      <c r="D8" s="2527"/>
      <c r="E8" s="2068"/>
      <c r="F8" s="2068"/>
      <c r="G8" s="2068"/>
      <c r="H8" s="2068"/>
      <c r="I8" s="2581"/>
    </row>
    <row r="9" spans="1:9" ht="12.95" customHeight="1">
      <c r="A9" s="2580"/>
      <c r="B9" s="2213"/>
      <c r="C9" s="2527"/>
      <c r="D9" s="2527"/>
      <c r="E9" s="2068"/>
      <c r="F9" s="2068"/>
      <c r="G9" s="2068"/>
      <c r="H9" s="2068"/>
      <c r="I9" s="2581"/>
    </row>
    <row r="10" spans="1:9" ht="12.95" customHeight="1">
      <c r="A10" s="2580"/>
      <c r="B10" s="2213"/>
      <c r="C10" s="2527"/>
      <c r="D10" s="2527"/>
      <c r="E10" s="2068"/>
      <c r="F10" s="2068"/>
      <c r="G10" s="2068"/>
      <c r="H10" s="2068"/>
      <c r="I10" s="2581"/>
    </row>
    <row r="11" spans="1:9" ht="12.95" customHeight="1">
      <c r="A11" s="2580"/>
      <c r="B11" s="2213"/>
      <c r="C11" s="2527"/>
      <c r="D11" s="2527"/>
      <c r="E11" s="2068"/>
      <c r="F11" s="2068"/>
      <c r="G11" s="2068"/>
      <c r="H11" s="2068"/>
      <c r="I11" s="2581"/>
    </row>
    <row r="12" spans="1:9" ht="12.95" customHeight="1">
      <c r="A12" s="2582"/>
      <c r="B12" s="2418"/>
      <c r="C12" s="2544"/>
      <c r="D12" s="2544"/>
      <c r="E12" s="2073"/>
      <c r="F12" s="2073"/>
      <c r="G12" s="2073"/>
      <c r="H12" s="2073"/>
      <c r="I12" s="2583"/>
    </row>
    <row r="13" spans="1:9" ht="11.45" customHeight="1">
      <c r="A13" s="136" t="s">
        <v>972</v>
      </c>
      <c r="B13" s="151"/>
      <c r="C13" s="201"/>
      <c r="D13" s="201"/>
      <c r="E13" s="234"/>
      <c r="F13" s="234"/>
      <c r="G13" s="234"/>
      <c r="H13" s="234"/>
      <c r="I13" s="234"/>
    </row>
    <row r="14" spans="1:9" ht="60" customHeight="1">
      <c r="A14" s="2539"/>
      <c r="B14" s="2539"/>
      <c r="C14" s="2539"/>
      <c r="D14" s="2539"/>
      <c r="E14" s="2539"/>
      <c r="F14" s="2539"/>
      <c r="G14" s="2539"/>
      <c r="H14" s="2539"/>
      <c r="I14" s="2539"/>
    </row>
    <row r="15" spans="1:9" ht="36" customHeight="1">
      <c r="A15" s="2578" t="s">
        <v>1606</v>
      </c>
      <c r="B15" s="2578"/>
      <c r="C15" s="2578"/>
      <c r="D15" s="2578"/>
      <c r="E15" s="2578"/>
      <c r="F15" s="2578"/>
      <c r="G15" s="2578"/>
      <c r="H15" s="2578"/>
      <c r="I15" s="2578"/>
    </row>
    <row r="16" spans="1:9" ht="15" customHeight="1">
      <c r="A16" s="2076" t="s">
        <v>1607</v>
      </c>
      <c r="B16" s="2076"/>
      <c r="C16" s="2076"/>
      <c r="D16" s="1829" t="s">
        <v>1608</v>
      </c>
      <c r="E16" s="1830"/>
      <c r="F16" s="1830"/>
      <c r="G16" s="1830"/>
      <c r="H16" s="1830"/>
      <c r="I16" s="1831"/>
    </row>
    <row r="17" spans="1:9" ht="14.25" customHeight="1">
      <c r="A17" s="2076"/>
      <c r="B17" s="2076"/>
      <c r="C17" s="2076"/>
      <c r="D17" s="1829" t="s">
        <v>1609</v>
      </c>
      <c r="E17" s="1830"/>
      <c r="F17" s="1831"/>
      <c r="G17" s="2076" t="s">
        <v>1610</v>
      </c>
      <c r="H17" s="2076"/>
      <c r="I17" s="2076"/>
    </row>
    <row r="18" spans="1:9" ht="12.95" customHeight="1">
      <c r="A18" s="2218"/>
      <c r="B18" s="2072"/>
      <c r="C18" s="2072"/>
      <c r="D18" s="2568"/>
      <c r="E18" s="2568"/>
      <c r="F18" s="2568"/>
      <c r="G18" s="2568"/>
      <c r="H18" s="2568"/>
      <c r="I18" s="2569"/>
    </row>
    <row r="19" spans="1:9" ht="12.95" customHeight="1">
      <c r="A19" s="2212"/>
      <c r="B19" s="2068"/>
      <c r="C19" s="2068"/>
      <c r="D19" s="2527"/>
      <c r="E19" s="2527"/>
      <c r="F19" s="2527"/>
      <c r="G19" s="2527"/>
      <c r="H19" s="2527"/>
      <c r="I19" s="2528"/>
    </row>
    <row r="20" spans="1:9" ht="12.95" customHeight="1">
      <c r="A20" s="2212"/>
      <c r="B20" s="2068"/>
      <c r="C20" s="2068"/>
      <c r="D20" s="2527"/>
      <c r="E20" s="2527"/>
      <c r="F20" s="2527"/>
      <c r="G20" s="2527"/>
      <c r="H20" s="2527"/>
      <c r="I20" s="2528"/>
    </row>
    <row r="21" spans="1:9" ht="12.95" customHeight="1">
      <c r="A21" s="2212"/>
      <c r="B21" s="2068"/>
      <c r="C21" s="2068"/>
      <c r="D21" s="2527"/>
      <c r="E21" s="2527"/>
      <c r="F21" s="2527"/>
      <c r="G21" s="2527"/>
      <c r="H21" s="2527"/>
      <c r="I21" s="2528"/>
    </row>
    <row r="22" spans="1:9" ht="12.95" customHeight="1">
      <c r="A22" s="2212"/>
      <c r="B22" s="2068"/>
      <c r="C22" s="2068"/>
      <c r="D22" s="2527"/>
      <c r="E22" s="2527"/>
      <c r="F22" s="2527"/>
      <c r="G22" s="2527"/>
      <c r="H22" s="2527"/>
      <c r="I22" s="2528"/>
    </row>
    <row r="23" spans="1:9" ht="12.95" customHeight="1">
      <c r="A23" s="2212"/>
      <c r="B23" s="2068"/>
      <c r="C23" s="2068"/>
      <c r="D23" s="2527"/>
      <c r="E23" s="2527"/>
      <c r="F23" s="2527"/>
      <c r="G23" s="2527"/>
      <c r="H23" s="2527"/>
      <c r="I23" s="2528"/>
    </row>
    <row r="24" spans="1:9" ht="12.95" customHeight="1">
      <c r="A24" s="2584"/>
      <c r="B24" s="2073"/>
      <c r="C24" s="2073"/>
      <c r="D24" s="2544"/>
      <c r="E24" s="2544"/>
      <c r="F24" s="2544"/>
      <c r="G24" s="2544"/>
      <c r="H24" s="2544"/>
      <c r="I24" s="2545"/>
    </row>
    <row r="25" spans="1:9" ht="11.45" customHeight="1">
      <c r="A25" s="136" t="s">
        <v>972</v>
      </c>
      <c r="B25" s="136"/>
      <c r="C25" s="136"/>
      <c r="D25" s="136"/>
      <c r="E25" s="136"/>
      <c r="F25" s="2585"/>
      <c r="G25" s="2585"/>
      <c r="H25" s="2585"/>
      <c r="I25" s="136"/>
    </row>
    <row r="26" spans="1:9" ht="60" customHeight="1">
      <c r="A26" s="2539"/>
      <c r="B26" s="2539"/>
      <c r="C26" s="2539"/>
      <c r="D26" s="2539"/>
      <c r="E26" s="2539"/>
      <c r="F26" s="2539"/>
      <c r="G26" s="2539"/>
      <c r="H26" s="2539"/>
      <c r="I26" s="2539"/>
    </row>
    <row r="27" spans="1:9" ht="11.45" customHeight="1">
      <c r="A27" s="2578" t="s">
        <v>1611</v>
      </c>
      <c r="B27" s="2578"/>
      <c r="C27" s="2578"/>
      <c r="D27" s="2578"/>
      <c r="E27" s="2578"/>
      <c r="F27" s="2578"/>
      <c r="G27" s="2578"/>
      <c r="H27" s="2578"/>
      <c r="I27" s="2578"/>
    </row>
    <row r="28" spans="1:9" ht="11.45" customHeight="1">
      <c r="A28" s="2076" t="s">
        <v>1607</v>
      </c>
      <c r="B28" s="2076"/>
      <c r="C28" s="2076"/>
      <c r="D28" s="2076" t="s">
        <v>1612</v>
      </c>
      <c r="E28" s="2076"/>
      <c r="F28" s="2076"/>
      <c r="G28" s="2076" t="s">
        <v>1613</v>
      </c>
      <c r="H28" s="2076"/>
      <c r="I28" s="2076"/>
    </row>
    <row r="29" spans="1:9" ht="12.95" customHeight="1">
      <c r="A29" s="2218"/>
      <c r="B29" s="2072"/>
      <c r="C29" s="2072"/>
      <c r="D29" s="2281"/>
      <c r="E29" s="2281"/>
      <c r="F29" s="2281"/>
      <c r="G29" s="2281"/>
      <c r="H29" s="2281"/>
      <c r="I29" s="2531"/>
    </row>
    <row r="30" spans="1:9" ht="12.95" customHeight="1">
      <c r="A30" s="2212"/>
      <c r="B30" s="2068"/>
      <c r="C30" s="2068"/>
      <c r="D30" s="2286"/>
      <c r="E30" s="2286"/>
      <c r="F30" s="2286"/>
      <c r="G30" s="2286"/>
      <c r="H30" s="2286"/>
      <c r="I30" s="2586"/>
    </row>
    <row r="31" spans="1:9" ht="12.95" customHeight="1">
      <c r="A31" s="2212"/>
      <c r="B31" s="2068"/>
      <c r="C31" s="2068"/>
      <c r="D31" s="2286"/>
      <c r="E31" s="2286"/>
      <c r="F31" s="2286"/>
      <c r="G31" s="2286"/>
      <c r="H31" s="2286"/>
      <c r="I31" s="2586"/>
    </row>
    <row r="32" spans="1:9" ht="12.95" customHeight="1">
      <c r="A32" s="2212"/>
      <c r="B32" s="2068"/>
      <c r="C32" s="2068"/>
      <c r="D32" s="2286"/>
      <c r="E32" s="2286"/>
      <c r="F32" s="2286"/>
      <c r="G32" s="2286"/>
      <c r="H32" s="2286"/>
      <c r="I32" s="2586"/>
    </row>
    <row r="33" spans="1:9" ht="12.95" customHeight="1">
      <c r="A33" s="2212"/>
      <c r="B33" s="2068"/>
      <c r="C33" s="2068"/>
      <c r="D33" s="2286"/>
      <c r="E33" s="2286"/>
      <c r="F33" s="2286"/>
      <c r="G33" s="2286"/>
      <c r="H33" s="2286"/>
      <c r="I33" s="2586"/>
    </row>
    <row r="34" spans="1:9" ht="12.95" customHeight="1">
      <c r="A34" s="2212"/>
      <c r="B34" s="2068"/>
      <c r="C34" s="2068"/>
      <c r="D34" s="2286"/>
      <c r="E34" s="2286"/>
      <c r="F34" s="2286"/>
      <c r="G34" s="2286"/>
      <c r="H34" s="2286"/>
      <c r="I34" s="2586"/>
    </row>
    <row r="35" spans="1:9" ht="12.95" customHeight="1">
      <c r="A35" s="2212"/>
      <c r="B35" s="2068"/>
      <c r="C35" s="2068"/>
      <c r="D35" s="2286"/>
      <c r="E35" s="2286"/>
      <c r="F35" s="2286"/>
      <c r="G35" s="2286"/>
      <c r="H35" s="2286"/>
      <c r="I35" s="2586"/>
    </row>
    <row r="36" spans="1:9" ht="12.95" customHeight="1">
      <c r="A36" s="2212"/>
      <c r="B36" s="2068"/>
      <c r="C36" s="2068"/>
      <c r="D36" s="2286"/>
      <c r="E36" s="2286"/>
      <c r="F36" s="2286"/>
      <c r="G36" s="2286"/>
      <c r="H36" s="2286"/>
      <c r="I36" s="2586"/>
    </row>
    <row r="37" spans="1:9" ht="12.95" customHeight="1">
      <c r="A37" s="2584"/>
      <c r="B37" s="2073"/>
      <c r="C37" s="2073"/>
      <c r="D37" s="2294"/>
      <c r="E37" s="2294"/>
      <c r="F37" s="2294"/>
      <c r="G37" s="2294"/>
      <c r="H37" s="2294"/>
      <c r="I37" s="2587"/>
    </row>
    <row r="38" spans="1:9" ht="11.45" customHeight="1">
      <c r="A38" s="136" t="s">
        <v>972</v>
      </c>
      <c r="B38" s="136"/>
      <c r="C38" s="136"/>
      <c r="D38" s="136"/>
      <c r="E38" s="136"/>
      <c r="F38" s="136"/>
      <c r="G38" s="136"/>
      <c r="H38" s="136"/>
      <c r="I38" s="136"/>
    </row>
    <row r="39" spans="1:9" ht="60" customHeight="1">
      <c r="A39" s="2588"/>
      <c r="B39" s="2588"/>
      <c r="C39" s="2588"/>
      <c r="D39" s="2588"/>
      <c r="E39" s="2588"/>
      <c r="F39" s="2588"/>
      <c r="G39" s="2588"/>
      <c r="H39" s="2588"/>
      <c r="I39" s="2588"/>
    </row>
    <row r="46" spans="1:9" ht="11.45" customHeight="1">
      <c r="A46" s="165">
        <f>'o fy'!$A$54</f>
        <v>0</v>
      </c>
    </row>
  </sheetData>
  <sheetProtection formatCells="0" selectLockedCells="1"/>
  <mergeCells count="92">
    <mergeCell ref="A39:I39"/>
    <mergeCell ref="A35:C35"/>
    <mergeCell ref="D35:F35"/>
    <mergeCell ref="G35:I35"/>
    <mergeCell ref="A36:C36"/>
    <mergeCell ref="D36:F36"/>
    <mergeCell ref="G36:I36"/>
    <mergeCell ref="A34:C34"/>
    <mergeCell ref="D34:F34"/>
    <mergeCell ref="G34:I34"/>
    <mergeCell ref="A37:C37"/>
    <mergeCell ref="D37:F37"/>
    <mergeCell ref="G37:I37"/>
    <mergeCell ref="A32:C32"/>
    <mergeCell ref="D32:F32"/>
    <mergeCell ref="G32:I32"/>
    <mergeCell ref="A33:C33"/>
    <mergeCell ref="D33:F33"/>
    <mergeCell ref="G33:I33"/>
    <mergeCell ref="A30:C30"/>
    <mergeCell ref="D30:F30"/>
    <mergeCell ref="G30:I30"/>
    <mergeCell ref="A31:C31"/>
    <mergeCell ref="D31:F31"/>
    <mergeCell ref="G31:I31"/>
    <mergeCell ref="A27:I27"/>
    <mergeCell ref="A28:C28"/>
    <mergeCell ref="D28:F28"/>
    <mergeCell ref="G28:I28"/>
    <mergeCell ref="A29:C29"/>
    <mergeCell ref="D29:F29"/>
    <mergeCell ref="G29:I29"/>
    <mergeCell ref="A24:C24"/>
    <mergeCell ref="D24:F24"/>
    <mergeCell ref="G24:I24"/>
    <mergeCell ref="F25:H25"/>
    <mergeCell ref="A26:I26"/>
    <mergeCell ref="A22:C22"/>
    <mergeCell ref="D22:F22"/>
    <mergeCell ref="G22:I22"/>
    <mergeCell ref="A23:C23"/>
    <mergeCell ref="D23:F23"/>
    <mergeCell ref="G23:I23"/>
    <mergeCell ref="A20:C20"/>
    <mergeCell ref="D20:F20"/>
    <mergeCell ref="G20:I20"/>
    <mergeCell ref="A21:C21"/>
    <mergeCell ref="D21:F21"/>
    <mergeCell ref="G21:I21"/>
    <mergeCell ref="A18:C18"/>
    <mergeCell ref="D18:F18"/>
    <mergeCell ref="G18:I18"/>
    <mergeCell ref="A19:C19"/>
    <mergeCell ref="D19:F19"/>
    <mergeCell ref="G19:I19"/>
    <mergeCell ref="A12:B12"/>
    <mergeCell ref="C12:D12"/>
    <mergeCell ref="E12:I12"/>
    <mergeCell ref="A15:I15"/>
    <mergeCell ref="A16:C17"/>
    <mergeCell ref="D16:I16"/>
    <mergeCell ref="D17:F17"/>
    <mergeCell ref="G17:I17"/>
    <mergeCell ref="A14:I14"/>
    <mergeCell ref="A10:B10"/>
    <mergeCell ref="C10:D10"/>
    <mergeCell ref="E10:I10"/>
    <mergeCell ref="A11:B11"/>
    <mergeCell ref="C11:D11"/>
    <mergeCell ref="E11:I11"/>
    <mergeCell ref="A8:B8"/>
    <mergeCell ref="C8:D8"/>
    <mergeCell ref="E8:I8"/>
    <mergeCell ref="A9:B9"/>
    <mergeCell ref="C9:D9"/>
    <mergeCell ref="E9:I9"/>
    <mergeCell ref="E5:I5"/>
    <mergeCell ref="A6:B6"/>
    <mergeCell ref="C6:D6"/>
    <mergeCell ref="E6:I6"/>
    <mergeCell ref="A7:B7"/>
    <mergeCell ref="C7:D7"/>
    <mergeCell ref="E7:I7"/>
    <mergeCell ref="A5:B5"/>
    <mergeCell ref="C5:D5"/>
    <mergeCell ref="A2:I2"/>
    <mergeCell ref="A3:B3"/>
    <mergeCell ref="C3:D3"/>
    <mergeCell ref="E3:I3"/>
    <mergeCell ref="A4:B4"/>
    <mergeCell ref="C4:D4"/>
    <mergeCell ref="E4:I4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>
  <sheetPr codeName="List38"/>
  <dimension ref="A1:K53"/>
  <sheetViews>
    <sheetView showGridLines="0" zoomScaleSheetLayoutView="115" zoomScalePageLayoutView="130" workbookViewId="0">
      <selection activeCell="K48" sqref="K48"/>
    </sheetView>
  </sheetViews>
  <sheetFormatPr defaultRowHeight="11.45" customHeight="1"/>
  <cols>
    <col min="1" max="3" width="4.7109375" style="14" customWidth="1"/>
    <col min="4" max="4" width="13.42578125" style="14" customWidth="1"/>
    <col min="5" max="5" width="5.42578125" style="14" customWidth="1"/>
    <col min="6" max="10" width="9.28515625" style="14" customWidth="1"/>
    <col min="11" max="11" width="8.7109375" style="14" customWidth="1"/>
    <col min="12" max="14" width="10.7109375" style="14" customWidth="1"/>
    <col min="15" max="15" width="5.5703125" style="14" customWidth="1"/>
    <col min="16" max="16384" width="9.140625" style="14"/>
  </cols>
  <sheetData>
    <row r="1" spans="1:11" ht="11.45" customHeight="1">
      <c r="A1" s="15" t="str">
        <f>'o fy'!$B$29</f>
        <v>LASER CUT SLOVENSKO spol. s r.o.</v>
      </c>
    </row>
    <row r="2" spans="1:11" ht="11.25">
      <c r="A2" s="2607" t="s">
        <v>1614</v>
      </c>
      <c r="B2" s="2607"/>
      <c r="C2" s="2607"/>
      <c r="D2" s="2607"/>
      <c r="E2" s="2607"/>
      <c r="F2" s="2607"/>
      <c r="G2" s="2607"/>
      <c r="H2" s="2607"/>
      <c r="I2" s="2607"/>
      <c r="J2" s="2607"/>
      <c r="K2" s="2607"/>
    </row>
    <row r="3" spans="1:11" ht="16.5" customHeight="1">
      <c r="A3" s="2601" t="s">
        <v>954</v>
      </c>
      <c r="B3" s="2602"/>
      <c r="C3" s="2602"/>
      <c r="D3" s="2602"/>
      <c r="E3" s="2603"/>
      <c r="F3" s="2473" t="s">
        <v>218</v>
      </c>
      <c r="G3" s="2473"/>
      <c r="H3" s="2473"/>
      <c r="I3" s="2473"/>
      <c r="J3" s="2473"/>
      <c r="K3" s="2474"/>
    </row>
    <row r="4" spans="1:11" ht="36.75" customHeight="1">
      <c r="A4" s="2604"/>
      <c r="B4" s="2605"/>
      <c r="C4" s="2605"/>
      <c r="D4" s="2605"/>
      <c r="E4" s="2606"/>
      <c r="F4" s="235" t="s">
        <v>1615</v>
      </c>
      <c r="G4" s="236" t="s">
        <v>1294</v>
      </c>
      <c r="H4" s="236" t="s">
        <v>1616</v>
      </c>
      <c r="I4" s="237" t="s">
        <v>1617</v>
      </c>
      <c r="J4" s="236" t="s">
        <v>1618</v>
      </c>
      <c r="K4" s="236" t="s">
        <v>1619</v>
      </c>
    </row>
    <row r="5" spans="1:11" ht="11.45" customHeight="1">
      <c r="A5" s="2592" t="s">
        <v>1620</v>
      </c>
      <c r="B5" s="2593"/>
      <c r="C5" s="2593"/>
      <c r="D5" s="2593" t="s">
        <v>1621</v>
      </c>
      <c r="E5" s="2593"/>
      <c r="F5" s="435">
        <f>SUM(J5+I5+H5-G5)</f>
        <v>0</v>
      </c>
      <c r="G5" s="436"/>
      <c r="H5" s="436"/>
      <c r="I5" s="437"/>
      <c r="J5" s="438">
        <f>'SUVAHA VYPOCET'!$R$91+'SUVAHA VYPOCET'!R93</f>
        <v>0</v>
      </c>
      <c r="K5" s="239"/>
    </row>
    <row r="6" spans="1:11" ht="12.95" customHeight="1">
      <c r="A6" s="2594"/>
      <c r="B6" s="2595"/>
      <c r="C6" s="2595"/>
      <c r="D6" s="2595"/>
      <c r="E6" s="2595"/>
      <c r="F6" s="835"/>
      <c r="G6" s="835"/>
      <c r="H6" s="835"/>
      <c r="I6" s="835"/>
      <c r="J6" s="690"/>
      <c r="K6" s="836"/>
    </row>
    <row r="7" spans="1:11" ht="12.95" customHeight="1">
      <c r="A7" s="2589"/>
      <c r="B7" s="2590"/>
      <c r="C7" s="2590"/>
      <c r="D7" s="2590"/>
      <c r="E7" s="2590"/>
      <c r="F7" s="837"/>
      <c r="G7" s="837"/>
      <c r="H7" s="837"/>
      <c r="I7" s="837"/>
      <c r="J7" s="691"/>
      <c r="K7" s="838"/>
    </row>
    <row r="8" spans="1:11" ht="12.95" customHeight="1">
      <c r="A8" s="2589"/>
      <c r="B8" s="2590"/>
      <c r="C8" s="2590"/>
      <c r="D8" s="2590"/>
      <c r="E8" s="2590"/>
      <c r="F8" s="837"/>
      <c r="G8" s="837"/>
      <c r="H8" s="837"/>
      <c r="I8" s="837"/>
      <c r="J8" s="691"/>
      <c r="K8" s="838"/>
    </row>
    <row r="9" spans="1:11" ht="12.95" customHeight="1">
      <c r="A9" s="2589"/>
      <c r="B9" s="2590"/>
      <c r="C9" s="2590"/>
      <c r="D9" s="2590"/>
      <c r="E9" s="2590"/>
      <c r="F9" s="837"/>
      <c r="G9" s="837"/>
      <c r="H9" s="837"/>
      <c r="I9" s="837"/>
      <c r="J9" s="691"/>
      <c r="K9" s="838"/>
    </row>
    <row r="10" spans="1:11" ht="12.95" customHeight="1">
      <c r="A10" s="2589"/>
      <c r="B10" s="2590"/>
      <c r="C10" s="2590"/>
      <c r="D10" s="2590"/>
      <c r="E10" s="2590"/>
      <c r="F10" s="837"/>
      <c r="G10" s="837"/>
      <c r="H10" s="837"/>
      <c r="I10" s="837"/>
      <c r="J10" s="691"/>
      <c r="K10" s="838"/>
    </row>
    <row r="11" spans="1:11" ht="12.95" customHeight="1">
      <c r="A11" s="2589"/>
      <c r="B11" s="2590"/>
      <c r="C11" s="2590"/>
      <c r="D11" s="2590"/>
      <c r="E11" s="2590"/>
      <c r="F11" s="837"/>
      <c r="G11" s="837"/>
      <c r="H11" s="837"/>
      <c r="I11" s="837"/>
      <c r="J11" s="691"/>
      <c r="K11" s="838"/>
    </row>
    <row r="12" spans="1:11" ht="12.95" customHeight="1">
      <c r="A12" s="2589"/>
      <c r="B12" s="2590"/>
      <c r="C12" s="2590"/>
      <c r="D12" s="2590" t="s">
        <v>1622</v>
      </c>
      <c r="E12" s="2590"/>
      <c r="F12" s="837"/>
      <c r="G12" s="837"/>
      <c r="H12" s="837"/>
      <c r="I12" s="837"/>
      <c r="J12" s="691"/>
      <c r="K12" s="838"/>
    </row>
    <row r="13" spans="1:11" ht="12.95" customHeight="1">
      <c r="A13" s="2596"/>
      <c r="B13" s="2597"/>
      <c r="C13" s="2597"/>
      <c r="D13" s="2597" t="s">
        <v>1623</v>
      </c>
      <c r="E13" s="2597"/>
      <c r="F13" s="839"/>
      <c r="G13" s="839"/>
      <c r="H13" s="839"/>
      <c r="I13" s="839"/>
      <c r="J13" s="692"/>
      <c r="K13" s="840"/>
    </row>
    <row r="14" spans="1:11" ht="12.95" customHeight="1">
      <c r="A14" s="2592" t="s">
        <v>1624</v>
      </c>
      <c r="B14" s="2593"/>
      <c r="C14" s="2593"/>
      <c r="D14" s="2593" t="s">
        <v>1625</v>
      </c>
      <c r="E14" s="2593"/>
      <c r="F14" s="914">
        <f>SUM(J14+I14+H14-G14)</f>
        <v>0</v>
      </c>
      <c r="G14" s="238"/>
      <c r="H14" s="238"/>
      <c r="I14" s="238"/>
      <c r="J14" s="439">
        <f>'SUVAHA VYPOCET'!$R$92+'SUVAHA VYPOCET'!R94</f>
        <v>0</v>
      </c>
      <c r="K14" s="240"/>
    </row>
    <row r="15" spans="1:11" ht="12.95" customHeight="1">
      <c r="A15" s="2594"/>
      <c r="B15" s="2595"/>
      <c r="C15" s="2595"/>
      <c r="D15" s="2595"/>
      <c r="E15" s="2595"/>
      <c r="F15" s="835"/>
      <c r="G15" s="835"/>
      <c r="H15" s="835"/>
      <c r="I15" s="835"/>
      <c r="J15" s="690"/>
      <c r="K15" s="836"/>
    </row>
    <row r="16" spans="1:11" ht="12.95" customHeight="1">
      <c r="A16" s="2589"/>
      <c r="B16" s="2590"/>
      <c r="C16" s="2590"/>
      <c r="D16" s="2590"/>
      <c r="E16" s="2590"/>
      <c r="F16" s="837"/>
      <c r="G16" s="837"/>
      <c r="H16" s="837"/>
      <c r="I16" s="837"/>
      <c r="J16" s="691"/>
      <c r="K16" s="838"/>
    </row>
    <row r="17" spans="1:11" ht="12.95" customHeight="1">
      <c r="A17" s="2589"/>
      <c r="B17" s="2590"/>
      <c r="C17" s="2590"/>
      <c r="D17" s="2590"/>
      <c r="E17" s="2590"/>
      <c r="F17" s="837"/>
      <c r="G17" s="837"/>
      <c r="H17" s="837"/>
      <c r="I17" s="837"/>
      <c r="J17" s="691"/>
      <c r="K17" s="838"/>
    </row>
    <row r="18" spans="1:11" ht="12.95" customHeight="1">
      <c r="A18" s="2589"/>
      <c r="B18" s="2590"/>
      <c r="C18" s="2590"/>
      <c r="D18" s="2590"/>
      <c r="E18" s="2590"/>
      <c r="F18" s="837"/>
      <c r="G18" s="837"/>
      <c r="H18" s="837"/>
      <c r="I18" s="837"/>
      <c r="J18" s="691"/>
      <c r="K18" s="838"/>
    </row>
    <row r="19" spans="1:11" ht="12.95" customHeight="1">
      <c r="A19" s="2589"/>
      <c r="B19" s="2590"/>
      <c r="C19" s="2590"/>
      <c r="D19" s="2590"/>
      <c r="E19" s="2590"/>
      <c r="F19" s="837"/>
      <c r="G19" s="837"/>
      <c r="H19" s="837"/>
      <c r="I19" s="837"/>
      <c r="J19" s="691"/>
      <c r="K19" s="838"/>
    </row>
    <row r="20" spans="1:11" ht="12.95" customHeight="1">
      <c r="A20" s="2589"/>
      <c r="B20" s="2590"/>
      <c r="C20" s="2590"/>
      <c r="D20" s="2590"/>
      <c r="E20" s="2590"/>
      <c r="F20" s="837"/>
      <c r="G20" s="837"/>
      <c r="H20" s="837"/>
      <c r="I20" s="837"/>
      <c r="J20" s="691"/>
      <c r="K20" s="838"/>
    </row>
    <row r="21" spans="1:11" ht="12.95" customHeight="1">
      <c r="A21" s="2589"/>
      <c r="B21" s="2590"/>
      <c r="C21" s="2590"/>
      <c r="D21" s="2590"/>
      <c r="E21" s="2590"/>
      <c r="F21" s="837"/>
      <c r="G21" s="837"/>
      <c r="H21" s="837"/>
      <c r="I21" s="837"/>
      <c r="J21" s="691"/>
      <c r="K21" s="838"/>
    </row>
    <row r="22" spans="1:11" ht="12.95" customHeight="1">
      <c r="A22" s="2589"/>
      <c r="B22" s="2590"/>
      <c r="C22" s="2590"/>
      <c r="D22" s="2590" t="s">
        <v>1622</v>
      </c>
      <c r="E22" s="2590"/>
      <c r="F22" s="837"/>
      <c r="G22" s="837"/>
      <c r="H22" s="837"/>
      <c r="I22" s="837"/>
      <c r="J22" s="691"/>
      <c r="K22" s="838"/>
    </row>
    <row r="23" spans="1:11" ht="12.95" customHeight="1">
      <c r="A23" s="2589"/>
      <c r="B23" s="2590"/>
      <c r="C23" s="2590"/>
      <c r="D23" s="2590" t="s">
        <v>1623</v>
      </c>
      <c r="E23" s="2590"/>
      <c r="F23" s="837"/>
      <c r="G23" s="837"/>
      <c r="H23" s="837"/>
      <c r="I23" s="837"/>
      <c r="J23" s="691"/>
      <c r="K23" s="838"/>
    </row>
    <row r="24" spans="1:11" ht="12.95" customHeight="1">
      <c r="A24" s="2596"/>
      <c r="B24" s="2597"/>
      <c r="C24" s="2597"/>
      <c r="D24" s="2597"/>
      <c r="E24" s="2597"/>
      <c r="F24" s="839"/>
      <c r="G24" s="839"/>
      <c r="H24" s="839"/>
      <c r="I24" s="839"/>
      <c r="J24" s="692"/>
      <c r="K24" s="840"/>
    </row>
    <row r="25" spans="1:11" ht="12.95" customHeight="1">
      <c r="A25" s="2608" t="s">
        <v>972</v>
      </c>
      <c r="B25" s="2608"/>
      <c r="C25" s="2608"/>
      <c r="D25" s="241"/>
      <c r="E25" s="241"/>
      <c r="F25" s="242"/>
      <c r="G25" s="242"/>
      <c r="H25" s="242"/>
      <c r="I25" s="242"/>
      <c r="J25" s="149"/>
      <c r="K25" s="149"/>
    </row>
    <row r="26" spans="1:11" ht="20.25" customHeight="1">
      <c r="A26" s="2598"/>
      <c r="B26" s="2609"/>
      <c r="C26" s="2609"/>
      <c r="D26" s="2609"/>
      <c r="E26" s="2609"/>
      <c r="F26" s="2609"/>
      <c r="G26" s="2609"/>
      <c r="H26" s="2609"/>
      <c r="I26" s="2609"/>
      <c r="J26" s="2609"/>
      <c r="K26" s="2609"/>
    </row>
    <row r="27" spans="1:11" s="172" customFormat="1" ht="12.95" customHeight="1">
      <c r="A27" s="2600"/>
      <c r="B27" s="2600"/>
      <c r="C27" s="2600"/>
      <c r="D27" s="2600" t="s">
        <v>1622</v>
      </c>
      <c r="E27" s="2600"/>
      <c r="F27" s="243"/>
      <c r="G27" s="243"/>
      <c r="H27" s="243"/>
      <c r="I27" s="243"/>
      <c r="J27" s="244"/>
    </row>
    <row r="28" spans="1:11" ht="12.95" customHeight="1">
      <c r="A28" s="2601" t="s">
        <v>954</v>
      </c>
      <c r="B28" s="2602"/>
      <c r="C28" s="2602"/>
      <c r="D28" s="2602"/>
      <c r="E28" s="2603"/>
      <c r="F28" s="2473" t="s">
        <v>955</v>
      </c>
      <c r="G28" s="2473"/>
      <c r="H28" s="2473"/>
      <c r="I28" s="2473"/>
      <c r="J28" s="2473"/>
      <c r="K28" s="2474"/>
    </row>
    <row r="29" spans="1:11" ht="37.5" customHeight="1">
      <c r="A29" s="2604"/>
      <c r="B29" s="2605"/>
      <c r="C29" s="2605"/>
      <c r="D29" s="2605"/>
      <c r="E29" s="2606"/>
      <c r="F29" s="235" t="s">
        <v>1615</v>
      </c>
      <c r="G29" s="236" t="s">
        <v>1294</v>
      </c>
      <c r="H29" s="236" t="s">
        <v>1616</v>
      </c>
      <c r="I29" s="237" t="s">
        <v>1617</v>
      </c>
      <c r="J29" s="236" t="s">
        <v>1618</v>
      </c>
      <c r="K29" s="236" t="s">
        <v>2585</v>
      </c>
    </row>
    <row r="30" spans="1:11" ht="12.95" customHeight="1">
      <c r="A30" s="2592" t="s">
        <v>1620</v>
      </c>
      <c r="B30" s="2593"/>
      <c r="C30" s="2593"/>
      <c r="D30" s="2593" t="s">
        <v>1621</v>
      </c>
      <c r="E30" s="2593"/>
      <c r="F30" s="435">
        <f>SUM(J30+I30+H30-G30)</f>
        <v>0</v>
      </c>
      <c r="G30" s="436"/>
      <c r="H30" s="436"/>
      <c r="I30" s="437"/>
      <c r="J30" s="438">
        <f>'SUVAHA VYPOCET'!$AG$91+'SUVAHA VYPOCET'!AG93</f>
        <v>0</v>
      </c>
      <c r="K30" s="239"/>
    </row>
    <row r="31" spans="1:11" ht="12.95" customHeight="1">
      <c r="A31" s="2594"/>
      <c r="B31" s="2595"/>
      <c r="C31" s="2595"/>
      <c r="D31" s="2595"/>
      <c r="E31" s="2595"/>
      <c r="F31" s="841"/>
      <c r="G31" s="841"/>
      <c r="H31" s="841"/>
      <c r="I31" s="841"/>
      <c r="J31" s="424"/>
      <c r="K31" s="836"/>
    </row>
    <row r="32" spans="1:11" ht="12.95" customHeight="1">
      <c r="A32" s="2589"/>
      <c r="B32" s="2590"/>
      <c r="C32" s="2590"/>
      <c r="D32" s="2590"/>
      <c r="E32" s="2590"/>
      <c r="F32" s="842"/>
      <c r="G32" s="842"/>
      <c r="H32" s="842"/>
      <c r="I32" s="842"/>
      <c r="J32" s="425"/>
      <c r="K32" s="838"/>
    </row>
    <row r="33" spans="1:11" ht="12.95" customHeight="1">
      <c r="A33" s="2589"/>
      <c r="B33" s="2590"/>
      <c r="C33" s="2590"/>
      <c r="D33" s="2590"/>
      <c r="E33" s="2590"/>
      <c r="F33" s="842"/>
      <c r="G33" s="842"/>
      <c r="H33" s="842"/>
      <c r="I33" s="842"/>
      <c r="J33" s="425"/>
      <c r="K33" s="838"/>
    </row>
    <row r="34" spans="1:11" ht="12.95" customHeight="1">
      <c r="A34" s="2589"/>
      <c r="B34" s="2590"/>
      <c r="C34" s="2590"/>
      <c r="D34" s="2590"/>
      <c r="E34" s="2590"/>
      <c r="F34" s="842"/>
      <c r="G34" s="842"/>
      <c r="H34" s="842"/>
      <c r="I34" s="842"/>
      <c r="J34" s="425"/>
      <c r="K34" s="838"/>
    </row>
    <row r="35" spans="1:11" ht="12.95" customHeight="1">
      <c r="A35" s="2589"/>
      <c r="B35" s="2590"/>
      <c r="C35" s="2590"/>
      <c r="D35" s="2590"/>
      <c r="E35" s="2590"/>
      <c r="F35" s="842"/>
      <c r="G35" s="842"/>
      <c r="H35" s="842"/>
      <c r="I35" s="842"/>
      <c r="J35" s="425"/>
      <c r="K35" s="838"/>
    </row>
    <row r="36" spans="1:11" ht="12.95" customHeight="1">
      <c r="A36" s="2589"/>
      <c r="B36" s="2590"/>
      <c r="C36" s="2590"/>
      <c r="D36" s="2590"/>
      <c r="E36" s="2590"/>
      <c r="F36" s="842"/>
      <c r="G36" s="842"/>
      <c r="H36" s="842"/>
      <c r="I36" s="842"/>
      <c r="J36" s="425"/>
      <c r="K36" s="838"/>
    </row>
    <row r="37" spans="1:11" ht="12.95" customHeight="1">
      <c r="A37" s="2589"/>
      <c r="B37" s="2590"/>
      <c r="C37" s="2590"/>
      <c r="D37" s="2590" t="s">
        <v>1622</v>
      </c>
      <c r="E37" s="2590"/>
      <c r="F37" s="842"/>
      <c r="G37" s="842"/>
      <c r="H37" s="842"/>
      <c r="I37" s="842"/>
      <c r="J37" s="425"/>
      <c r="K37" s="838"/>
    </row>
    <row r="38" spans="1:11" ht="12.95" customHeight="1">
      <c r="A38" s="2596"/>
      <c r="B38" s="2597"/>
      <c r="C38" s="2597"/>
      <c r="D38" s="2597" t="s">
        <v>1623</v>
      </c>
      <c r="E38" s="2597"/>
      <c r="F38" s="843"/>
      <c r="G38" s="843"/>
      <c r="H38" s="843"/>
      <c r="I38" s="843"/>
      <c r="J38" s="426"/>
      <c r="K38" s="840"/>
    </row>
    <row r="39" spans="1:11" ht="12.95" customHeight="1">
      <c r="A39" s="2592" t="s">
        <v>1624</v>
      </c>
      <c r="B39" s="2593"/>
      <c r="C39" s="2593"/>
      <c r="D39" s="2593" t="s">
        <v>1625</v>
      </c>
      <c r="E39" s="2593"/>
      <c r="F39" s="435">
        <f>SUM(J39+I39+H39-G39)</f>
        <v>0</v>
      </c>
      <c r="G39" s="436"/>
      <c r="H39" s="436"/>
      <c r="I39" s="436"/>
      <c r="J39" s="441">
        <f>'SUVAHA VYPOCET'!$AG$92+'SUVAHA VYPOCET'!AG94</f>
        <v>0</v>
      </c>
      <c r="K39" s="440"/>
    </row>
    <row r="40" spans="1:11" ht="12.95" customHeight="1">
      <c r="A40" s="2594"/>
      <c r="B40" s="2595"/>
      <c r="C40" s="2595"/>
      <c r="D40" s="2595"/>
      <c r="E40" s="2595"/>
      <c r="F40" s="841"/>
      <c r="G40" s="841"/>
      <c r="H40" s="841"/>
      <c r="I40" s="841"/>
      <c r="J40" s="424"/>
      <c r="K40" s="836"/>
    </row>
    <row r="41" spans="1:11" ht="12.95" customHeight="1">
      <c r="A41" s="2589"/>
      <c r="B41" s="2590"/>
      <c r="C41" s="2590"/>
      <c r="D41" s="2590"/>
      <c r="E41" s="2590"/>
      <c r="F41" s="842"/>
      <c r="G41" s="842"/>
      <c r="H41" s="842"/>
      <c r="I41" s="842"/>
      <c r="J41" s="425"/>
      <c r="K41" s="838"/>
    </row>
    <row r="42" spans="1:11" ht="12.95" customHeight="1">
      <c r="A42" s="2589"/>
      <c r="B42" s="2590"/>
      <c r="C42" s="2590"/>
      <c r="D42" s="2590"/>
      <c r="E42" s="2590"/>
      <c r="F42" s="842"/>
      <c r="G42" s="842"/>
      <c r="H42" s="842"/>
      <c r="I42" s="842"/>
      <c r="J42" s="425"/>
      <c r="K42" s="838"/>
    </row>
    <row r="43" spans="1:11" ht="12.95" customHeight="1">
      <c r="A43" s="2589"/>
      <c r="B43" s="2590"/>
      <c r="C43" s="2590"/>
      <c r="D43" s="2590"/>
      <c r="E43" s="2590"/>
      <c r="F43" s="842"/>
      <c r="G43" s="842"/>
      <c r="H43" s="842"/>
      <c r="I43" s="842"/>
      <c r="J43" s="425"/>
      <c r="K43" s="838"/>
    </row>
    <row r="44" spans="1:11" ht="12.95" customHeight="1">
      <c r="A44" s="2589"/>
      <c r="B44" s="2590"/>
      <c r="C44" s="2590"/>
      <c r="D44" s="2590"/>
      <c r="E44" s="2590"/>
      <c r="F44" s="842"/>
      <c r="G44" s="842"/>
      <c r="H44" s="842"/>
      <c r="I44" s="842"/>
      <c r="J44" s="425"/>
      <c r="K44" s="838"/>
    </row>
    <row r="45" spans="1:11" ht="12.95" customHeight="1">
      <c r="A45" s="2589"/>
      <c r="B45" s="2590"/>
      <c r="C45" s="2590"/>
      <c r="D45" s="2590"/>
      <c r="E45" s="2590"/>
      <c r="F45" s="842"/>
      <c r="G45" s="842"/>
      <c r="H45" s="842"/>
      <c r="I45" s="842"/>
      <c r="J45" s="425"/>
      <c r="K45" s="838"/>
    </row>
    <row r="46" spans="1:11" ht="12.95" customHeight="1">
      <c r="A46" s="2589"/>
      <c r="B46" s="2590"/>
      <c r="C46" s="2590"/>
      <c r="D46" s="2590"/>
      <c r="E46" s="2590"/>
      <c r="F46" s="842"/>
      <c r="G46" s="842"/>
      <c r="H46" s="842"/>
      <c r="I46" s="842"/>
      <c r="J46" s="425"/>
      <c r="K46" s="838"/>
    </row>
    <row r="47" spans="1:11" ht="12.95" customHeight="1">
      <c r="A47" s="2589"/>
      <c r="B47" s="2590"/>
      <c r="C47" s="2590"/>
      <c r="D47" s="2590" t="s">
        <v>1622</v>
      </c>
      <c r="E47" s="2590"/>
      <c r="F47" s="842"/>
      <c r="G47" s="842"/>
      <c r="H47" s="842"/>
      <c r="I47" s="842"/>
      <c r="J47" s="425"/>
      <c r="K47" s="838"/>
    </row>
    <row r="48" spans="1:11" ht="12.95" customHeight="1">
      <c r="A48" s="2589"/>
      <c r="B48" s="2590"/>
      <c r="C48" s="2590"/>
      <c r="D48" s="2590" t="s">
        <v>1623</v>
      </c>
      <c r="E48" s="2590"/>
      <c r="F48" s="842"/>
      <c r="G48" s="842"/>
      <c r="H48" s="842"/>
      <c r="I48" s="842"/>
      <c r="J48" s="425"/>
      <c r="K48" s="838"/>
    </row>
    <row r="49" spans="1:11" ht="12.95" customHeight="1">
      <c r="A49" s="2596"/>
      <c r="B49" s="2597"/>
      <c r="C49" s="2597"/>
      <c r="D49" s="2597"/>
      <c r="E49" s="2597"/>
      <c r="F49" s="843"/>
      <c r="G49" s="843"/>
      <c r="H49" s="843"/>
      <c r="I49" s="843"/>
      <c r="J49" s="426"/>
      <c r="K49" s="840"/>
    </row>
    <row r="50" spans="1:11" ht="11.45" customHeight="1">
      <c r="A50" s="2608" t="s">
        <v>972</v>
      </c>
      <c r="B50" s="2608"/>
      <c r="C50" s="2608"/>
      <c r="D50" s="241"/>
      <c r="E50" s="241"/>
      <c r="F50" s="242"/>
      <c r="G50" s="242"/>
      <c r="H50" s="242"/>
      <c r="I50" s="242"/>
      <c r="J50" s="149"/>
    </row>
    <row r="51" spans="1:11" ht="40.5" customHeight="1">
      <c r="A51" s="2598"/>
      <c r="B51" s="2599"/>
      <c r="C51" s="2599"/>
      <c r="D51" s="2599"/>
      <c r="E51" s="2599"/>
      <c r="F51" s="2599"/>
      <c r="G51" s="2599"/>
      <c r="H51" s="2599"/>
      <c r="I51" s="2599"/>
      <c r="J51" s="2599"/>
      <c r="K51" s="2599"/>
    </row>
    <row r="52" spans="1:11" ht="11.45" customHeight="1">
      <c r="A52" s="2591">
        <f>'o fy'!$A$54</f>
        <v>0</v>
      </c>
      <c r="B52" s="2591"/>
      <c r="C52" s="2591"/>
      <c r="D52" s="2591"/>
      <c r="E52" s="2591"/>
      <c r="F52" s="2591"/>
      <c r="G52" s="2591"/>
      <c r="H52" s="242"/>
      <c r="I52" s="242"/>
      <c r="J52" s="149"/>
    </row>
    <row r="53" spans="1:11" ht="11.45" customHeight="1">
      <c r="A53" s="241"/>
      <c r="B53" s="241"/>
      <c r="C53" s="241"/>
      <c r="D53" s="241"/>
      <c r="E53" s="241"/>
      <c r="F53" s="242"/>
      <c r="G53" s="242"/>
      <c r="H53" s="242"/>
      <c r="I53" s="242"/>
      <c r="J53" s="149"/>
    </row>
  </sheetData>
  <sheetProtection formatCells="0" selectLockedCells="1"/>
  <mergeCells count="51">
    <mergeCell ref="A42:E42"/>
    <mergeCell ref="A43:E43"/>
    <mergeCell ref="A50:C50"/>
    <mergeCell ref="A44:E44"/>
    <mergeCell ref="A45:E45"/>
    <mergeCell ref="A46:E46"/>
    <mergeCell ref="A47:E47"/>
    <mergeCell ref="A48:E48"/>
    <mergeCell ref="A49:E49"/>
    <mergeCell ref="A37:E37"/>
    <mergeCell ref="A38:E38"/>
    <mergeCell ref="A39:E39"/>
    <mergeCell ref="A40:E40"/>
    <mergeCell ref="A41:E41"/>
    <mergeCell ref="A32:E32"/>
    <mergeCell ref="A33:E33"/>
    <mergeCell ref="A34:E34"/>
    <mergeCell ref="A35:E35"/>
    <mergeCell ref="A36:E36"/>
    <mergeCell ref="A31:E31"/>
    <mergeCell ref="A22:E22"/>
    <mergeCell ref="A23:E23"/>
    <mergeCell ref="A24:E24"/>
    <mergeCell ref="A25:C25"/>
    <mergeCell ref="A26:K26"/>
    <mergeCell ref="A17:E17"/>
    <mergeCell ref="A18:E18"/>
    <mergeCell ref="A19:E19"/>
    <mergeCell ref="A20:E20"/>
    <mergeCell ref="A21:E21"/>
    <mergeCell ref="A2:K2"/>
    <mergeCell ref="A3:E4"/>
    <mergeCell ref="F3:K3"/>
    <mergeCell ref="A5:E5"/>
    <mergeCell ref="A6:E6"/>
    <mergeCell ref="A7:E7"/>
    <mergeCell ref="A52:G52"/>
    <mergeCell ref="A14:E14"/>
    <mergeCell ref="A15:E15"/>
    <mergeCell ref="A16:E16"/>
    <mergeCell ref="A8:E8"/>
    <mergeCell ref="A9:E9"/>
    <mergeCell ref="A10:E10"/>
    <mergeCell ref="A11:E11"/>
    <mergeCell ref="A12:E12"/>
    <mergeCell ref="A13:E13"/>
    <mergeCell ref="A51:K51"/>
    <mergeCell ref="A27:E27"/>
    <mergeCell ref="A28:E29"/>
    <mergeCell ref="F28:K28"/>
    <mergeCell ref="A30:E30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>
  <sheetPr codeName="List39"/>
  <dimension ref="A1:AZ51"/>
  <sheetViews>
    <sheetView showGridLines="0" zoomScaleSheetLayoutView="130" zoomScalePageLayoutView="130" workbookViewId="0">
      <selection activeCell="J48" sqref="J48:K48"/>
    </sheetView>
  </sheetViews>
  <sheetFormatPr defaultRowHeight="11.25"/>
  <cols>
    <col min="1" max="3" width="4.7109375" style="114" customWidth="1"/>
    <col min="4" max="4" width="17.28515625" style="114" customWidth="1"/>
    <col min="5" max="5" width="3.7109375" style="114" customWidth="1"/>
    <col min="6" max="10" width="9.28515625" style="114" customWidth="1"/>
    <col min="11" max="11" width="8.7109375" style="114" customWidth="1"/>
    <col min="12" max="12" width="0.28515625" style="161" customWidth="1"/>
    <col min="13" max="16" width="1.7109375" style="161" hidden="1" customWidth="1"/>
    <col min="17" max="52" width="1.7109375" style="161" customWidth="1"/>
    <col min="53" max="53" width="1.7109375" style="114" customWidth="1"/>
    <col min="54" max="16384" width="9.140625" style="114"/>
  </cols>
  <sheetData>
    <row r="1" spans="1:52">
      <c r="A1" s="165" t="str">
        <f>'o fy'!$B$29</f>
        <v>LASER CUT SLOVENSKO spol. s r.o.</v>
      </c>
    </row>
    <row r="2" spans="1:52" ht="12.75" customHeight="1">
      <c r="A2" s="2607" t="s">
        <v>1626</v>
      </c>
      <c r="B2" s="2607"/>
      <c r="C2" s="2607"/>
      <c r="D2" s="2607"/>
      <c r="E2" s="2607"/>
      <c r="F2" s="2607"/>
      <c r="G2" s="2607"/>
      <c r="H2" s="2241"/>
      <c r="I2" s="2241"/>
    </row>
    <row r="3" spans="1:52">
      <c r="A3" s="2077" t="s">
        <v>954</v>
      </c>
      <c r="B3" s="2078"/>
      <c r="C3" s="2078"/>
      <c r="D3" s="2078"/>
      <c r="E3" s="2078"/>
      <c r="F3" s="2078"/>
      <c r="G3" s="2079"/>
      <c r="H3" s="2505" t="s">
        <v>218</v>
      </c>
      <c r="I3" s="2505"/>
      <c r="J3" s="2505" t="s">
        <v>955</v>
      </c>
      <c r="K3" s="2505"/>
    </row>
    <row r="4" spans="1:52" ht="24" customHeight="1">
      <c r="A4" s="2083"/>
      <c r="B4" s="2084"/>
      <c r="C4" s="2084"/>
      <c r="D4" s="2084"/>
      <c r="E4" s="2084"/>
      <c r="F4" s="2084"/>
      <c r="G4" s="2085"/>
      <c r="H4" s="2505"/>
      <c r="I4" s="2505"/>
      <c r="J4" s="2505"/>
      <c r="K4" s="2505"/>
    </row>
    <row r="5" spans="1:52" ht="12.95" customHeight="1">
      <c r="A5" s="2462" t="s">
        <v>1627</v>
      </c>
      <c r="B5" s="2463"/>
      <c r="C5" s="2463"/>
      <c r="D5" s="2463"/>
      <c r="E5" s="2463"/>
      <c r="F5" s="2463"/>
      <c r="G5" s="2463"/>
      <c r="H5" s="2615"/>
      <c r="I5" s="2615"/>
      <c r="J5" s="2615"/>
      <c r="K5" s="2616"/>
    </row>
    <row r="6" spans="1:52" ht="12.95" customHeight="1">
      <c r="A6" s="2613" t="s">
        <v>1628</v>
      </c>
      <c r="B6" s="2614"/>
      <c r="C6" s="2614"/>
      <c r="D6" s="2614"/>
      <c r="E6" s="2614"/>
      <c r="F6" s="2614"/>
      <c r="G6" s="2614"/>
      <c r="H6" s="2036">
        <f>SUM(H7-H5)</f>
        <v>32409.809999999998</v>
      </c>
      <c r="I6" s="2036"/>
      <c r="J6" s="2036">
        <f>SUM(J7-J5)</f>
        <v>37729.329999999994</v>
      </c>
      <c r="K6" s="2036"/>
    </row>
    <row r="7" spans="1:52" ht="12.95" customHeight="1">
      <c r="A7" s="2613" t="s">
        <v>1629</v>
      </c>
      <c r="B7" s="2614"/>
      <c r="C7" s="2614"/>
      <c r="D7" s="2614"/>
      <c r="E7" s="2614"/>
      <c r="F7" s="2614"/>
      <c r="G7" s="2614"/>
      <c r="H7" s="2618">
        <f>'D2'!$J$43</f>
        <v>32409.809999999998</v>
      </c>
      <c r="I7" s="2618"/>
      <c r="J7" s="2618">
        <f>'D2'!$M$43</f>
        <v>37729.329999999994</v>
      </c>
      <c r="K7" s="2618"/>
    </row>
    <row r="8" spans="1:52" ht="12.95" customHeight="1">
      <c r="A8" s="2613" t="s">
        <v>1630</v>
      </c>
      <c r="B8" s="2614"/>
      <c r="C8" s="2614"/>
      <c r="D8" s="2614"/>
      <c r="E8" s="2614"/>
      <c r="F8" s="2614"/>
      <c r="G8" s="2614"/>
      <c r="H8" s="2036">
        <f>SUM(H10-H9)</f>
        <v>0</v>
      </c>
      <c r="I8" s="2036"/>
      <c r="J8" s="2036">
        <f>SUM(J10-J9)</f>
        <v>0</v>
      </c>
      <c r="K8" s="2036"/>
    </row>
    <row r="9" spans="1:52" ht="12.95" customHeight="1">
      <c r="A9" s="2613" t="s">
        <v>1631</v>
      </c>
      <c r="B9" s="2614"/>
      <c r="C9" s="2614"/>
      <c r="D9" s="2614"/>
      <c r="E9" s="2614"/>
      <c r="F9" s="2614"/>
      <c r="G9" s="2614"/>
      <c r="H9" s="2402"/>
      <c r="I9" s="2402"/>
      <c r="J9" s="2402"/>
      <c r="K9" s="2628"/>
    </row>
    <row r="10" spans="1:52" ht="12.95" customHeight="1">
      <c r="A10" s="2619" t="s">
        <v>1632</v>
      </c>
      <c r="B10" s="2620"/>
      <c r="C10" s="2620"/>
      <c r="D10" s="2620"/>
      <c r="E10" s="2620"/>
      <c r="F10" s="2620"/>
      <c r="G10" s="2620"/>
      <c r="H10" s="2621">
        <f>'D2'!$J$31</f>
        <v>0</v>
      </c>
      <c r="I10" s="2621"/>
      <c r="J10" s="2210">
        <f>'D2'!$M$31</f>
        <v>0</v>
      </c>
      <c r="K10" s="2211"/>
    </row>
    <row r="11" spans="1:52">
      <c r="A11" s="136" t="s">
        <v>972</v>
      </c>
      <c r="B11" s="151"/>
      <c r="C11" s="151"/>
      <c r="D11" s="151"/>
      <c r="E11" s="151"/>
      <c r="F11" s="151"/>
      <c r="G11" s="429"/>
      <c r="H11" s="429"/>
      <c r="I11" s="429"/>
    </row>
    <row r="12" spans="1:52" s="845" customFormat="1" ht="35.1" customHeight="1">
      <c r="A12" s="2617"/>
      <c r="B12" s="2617"/>
      <c r="C12" s="2617"/>
      <c r="D12" s="2617"/>
      <c r="E12" s="2617"/>
      <c r="F12" s="2617"/>
      <c r="G12" s="2617"/>
      <c r="H12" s="2617"/>
      <c r="I12" s="2617"/>
      <c r="J12" s="2617"/>
      <c r="K12" s="2617"/>
      <c r="L12" s="844"/>
      <c r="M12" s="844"/>
      <c r="N12" s="844"/>
      <c r="O12" s="844"/>
      <c r="P12" s="844"/>
      <c r="Q12" s="844"/>
      <c r="R12" s="844"/>
      <c r="S12" s="844"/>
      <c r="T12" s="844"/>
      <c r="U12" s="844"/>
      <c r="V12" s="844"/>
      <c r="W12" s="844"/>
      <c r="X12" s="844"/>
      <c r="Y12" s="844"/>
      <c r="Z12" s="844"/>
      <c r="AA12" s="844"/>
      <c r="AB12" s="844"/>
      <c r="AC12" s="844"/>
      <c r="AD12" s="844"/>
      <c r="AE12" s="844"/>
      <c r="AF12" s="844"/>
      <c r="AG12" s="844"/>
      <c r="AH12" s="844"/>
      <c r="AI12" s="844"/>
      <c r="AJ12" s="844"/>
      <c r="AK12" s="844"/>
      <c r="AL12" s="844"/>
      <c r="AM12" s="844"/>
      <c r="AN12" s="844"/>
      <c r="AO12" s="844"/>
      <c r="AP12" s="844"/>
      <c r="AQ12" s="844"/>
      <c r="AR12" s="844"/>
      <c r="AS12" s="844"/>
      <c r="AT12" s="844"/>
      <c r="AU12" s="844"/>
      <c r="AV12" s="844"/>
      <c r="AW12" s="844"/>
      <c r="AX12" s="844"/>
      <c r="AY12" s="844"/>
      <c r="AZ12" s="844"/>
    </row>
    <row r="13" spans="1:52" hidden="1"/>
    <row r="14" spans="1:52" ht="12.75" customHeight="1">
      <c r="A14" s="245" t="s">
        <v>1633</v>
      </c>
      <c r="B14" s="245"/>
      <c r="C14" s="245"/>
      <c r="D14" s="245"/>
      <c r="E14" s="245"/>
      <c r="F14" s="245"/>
      <c r="G14" s="245"/>
      <c r="H14" s="245"/>
      <c r="I14" s="245"/>
    </row>
    <row r="15" spans="1:52">
      <c r="A15" s="2077" t="s">
        <v>1634</v>
      </c>
      <c r="B15" s="2078"/>
      <c r="C15" s="2078"/>
      <c r="D15" s="2078"/>
      <c r="E15" s="2079"/>
      <c r="F15" s="2076" t="s">
        <v>1635</v>
      </c>
      <c r="G15" s="2076"/>
      <c r="H15" s="2076"/>
      <c r="I15" s="2076"/>
      <c r="J15" s="2076"/>
      <c r="K15" s="2076"/>
    </row>
    <row r="16" spans="1:52">
      <c r="A16" s="2080"/>
      <c r="B16" s="2081"/>
      <c r="C16" s="2081"/>
      <c r="D16" s="2081"/>
      <c r="E16" s="2082"/>
      <c r="F16" s="2076" t="s">
        <v>1636</v>
      </c>
      <c r="G16" s="2076"/>
      <c r="H16" s="2076" t="s">
        <v>1637</v>
      </c>
      <c r="I16" s="2076"/>
      <c r="J16" s="2505" t="s">
        <v>1638</v>
      </c>
      <c r="K16" s="2505"/>
    </row>
    <row r="17" spans="1:13" ht="1.5" customHeight="1">
      <c r="A17" s="2083"/>
      <c r="B17" s="2084"/>
      <c r="C17" s="2084"/>
      <c r="D17" s="2084"/>
      <c r="E17" s="2085"/>
      <c r="F17" s="2076"/>
      <c r="G17" s="2076"/>
      <c r="H17" s="2076"/>
      <c r="I17" s="2076"/>
      <c r="J17" s="2505"/>
      <c r="K17" s="2505"/>
    </row>
    <row r="18" spans="1:13" ht="12.95" customHeight="1">
      <c r="A18" s="2622" t="s">
        <v>1639</v>
      </c>
      <c r="B18" s="2623"/>
      <c r="C18" s="2623"/>
      <c r="D18" s="2623"/>
      <c r="E18" s="246" t="s">
        <v>314</v>
      </c>
      <c r="F18" s="2624">
        <f>SUM(L18-J18-H18)</f>
        <v>0</v>
      </c>
      <c r="G18" s="2624"/>
      <c r="H18" s="2625"/>
      <c r="I18" s="2625"/>
      <c r="J18" s="2626"/>
      <c r="K18" s="2627"/>
      <c r="L18" s="2611">
        <f>'D2'!J31</f>
        <v>0</v>
      </c>
      <c r="M18" s="2611"/>
    </row>
    <row r="19" spans="1:13" ht="24" customHeight="1">
      <c r="A19" s="2629" t="s">
        <v>1640</v>
      </c>
      <c r="B19" s="2630"/>
      <c r="C19" s="2630"/>
      <c r="D19" s="2630"/>
      <c r="E19" s="247" t="s">
        <v>316</v>
      </c>
      <c r="F19" s="2631">
        <f>SUM(L19-J19-H19)</f>
        <v>0</v>
      </c>
      <c r="G19" s="2631"/>
      <c r="H19" s="2632"/>
      <c r="I19" s="2632"/>
      <c r="J19" s="2633"/>
      <c r="K19" s="2634"/>
      <c r="L19" s="2610">
        <f>'D2'!J32</f>
        <v>0</v>
      </c>
      <c r="M19" s="2610"/>
    </row>
    <row r="20" spans="1:13" ht="12.95" customHeight="1">
      <c r="A20" s="2629" t="s">
        <v>1062</v>
      </c>
      <c r="B20" s="2635"/>
      <c r="C20" s="2635"/>
      <c r="D20" s="2635"/>
      <c r="E20" s="247" t="s">
        <v>317</v>
      </c>
      <c r="F20" s="2631">
        <f t="shared" ref="F20:F42" si="0">SUM(L20-J20-H20)</f>
        <v>0</v>
      </c>
      <c r="G20" s="2631"/>
      <c r="H20" s="2632"/>
      <c r="I20" s="2632"/>
      <c r="J20" s="2633"/>
      <c r="K20" s="2634"/>
      <c r="L20" s="2610">
        <f>'D2'!J33</f>
        <v>0</v>
      </c>
      <c r="M20" s="2610"/>
    </row>
    <row r="21" spans="1:13" ht="12.95" customHeight="1">
      <c r="A21" s="2629" t="s">
        <v>1106</v>
      </c>
      <c r="B21" s="2630"/>
      <c r="C21" s="2630"/>
      <c r="D21" s="2630"/>
      <c r="E21" s="247" t="s">
        <v>318</v>
      </c>
      <c r="F21" s="2631">
        <f t="shared" si="0"/>
        <v>0</v>
      </c>
      <c r="G21" s="2631"/>
      <c r="H21" s="2632"/>
      <c r="I21" s="2632"/>
      <c r="J21" s="2633"/>
      <c r="K21" s="2634"/>
      <c r="L21" s="2610">
        <f>'D2'!J34</f>
        <v>0</v>
      </c>
      <c r="M21" s="2610"/>
    </row>
    <row r="22" spans="1:13" ht="25.5" customHeight="1">
      <c r="A22" s="2629" t="s">
        <v>1641</v>
      </c>
      <c r="B22" s="2630"/>
      <c r="C22" s="2630"/>
      <c r="D22" s="2630"/>
      <c r="E22" s="247" t="s">
        <v>319</v>
      </c>
      <c r="F22" s="2631">
        <f t="shared" si="0"/>
        <v>0</v>
      </c>
      <c r="G22" s="2631"/>
      <c r="H22" s="2632"/>
      <c r="I22" s="2632"/>
      <c r="J22" s="2633"/>
      <c r="K22" s="2634"/>
      <c r="L22" s="2610">
        <f>'D2'!J35</f>
        <v>0</v>
      </c>
      <c r="M22" s="2610"/>
    </row>
    <row r="23" spans="1:13" ht="24.75" customHeight="1">
      <c r="A23" s="2629" t="s">
        <v>315</v>
      </c>
      <c r="B23" s="2630"/>
      <c r="C23" s="2630"/>
      <c r="D23" s="2630"/>
      <c r="E23" s="247" t="s">
        <v>320</v>
      </c>
      <c r="F23" s="2631">
        <f t="shared" si="0"/>
        <v>0</v>
      </c>
      <c r="G23" s="2631"/>
      <c r="H23" s="2632"/>
      <c r="I23" s="2632"/>
      <c r="J23" s="2633"/>
      <c r="K23" s="2634"/>
      <c r="L23" s="2610">
        <f>'D2'!J36</f>
        <v>0</v>
      </c>
      <c r="M23" s="2610"/>
    </row>
    <row r="24" spans="1:13" ht="12.95" customHeight="1">
      <c r="A24" s="2636" t="s">
        <v>1108</v>
      </c>
      <c r="B24" s="2630"/>
      <c r="C24" s="2630"/>
      <c r="D24" s="2630"/>
      <c r="E24" s="247" t="s">
        <v>322</v>
      </c>
      <c r="F24" s="2631">
        <f t="shared" si="0"/>
        <v>0</v>
      </c>
      <c r="G24" s="2631"/>
      <c r="H24" s="2632"/>
      <c r="I24" s="2632"/>
      <c r="J24" s="2633"/>
      <c r="K24" s="2634"/>
      <c r="L24" s="2610">
        <f>'D2'!J37</f>
        <v>0</v>
      </c>
      <c r="M24" s="2610"/>
    </row>
    <row r="25" spans="1:13" ht="12.95" customHeight="1">
      <c r="A25" s="2636" t="s">
        <v>1109</v>
      </c>
      <c r="B25" s="2630"/>
      <c r="C25" s="2630"/>
      <c r="D25" s="2630"/>
      <c r="E25" s="247" t="s">
        <v>324</v>
      </c>
      <c r="F25" s="2631">
        <f t="shared" si="0"/>
        <v>0</v>
      </c>
      <c r="G25" s="2631"/>
      <c r="H25" s="2632"/>
      <c r="I25" s="2632"/>
      <c r="J25" s="2633"/>
      <c r="K25" s="2634"/>
      <c r="L25" s="2610">
        <f>'D2'!J38</f>
        <v>0</v>
      </c>
      <c r="M25" s="2610"/>
    </row>
    <row r="26" spans="1:13" ht="12.95" customHeight="1">
      <c r="A26" s="2636" t="s">
        <v>1110</v>
      </c>
      <c r="B26" s="2630"/>
      <c r="C26" s="2630"/>
      <c r="D26" s="2630"/>
      <c r="E26" s="247" t="s">
        <v>325</v>
      </c>
      <c r="F26" s="2631">
        <f t="shared" si="0"/>
        <v>0</v>
      </c>
      <c r="G26" s="2631"/>
      <c r="H26" s="2632"/>
      <c r="I26" s="2632"/>
      <c r="J26" s="2633"/>
      <c r="K26" s="2634"/>
      <c r="L26" s="2610">
        <f>'D2'!J39</f>
        <v>0</v>
      </c>
      <c r="M26" s="2610"/>
    </row>
    <row r="27" spans="1:13" ht="12.95" customHeight="1">
      <c r="A27" s="2636" t="s">
        <v>1111</v>
      </c>
      <c r="B27" s="2630"/>
      <c r="C27" s="2630"/>
      <c r="D27" s="2630"/>
      <c r="E27" s="247" t="s">
        <v>326</v>
      </c>
      <c r="F27" s="2631">
        <f t="shared" si="0"/>
        <v>0</v>
      </c>
      <c r="G27" s="2631"/>
      <c r="H27" s="2632"/>
      <c r="I27" s="2632"/>
      <c r="J27" s="2633"/>
      <c r="K27" s="2634"/>
      <c r="L27" s="2610">
        <f>'D2'!J40</f>
        <v>0</v>
      </c>
      <c r="M27" s="2610"/>
    </row>
    <row r="28" spans="1:13" ht="24.75" customHeight="1">
      <c r="A28" s="2629" t="s">
        <v>1112</v>
      </c>
      <c r="B28" s="2630"/>
      <c r="C28" s="2630"/>
      <c r="D28" s="2630"/>
      <c r="E28" s="247" t="s">
        <v>327</v>
      </c>
      <c r="F28" s="2631">
        <f t="shared" si="0"/>
        <v>0</v>
      </c>
      <c r="G28" s="2631"/>
      <c r="H28" s="2632"/>
      <c r="I28" s="2632"/>
      <c r="J28" s="2633"/>
      <c r="K28" s="2634"/>
      <c r="L28" s="2610">
        <f>'D2'!J41</f>
        <v>0</v>
      </c>
      <c r="M28" s="2610"/>
    </row>
    <row r="29" spans="1:13" ht="12.95" customHeight="1">
      <c r="A29" s="2636" t="s">
        <v>1113</v>
      </c>
      <c r="B29" s="2630"/>
      <c r="C29" s="2630"/>
      <c r="D29" s="2630"/>
      <c r="E29" s="247" t="s">
        <v>328</v>
      </c>
      <c r="F29" s="2631">
        <f t="shared" si="0"/>
        <v>0</v>
      </c>
      <c r="G29" s="2631"/>
      <c r="H29" s="2632"/>
      <c r="I29" s="2632"/>
      <c r="J29" s="2633"/>
      <c r="K29" s="2634"/>
      <c r="L29" s="2610">
        <f>'D2'!J42</f>
        <v>0</v>
      </c>
      <c r="M29" s="2610"/>
    </row>
    <row r="30" spans="1:13" ht="12.95" customHeight="1">
      <c r="A30" s="2636" t="s">
        <v>1114</v>
      </c>
      <c r="B30" s="2630"/>
      <c r="C30" s="2630"/>
      <c r="D30" s="2630"/>
      <c r="E30" s="247" t="s">
        <v>329</v>
      </c>
      <c r="F30" s="2631">
        <f t="shared" si="0"/>
        <v>32409.809999999998</v>
      </c>
      <c r="G30" s="2631"/>
      <c r="H30" s="2632"/>
      <c r="I30" s="2632"/>
      <c r="J30" s="2633"/>
      <c r="K30" s="2634"/>
      <c r="L30" s="2610">
        <f>'D2'!J43</f>
        <v>32409.809999999998</v>
      </c>
      <c r="M30" s="2610"/>
    </row>
    <row r="31" spans="1:13" ht="24.75" customHeight="1">
      <c r="A31" s="2629" t="s">
        <v>1115</v>
      </c>
      <c r="B31" s="2630"/>
      <c r="C31" s="2630"/>
      <c r="D31" s="2630"/>
      <c r="E31" s="247" t="s">
        <v>330</v>
      </c>
      <c r="F31" s="2631">
        <f t="shared" si="0"/>
        <v>7485.67</v>
      </c>
      <c r="G31" s="2631"/>
      <c r="H31" s="2632"/>
      <c r="I31" s="2632"/>
      <c r="J31" s="2633"/>
      <c r="K31" s="2634"/>
      <c r="L31" s="2610">
        <f>'D2'!J44</f>
        <v>7485.67</v>
      </c>
      <c r="M31" s="2610"/>
    </row>
    <row r="32" spans="1:13" ht="12.95" customHeight="1">
      <c r="A32" s="2636" t="s">
        <v>1062</v>
      </c>
      <c r="B32" s="2630"/>
      <c r="C32" s="2630"/>
      <c r="D32" s="2630"/>
      <c r="E32" s="247" t="s">
        <v>331</v>
      </c>
      <c r="F32" s="2631">
        <f t="shared" si="0"/>
        <v>0</v>
      </c>
      <c r="G32" s="2631"/>
      <c r="H32" s="2632"/>
      <c r="I32" s="2632"/>
      <c r="J32" s="2633"/>
      <c r="K32" s="2634"/>
      <c r="L32" s="2610">
        <f>'D2'!J45</f>
        <v>0</v>
      </c>
      <c r="M32" s="2610"/>
    </row>
    <row r="33" spans="1:52" ht="12.95" customHeight="1">
      <c r="A33" s="2636" t="s">
        <v>1116</v>
      </c>
      <c r="B33" s="2630"/>
      <c r="C33" s="2630"/>
      <c r="D33" s="2630"/>
      <c r="E33" s="247" t="s">
        <v>332</v>
      </c>
      <c r="F33" s="2631">
        <f t="shared" si="0"/>
        <v>22.5</v>
      </c>
      <c r="G33" s="2631"/>
      <c r="H33" s="2632"/>
      <c r="I33" s="2632"/>
      <c r="J33" s="2633"/>
      <c r="K33" s="2634"/>
      <c r="L33" s="2610">
        <f>'D2'!J46</f>
        <v>22.5</v>
      </c>
      <c r="M33" s="2610"/>
    </row>
    <row r="34" spans="1:52" ht="24" customHeight="1">
      <c r="A34" s="2629" t="s">
        <v>1642</v>
      </c>
      <c r="B34" s="2630"/>
      <c r="C34" s="2630"/>
      <c r="D34" s="2630"/>
      <c r="E34" s="247" t="s">
        <v>333</v>
      </c>
      <c r="F34" s="2631">
        <f t="shared" si="0"/>
        <v>0</v>
      </c>
      <c r="G34" s="2631"/>
      <c r="H34" s="2632"/>
      <c r="I34" s="2632"/>
      <c r="J34" s="2633"/>
      <c r="K34" s="2634"/>
      <c r="L34" s="2610">
        <f>'D2'!J47</f>
        <v>0</v>
      </c>
      <c r="M34" s="2610"/>
    </row>
    <row r="35" spans="1:52" ht="23.25" customHeight="1">
      <c r="A35" s="2629" t="s">
        <v>1118</v>
      </c>
      <c r="B35" s="2630"/>
      <c r="C35" s="2630"/>
      <c r="D35" s="2630"/>
      <c r="E35" s="247" t="s">
        <v>334</v>
      </c>
      <c r="F35" s="2631">
        <f t="shared" si="0"/>
        <v>0</v>
      </c>
      <c r="G35" s="2631"/>
      <c r="H35" s="2632"/>
      <c r="I35" s="2632"/>
      <c r="J35" s="2633"/>
      <c r="K35" s="2634"/>
      <c r="L35" s="2610">
        <f>'D2'!J48</f>
        <v>0</v>
      </c>
      <c r="M35" s="2610"/>
    </row>
    <row r="36" spans="1:52">
      <c r="A36" s="2629" t="s">
        <v>2275</v>
      </c>
      <c r="B36" s="2630"/>
      <c r="C36" s="2630"/>
      <c r="D36" s="2630"/>
      <c r="E36" s="247" t="s">
        <v>335</v>
      </c>
      <c r="F36" s="2631">
        <f t="shared" si="0"/>
        <v>19946.86</v>
      </c>
      <c r="G36" s="2631"/>
      <c r="H36" s="2632"/>
      <c r="I36" s="2632"/>
      <c r="J36" s="2633"/>
      <c r="K36" s="2634"/>
      <c r="L36" s="2610">
        <f>'D2'!J49</f>
        <v>19946.86</v>
      </c>
      <c r="M36" s="2610"/>
    </row>
    <row r="37" spans="1:52" ht="12.95" customHeight="1">
      <c r="A37" s="2636" t="s">
        <v>1120</v>
      </c>
      <c r="B37" s="2630"/>
      <c r="C37" s="2630"/>
      <c r="D37" s="2630"/>
      <c r="E37" s="247" t="s">
        <v>336</v>
      </c>
      <c r="F37" s="2631">
        <f t="shared" si="0"/>
        <v>242.34000000000015</v>
      </c>
      <c r="G37" s="2631"/>
      <c r="H37" s="2632"/>
      <c r="I37" s="2632"/>
      <c r="J37" s="2633"/>
      <c r="K37" s="2634"/>
      <c r="L37" s="2610">
        <f>'D2'!J50</f>
        <v>242.34000000000015</v>
      </c>
      <c r="M37" s="2610"/>
    </row>
    <row r="38" spans="1:52" ht="12.95" customHeight="1">
      <c r="A38" s="2636" t="s">
        <v>1643</v>
      </c>
      <c r="B38" s="2630"/>
      <c r="C38" s="2630"/>
      <c r="D38" s="2630"/>
      <c r="E38" s="247" t="s">
        <v>337</v>
      </c>
      <c r="F38" s="2631">
        <f t="shared" si="0"/>
        <v>45.879999999999882</v>
      </c>
      <c r="G38" s="2631"/>
      <c r="H38" s="2632"/>
      <c r="I38" s="2632"/>
      <c r="J38" s="2633"/>
      <c r="K38" s="2634"/>
      <c r="L38" s="2610">
        <f>'D2'!J51</f>
        <v>45.879999999999882</v>
      </c>
      <c r="M38" s="2610"/>
    </row>
    <row r="39" spans="1:52" ht="12.95" customHeight="1">
      <c r="A39" s="2636" t="s">
        <v>1644</v>
      </c>
      <c r="B39" s="2630"/>
      <c r="C39" s="2630"/>
      <c r="D39" s="2630"/>
      <c r="E39" s="247" t="s">
        <v>338</v>
      </c>
      <c r="F39" s="2631">
        <f t="shared" si="0"/>
        <v>159.82000000000005</v>
      </c>
      <c r="G39" s="2631"/>
      <c r="H39" s="2632"/>
      <c r="I39" s="2632"/>
      <c r="J39" s="2633"/>
      <c r="K39" s="2634"/>
      <c r="L39" s="2610">
        <f>'D2'!J52</f>
        <v>159.82000000000005</v>
      </c>
      <c r="M39" s="2610"/>
    </row>
    <row r="40" spans="1:52" ht="23.25" customHeight="1">
      <c r="A40" s="2629" t="s">
        <v>1645</v>
      </c>
      <c r="B40" s="2630"/>
      <c r="C40" s="2630"/>
      <c r="D40" s="2630"/>
      <c r="E40" s="247" t="s">
        <v>339</v>
      </c>
      <c r="F40" s="2631">
        <f t="shared" si="0"/>
        <v>4506.74</v>
      </c>
      <c r="G40" s="2631"/>
      <c r="H40" s="2632"/>
      <c r="I40" s="2632"/>
      <c r="J40" s="2633"/>
      <c r="K40" s="2634"/>
      <c r="L40" s="2610">
        <f>'D2'!J53</f>
        <v>4506.74</v>
      </c>
      <c r="M40" s="2610"/>
    </row>
    <row r="41" spans="1:52" ht="12.95" customHeight="1">
      <c r="A41" s="2636" t="s">
        <v>1646</v>
      </c>
      <c r="B41" s="2630"/>
      <c r="C41" s="2630"/>
      <c r="D41" s="2630"/>
      <c r="E41" s="247" t="s">
        <v>340</v>
      </c>
      <c r="F41" s="2631">
        <f t="shared" si="0"/>
        <v>0</v>
      </c>
      <c r="G41" s="2631"/>
      <c r="H41" s="2632"/>
      <c r="I41" s="2632"/>
      <c r="J41" s="2633"/>
      <c r="K41" s="2634"/>
      <c r="L41" s="2610">
        <f>'D2'!J54</f>
        <v>0</v>
      </c>
      <c r="M41" s="2610"/>
    </row>
    <row r="42" spans="1:52" ht="12.95" customHeight="1">
      <c r="A42" s="2637" t="s">
        <v>794</v>
      </c>
      <c r="B42" s="2638"/>
      <c r="C42" s="2638"/>
      <c r="D42" s="2638"/>
      <c r="E42" s="248" t="s">
        <v>341</v>
      </c>
      <c r="F42" s="2631">
        <f t="shared" si="0"/>
        <v>0</v>
      </c>
      <c r="G42" s="2631"/>
      <c r="H42" s="2639"/>
      <c r="I42" s="2639"/>
      <c r="J42" s="2640"/>
      <c r="K42" s="2641"/>
      <c r="L42" s="2612">
        <f>'D2'!J55</f>
        <v>0</v>
      </c>
      <c r="M42" s="2612"/>
    </row>
    <row r="43" spans="1:52">
      <c r="A43" s="2642" t="s">
        <v>1003</v>
      </c>
      <c r="B43" s="2643"/>
      <c r="C43" s="2643"/>
      <c r="D43" s="2643"/>
      <c r="E43" s="846"/>
      <c r="F43" s="2644">
        <f>SUM(F18+F30+F41+F42)</f>
        <v>32409.809999999998</v>
      </c>
      <c r="G43" s="2644"/>
      <c r="H43" s="2644">
        <f>SUM(H18+H30+H41+H42)</f>
        <v>0</v>
      </c>
      <c r="I43" s="2644"/>
      <c r="J43" s="2644">
        <f>SUM(J18+J30+J41+J42)</f>
        <v>0</v>
      </c>
      <c r="K43" s="2644"/>
    </row>
    <row r="44" spans="1:52" s="169" customFormat="1">
      <c r="A44" s="219" t="s">
        <v>1647</v>
      </c>
      <c r="B44" s="249"/>
      <c r="C44" s="249"/>
      <c r="D44" s="249"/>
      <c r="E44" s="249"/>
      <c r="F44" s="249"/>
      <c r="G44" s="249"/>
      <c r="H44" s="249"/>
      <c r="I44" s="249"/>
      <c r="J44" s="249"/>
      <c r="K44" s="249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</row>
    <row r="45" spans="1:52">
      <c r="A45" s="669" t="s">
        <v>640</v>
      </c>
      <c r="B45" s="670"/>
      <c r="C45" s="670"/>
      <c r="D45" s="670"/>
      <c r="E45" s="670"/>
      <c r="F45" s="670"/>
      <c r="G45" s="670"/>
      <c r="H45" s="670"/>
      <c r="I45" s="670"/>
      <c r="J45" s="2646" t="s">
        <v>1457</v>
      </c>
      <c r="K45" s="2647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P45" s="191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</row>
    <row r="46" spans="1:52" ht="12.95" customHeight="1">
      <c r="A46" s="2490" t="s">
        <v>1648</v>
      </c>
      <c r="B46" s="2491"/>
      <c r="C46" s="2491"/>
      <c r="D46" s="2491"/>
      <c r="E46" s="2491"/>
      <c r="F46" s="2491"/>
      <c r="G46" s="2491"/>
      <c r="H46" s="2491"/>
      <c r="I46" s="2648"/>
      <c r="J46" s="2649"/>
      <c r="K46" s="2397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</row>
    <row r="47" spans="1:52" ht="12.95" customHeight="1">
      <c r="A47" s="2650" t="s">
        <v>1649</v>
      </c>
      <c r="B47" s="2651"/>
      <c r="C47" s="2651"/>
      <c r="D47" s="2651"/>
      <c r="E47" s="2651"/>
      <c r="F47" s="2651"/>
      <c r="G47" s="2651"/>
      <c r="H47" s="2651"/>
      <c r="I47" s="2652"/>
      <c r="J47" s="2653"/>
      <c r="K47" s="2654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</row>
    <row r="48" spans="1:52" ht="12.95" customHeight="1">
      <c r="A48" s="2655" t="s">
        <v>1650</v>
      </c>
      <c r="B48" s="2656"/>
      <c r="C48" s="2656"/>
      <c r="D48" s="2656"/>
      <c r="E48" s="2656"/>
      <c r="F48" s="2656"/>
      <c r="G48" s="2656"/>
      <c r="H48" s="2656"/>
      <c r="I48" s="2657"/>
      <c r="J48" s="2658"/>
      <c r="K48" s="2659"/>
    </row>
    <row r="49" spans="1:11">
      <c r="A49" s="136" t="s">
        <v>972</v>
      </c>
    </row>
    <row r="50" spans="1:11" ht="27.95" customHeight="1">
      <c r="A50" s="2645"/>
      <c r="B50" s="2645"/>
      <c r="C50" s="2645"/>
      <c r="D50" s="2645"/>
      <c r="E50" s="2645"/>
      <c r="F50" s="2645"/>
      <c r="G50" s="2645"/>
      <c r="H50" s="2645"/>
      <c r="I50" s="2645"/>
      <c r="J50" s="2645"/>
      <c r="K50" s="2645"/>
    </row>
    <row r="51" spans="1:11">
      <c r="A51" s="165">
        <f>'o fy'!$A$54</f>
        <v>0</v>
      </c>
    </row>
  </sheetData>
  <sheetProtection formatCells="0" selectLockedCells="1"/>
  <dataConsolidate/>
  <mergeCells count="165">
    <mergeCell ref="A43:D43"/>
    <mergeCell ref="F43:G43"/>
    <mergeCell ref="H43:I43"/>
    <mergeCell ref="J43:K43"/>
    <mergeCell ref="A50:K50"/>
    <mergeCell ref="J45:K45"/>
    <mergeCell ref="A46:I46"/>
    <mergeCell ref="J46:K46"/>
    <mergeCell ref="A47:I47"/>
    <mergeCell ref="J47:K47"/>
    <mergeCell ref="A48:I48"/>
    <mergeCell ref="J48:K48"/>
    <mergeCell ref="A40:D40"/>
    <mergeCell ref="F40:G40"/>
    <mergeCell ref="H40:I40"/>
    <mergeCell ref="J40:K40"/>
    <mergeCell ref="A41:D41"/>
    <mergeCell ref="F41:G41"/>
    <mergeCell ref="H41:I41"/>
    <mergeCell ref="J41:K41"/>
    <mergeCell ref="A42:D42"/>
    <mergeCell ref="F42:G42"/>
    <mergeCell ref="H42:I42"/>
    <mergeCell ref="J42:K42"/>
    <mergeCell ref="A37:D37"/>
    <mergeCell ref="F37:G37"/>
    <mergeCell ref="H37:I37"/>
    <mergeCell ref="J37:K37"/>
    <mergeCell ref="A38:D38"/>
    <mergeCell ref="F38:G38"/>
    <mergeCell ref="H38:I38"/>
    <mergeCell ref="J38:K38"/>
    <mergeCell ref="A39:D39"/>
    <mergeCell ref="F39:G39"/>
    <mergeCell ref="H39:I39"/>
    <mergeCell ref="J39:K39"/>
    <mergeCell ref="A34:D34"/>
    <mergeCell ref="F34:G34"/>
    <mergeCell ref="H34:I34"/>
    <mergeCell ref="J34:K34"/>
    <mergeCell ref="A35:D35"/>
    <mergeCell ref="F35:G35"/>
    <mergeCell ref="H35:I35"/>
    <mergeCell ref="J35:K35"/>
    <mergeCell ref="A36:D36"/>
    <mergeCell ref="F36:G36"/>
    <mergeCell ref="H36:I36"/>
    <mergeCell ref="J36:K36"/>
    <mergeCell ref="A31:D31"/>
    <mergeCell ref="F31:G31"/>
    <mergeCell ref="H31:I31"/>
    <mergeCell ref="J31:K31"/>
    <mergeCell ref="A32:D32"/>
    <mergeCell ref="F32:G32"/>
    <mergeCell ref="H32:I32"/>
    <mergeCell ref="J32:K32"/>
    <mergeCell ref="A33:D33"/>
    <mergeCell ref="F33:G33"/>
    <mergeCell ref="H33:I33"/>
    <mergeCell ref="J33:K33"/>
    <mergeCell ref="A28:D28"/>
    <mergeCell ref="F28:G28"/>
    <mergeCell ref="H28:I28"/>
    <mergeCell ref="J28:K28"/>
    <mergeCell ref="A29:D29"/>
    <mergeCell ref="F29:G29"/>
    <mergeCell ref="H29:I29"/>
    <mergeCell ref="J29:K29"/>
    <mergeCell ref="A30:D30"/>
    <mergeCell ref="F30:G30"/>
    <mergeCell ref="H30:I30"/>
    <mergeCell ref="J30:K30"/>
    <mergeCell ref="A25:D25"/>
    <mergeCell ref="F25:G25"/>
    <mergeCell ref="H25:I25"/>
    <mergeCell ref="J25:K25"/>
    <mergeCell ref="A26:D26"/>
    <mergeCell ref="F26:G26"/>
    <mergeCell ref="H26:I26"/>
    <mergeCell ref="J26:K26"/>
    <mergeCell ref="A27:D27"/>
    <mergeCell ref="F27:G27"/>
    <mergeCell ref="H27:I27"/>
    <mergeCell ref="J27:K27"/>
    <mergeCell ref="A22:D22"/>
    <mergeCell ref="F22:G22"/>
    <mergeCell ref="H22:I22"/>
    <mergeCell ref="J22:K22"/>
    <mergeCell ref="A23:D23"/>
    <mergeCell ref="F23:G23"/>
    <mergeCell ref="H23:I23"/>
    <mergeCell ref="J23:K23"/>
    <mergeCell ref="A24:D24"/>
    <mergeCell ref="F24:G24"/>
    <mergeCell ref="H24:I24"/>
    <mergeCell ref="J24:K24"/>
    <mergeCell ref="A19:D19"/>
    <mergeCell ref="F19:G19"/>
    <mergeCell ref="H19:I19"/>
    <mergeCell ref="J19:K19"/>
    <mergeCell ref="A20:D20"/>
    <mergeCell ref="F20:G20"/>
    <mergeCell ref="H20:I20"/>
    <mergeCell ref="J20:K20"/>
    <mergeCell ref="A21:D21"/>
    <mergeCell ref="F21:G21"/>
    <mergeCell ref="H21:I21"/>
    <mergeCell ref="J21:K21"/>
    <mergeCell ref="A10:G10"/>
    <mergeCell ref="H10:I10"/>
    <mergeCell ref="J10:K10"/>
    <mergeCell ref="A18:D18"/>
    <mergeCell ref="F18:G18"/>
    <mergeCell ref="H18:I18"/>
    <mergeCell ref="J18:K18"/>
    <mergeCell ref="A9:G9"/>
    <mergeCell ref="H9:I9"/>
    <mergeCell ref="J9:K9"/>
    <mergeCell ref="A7:G7"/>
    <mergeCell ref="L27:M27"/>
    <mergeCell ref="L28:M28"/>
    <mergeCell ref="A2:I2"/>
    <mergeCell ref="A3:G4"/>
    <mergeCell ref="H3:I4"/>
    <mergeCell ref="J3:K4"/>
    <mergeCell ref="A5:G5"/>
    <mergeCell ref="H5:I5"/>
    <mergeCell ref="J5:K5"/>
    <mergeCell ref="A6:G6"/>
    <mergeCell ref="H6:I6"/>
    <mergeCell ref="J6:K6"/>
    <mergeCell ref="A12:K12"/>
    <mergeCell ref="A15:E17"/>
    <mergeCell ref="F15:K15"/>
    <mergeCell ref="F16:G17"/>
    <mergeCell ref="H16:I17"/>
    <mergeCell ref="J16:K17"/>
    <mergeCell ref="H7:I7"/>
    <mergeCell ref="J7:K7"/>
    <mergeCell ref="A8:G8"/>
    <mergeCell ref="H8:I8"/>
    <mergeCell ref="J8:K8"/>
    <mergeCell ref="L29:M29"/>
    <mergeCell ref="L18:M18"/>
    <mergeCell ref="L19:M19"/>
    <mergeCell ref="L20:M20"/>
    <mergeCell ref="L21:M21"/>
    <mergeCell ref="L22:M22"/>
    <mergeCell ref="L23:M23"/>
    <mergeCell ref="L42:M42"/>
    <mergeCell ref="L36:M36"/>
    <mergeCell ref="L37:M37"/>
    <mergeCell ref="L38:M38"/>
    <mergeCell ref="L39:M39"/>
    <mergeCell ref="L40:M40"/>
    <mergeCell ref="L41:M41"/>
    <mergeCell ref="L30:M30"/>
    <mergeCell ref="L31:M31"/>
    <mergeCell ref="L32:M32"/>
    <mergeCell ref="L33:M33"/>
    <mergeCell ref="L34:M34"/>
    <mergeCell ref="L35:M35"/>
    <mergeCell ref="L24:M24"/>
    <mergeCell ref="L25:M25"/>
    <mergeCell ref="L26:M26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>
  <sheetPr codeName="List40"/>
  <dimension ref="A1:AZ58"/>
  <sheetViews>
    <sheetView showGridLines="0" zoomScaleSheetLayoutView="145" zoomScalePageLayoutView="130" workbookViewId="0">
      <selection activeCell="J48" sqref="J48:K48"/>
    </sheetView>
  </sheetViews>
  <sheetFormatPr defaultRowHeight="11.45" customHeight="1"/>
  <cols>
    <col min="1" max="3" width="4.7109375" style="114" customWidth="1"/>
    <col min="4" max="4" width="15.140625" style="114" customWidth="1"/>
    <col min="5" max="5" width="1.7109375" style="114" customWidth="1"/>
    <col min="6" max="10" width="9.28515625" style="114" customWidth="1"/>
    <col min="11" max="11" width="8.7109375" style="114" customWidth="1"/>
    <col min="12" max="52" width="1.7109375" style="161" customWidth="1"/>
    <col min="53" max="53" width="1.7109375" style="114" customWidth="1"/>
    <col min="54" max="16384" width="9.140625" style="114"/>
  </cols>
  <sheetData>
    <row r="1" spans="1:11" ht="11.45" customHeight="1">
      <c r="A1" s="165" t="str">
        <f>'o fy'!$B$29</f>
        <v>LASER CUT SLOVENSKO spol. s r.o.</v>
      </c>
    </row>
    <row r="2" spans="1:11" ht="11.45" customHeight="1">
      <c r="A2" s="245" t="s">
        <v>1651</v>
      </c>
      <c r="B2" s="245"/>
      <c r="C2" s="245"/>
      <c r="D2" s="245"/>
      <c r="E2" s="245"/>
      <c r="F2" s="245"/>
      <c r="G2" s="245"/>
      <c r="H2" s="245"/>
      <c r="I2" s="245"/>
    </row>
    <row r="3" spans="1:11" ht="14.25" customHeight="1">
      <c r="A3" s="2076" t="s">
        <v>954</v>
      </c>
      <c r="B3" s="2076"/>
      <c r="C3" s="2076"/>
      <c r="D3" s="2076"/>
      <c r="E3" s="2076"/>
      <c r="F3" s="2076"/>
      <c r="G3" s="2076"/>
      <c r="H3" s="2505" t="s">
        <v>218</v>
      </c>
      <c r="I3" s="2505"/>
      <c r="J3" s="2505" t="s">
        <v>955</v>
      </c>
      <c r="K3" s="2505"/>
    </row>
    <row r="4" spans="1:11" ht="11.45" customHeight="1">
      <c r="A4" s="2076"/>
      <c r="B4" s="2076"/>
      <c r="C4" s="2076"/>
      <c r="D4" s="2076"/>
      <c r="E4" s="2076"/>
      <c r="F4" s="2076"/>
      <c r="G4" s="2076"/>
      <c r="H4" s="2505"/>
      <c r="I4" s="2505"/>
      <c r="J4" s="2505"/>
      <c r="K4" s="2505"/>
    </row>
    <row r="5" spans="1:11" ht="7.5" customHeight="1">
      <c r="A5" s="2076"/>
      <c r="B5" s="2076"/>
      <c r="C5" s="2076"/>
      <c r="D5" s="2076"/>
      <c r="E5" s="2076"/>
      <c r="F5" s="2076"/>
      <c r="G5" s="2076"/>
      <c r="H5" s="2505"/>
      <c r="I5" s="2505"/>
      <c r="J5" s="2505"/>
      <c r="K5" s="2505"/>
    </row>
    <row r="6" spans="1:11" s="161" customFormat="1" ht="12.95" customHeight="1">
      <c r="A6" s="2629" t="s">
        <v>1652</v>
      </c>
      <c r="B6" s="2635"/>
      <c r="C6" s="2635"/>
      <c r="D6" s="2635"/>
      <c r="E6" s="2635"/>
      <c r="F6" s="2635"/>
      <c r="G6" s="2635"/>
      <c r="H6" s="2660"/>
      <c r="I6" s="2660"/>
      <c r="J6" s="2021"/>
      <c r="K6" s="2108"/>
    </row>
    <row r="7" spans="1:11" s="161" customFormat="1" ht="12.95" customHeight="1">
      <c r="A7" s="2636" t="s">
        <v>1653</v>
      </c>
      <c r="B7" s="2630"/>
      <c r="C7" s="2630"/>
      <c r="D7" s="2630"/>
      <c r="E7" s="2630" t="s">
        <v>316</v>
      </c>
      <c r="F7" s="2630"/>
      <c r="G7" s="2630"/>
      <c r="H7" s="2661"/>
      <c r="I7" s="2661"/>
      <c r="J7" s="2036"/>
      <c r="K7" s="2105"/>
    </row>
    <row r="8" spans="1:11" s="161" customFormat="1" ht="12.95" customHeight="1">
      <c r="A8" s="2636" t="s">
        <v>1654</v>
      </c>
      <c r="B8" s="2630"/>
      <c r="C8" s="2630"/>
      <c r="D8" s="2630"/>
      <c r="E8" s="2630" t="s">
        <v>317</v>
      </c>
      <c r="F8" s="2630"/>
      <c r="G8" s="2630"/>
      <c r="H8" s="2661"/>
      <c r="I8" s="2661"/>
      <c r="J8" s="2036"/>
      <c r="K8" s="2105"/>
    </row>
    <row r="9" spans="1:11" s="161" customFormat="1" ht="12.95" customHeight="1">
      <c r="A9" s="2629" t="s">
        <v>1655</v>
      </c>
      <c r="B9" s="2635"/>
      <c r="C9" s="2635"/>
      <c r="D9" s="2635"/>
      <c r="E9" s="2635" t="s">
        <v>318</v>
      </c>
      <c r="F9" s="2635"/>
      <c r="G9" s="2635"/>
      <c r="H9" s="2661"/>
      <c r="I9" s="2661"/>
      <c r="J9" s="2036"/>
      <c r="K9" s="2105"/>
    </row>
    <row r="10" spans="1:11" s="161" customFormat="1" ht="12.95" customHeight="1">
      <c r="A10" s="2636" t="s">
        <v>1653</v>
      </c>
      <c r="B10" s="2630"/>
      <c r="C10" s="2630"/>
      <c r="D10" s="2630"/>
      <c r="E10" s="2630" t="s">
        <v>316</v>
      </c>
      <c r="F10" s="2630"/>
      <c r="G10" s="2630"/>
      <c r="H10" s="2661"/>
      <c r="I10" s="2661"/>
      <c r="J10" s="2036"/>
      <c r="K10" s="2105"/>
    </row>
    <row r="11" spans="1:11" s="161" customFormat="1" ht="12.95" customHeight="1">
      <c r="A11" s="2636" t="s">
        <v>1654</v>
      </c>
      <c r="B11" s="2630"/>
      <c r="C11" s="2630"/>
      <c r="D11" s="2630"/>
      <c r="E11" s="2630" t="s">
        <v>317</v>
      </c>
      <c r="F11" s="2630"/>
      <c r="G11" s="2630"/>
      <c r="H11" s="2661"/>
      <c r="I11" s="2661"/>
      <c r="J11" s="2036"/>
      <c r="K11" s="2105"/>
    </row>
    <row r="12" spans="1:11" s="161" customFormat="1" ht="12.95" customHeight="1">
      <c r="A12" s="2636" t="s">
        <v>1656</v>
      </c>
      <c r="B12" s="2630"/>
      <c r="C12" s="2630"/>
      <c r="D12" s="2630"/>
      <c r="E12" s="2630" t="s">
        <v>322</v>
      </c>
      <c r="F12" s="2630"/>
      <c r="G12" s="2630"/>
      <c r="H12" s="2661"/>
      <c r="I12" s="2661"/>
      <c r="J12" s="2036"/>
      <c r="K12" s="2105"/>
    </row>
    <row r="13" spans="1:11" s="161" customFormat="1" ht="12.95" customHeight="1">
      <c r="A13" s="2636" t="s">
        <v>1657</v>
      </c>
      <c r="B13" s="2630"/>
      <c r="C13" s="2630"/>
      <c r="D13" s="2630"/>
      <c r="E13" s="2630" t="s">
        <v>324</v>
      </c>
      <c r="F13" s="2630"/>
      <c r="G13" s="2630"/>
      <c r="H13" s="2661"/>
      <c r="I13" s="2661"/>
      <c r="J13" s="2036"/>
      <c r="K13" s="2105"/>
    </row>
    <row r="14" spans="1:11" s="161" customFormat="1" ht="12.95" customHeight="1">
      <c r="A14" s="2636" t="s">
        <v>1658</v>
      </c>
      <c r="B14" s="2630"/>
      <c r="C14" s="2630"/>
      <c r="D14" s="2630"/>
      <c r="E14" s="2630" t="s">
        <v>325</v>
      </c>
      <c r="F14" s="2630"/>
      <c r="G14" s="2630"/>
      <c r="H14" s="2661"/>
      <c r="I14" s="2661"/>
      <c r="J14" s="2036"/>
      <c r="K14" s="2105"/>
    </row>
    <row r="15" spans="1:11" s="161" customFormat="1" ht="12.95" customHeight="1">
      <c r="A15" s="2636" t="s">
        <v>1659</v>
      </c>
      <c r="B15" s="2630"/>
      <c r="C15" s="2630"/>
      <c r="D15" s="2630"/>
      <c r="E15" s="2630" t="s">
        <v>326</v>
      </c>
      <c r="F15" s="2630"/>
      <c r="G15" s="2630"/>
      <c r="H15" s="2661"/>
      <c r="I15" s="2661"/>
      <c r="J15" s="2036"/>
      <c r="K15" s="2105"/>
    </row>
    <row r="16" spans="1:11" s="161" customFormat="1" ht="12.95" customHeight="1">
      <c r="A16" s="2636" t="s">
        <v>1660</v>
      </c>
      <c r="B16" s="2630"/>
      <c r="C16" s="2630"/>
      <c r="D16" s="2630"/>
      <c r="E16" s="2630" t="s">
        <v>327</v>
      </c>
      <c r="F16" s="2630"/>
      <c r="G16" s="2630"/>
      <c r="H16" s="2661"/>
      <c r="I16" s="2661"/>
      <c r="J16" s="2036"/>
      <c r="K16" s="2105"/>
    </row>
    <row r="17" spans="1:52" s="161" customFormat="1" ht="12.95" customHeight="1">
      <c r="A17" s="2636" t="s">
        <v>1661</v>
      </c>
      <c r="B17" s="2630"/>
      <c r="C17" s="2630"/>
      <c r="D17" s="2630"/>
      <c r="E17" s="2630" t="s">
        <v>328</v>
      </c>
      <c r="F17" s="2630"/>
      <c r="G17" s="2630"/>
      <c r="H17" s="2661"/>
      <c r="I17" s="2661"/>
      <c r="J17" s="2036"/>
      <c r="K17" s="2105"/>
    </row>
    <row r="18" spans="1:52" s="161" customFormat="1" ht="12.95" customHeight="1">
      <c r="A18" s="2636" t="s">
        <v>1662</v>
      </c>
      <c r="B18" s="2630"/>
      <c r="C18" s="2630"/>
      <c r="D18" s="2630"/>
      <c r="E18" s="2630" t="s">
        <v>329</v>
      </c>
      <c r="F18" s="2630"/>
      <c r="G18" s="2630"/>
      <c r="H18" s="2661"/>
      <c r="I18" s="2661"/>
      <c r="J18" s="2036"/>
      <c r="K18" s="2105"/>
    </row>
    <row r="19" spans="1:52" s="161" customFormat="1" ht="12.95" customHeight="1">
      <c r="A19" s="2636" t="s">
        <v>1663</v>
      </c>
      <c r="B19" s="2630"/>
      <c r="C19" s="2630"/>
      <c r="D19" s="2630"/>
      <c r="E19" s="2630" t="s">
        <v>330</v>
      </c>
      <c r="F19" s="2630"/>
      <c r="G19" s="2630"/>
      <c r="H19" s="2661"/>
      <c r="I19" s="2661"/>
      <c r="J19" s="2036"/>
      <c r="K19" s="2105"/>
    </row>
    <row r="20" spans="1:52" s="161" customFormat="1" ht="12.95" customHeight="1">
      <c r="A20" s="2636" t="s">
        <v>1664</v>
      </c>
      <c r="B20" s="2630"/>
      <c r="C20" s="2630"/>
      <c r="D20" s="2630"/>
      <c r="E20" s="2630" t="s">
        <v>331</v>
      </c>
      <c r="F20" s="2630"/>
      <c r="G20" s="2630"/>
      <c r="H20" s="2661"/>
      <c r="I20" s="2661"/>
      <c r="J20" s="2036"/>
      <c r="K20" s="2105"/>
    </row>
    <row r="21" spans="1:52" s="161" customFormat="1" ht="12.95" customHeight="1">
      <c r="A21" s="2636" t="s">
        <v>1665</v>
      </c>
      <c r="B21" s="2630"/>
      <c r="C21" s="2630"/>
      <c r="D21" s="2630"/>
      <c r="E21" s="2630" t="s">
        <v>332</v>
      </c>
      <c r="F21" s="2630"/>
      <c r="G21" s="2630"/>
      <c r="H21" s="2661"/>
      <c r="I21" s="2661"/>
      <c r="J21" s="2036"/>
      <c r="K21" s="2105"/>
    </row>
    <row r="22" spans="1:52" ht="12.95" customHeight="1">
      <c r="A22" s="2662" t="s">
        <v>1662</v>
      </c>
      <c r="B22" s="2663"/>
      <c r="C22" s="2663"/>
      <c r="D22" s="2663"/>
      <c r="E22" s="2663" t="s">
        <v>333</v>
      </c>
      <c r="F22" s="2663"/>
      <c r="G22" s="2663"/>
      <c r="H22" s="2664"/>
      <c r="I22" s="2664"/>
      <c r="J22" s="2028"/>
      <c r="K22" s="2114"/>
    </row>
    <row r="23" spans="1:52" ht="11.45" customHeight="1">
      <c r="A23" s="136" t="s">
        <v>972</v>
      </c>
      <c r="B23" s="193"/>
      <c r="C23" s="193"/>
      <c r="D23" s="193"/>
      <c r="E23" s="193"/>
      <c r="F23" s="193"/>
      <c r="G23" s="193"/>
      <c r="H23" s="193"/>
      <c r="I23" s="193"/>
      <c r="J23" s="193"/>
      <c r="K23" s="193"/>
    </row>
    <row r="24" spans="1:52" ht="18.75" customHeight="1">
      <c r="A24" s="2617"/>
      <c r="B24" s="2617"/>
      <c r="C24" s="2617"/>
      <c r="D24" s="2617"/>
      <c r="E24" s="2617"/>
      <c r="F24" s="2617"/>
      <c r="G24" s="2617"/>
      <c r="H24" s="2617"/>
      <c r="I24" s="2617"/>
      <c r="J24" s="2617"/>
      <c r="K24" s="2617"/>
    </row>
    <row r="25" spans="1:52" s="169" customFormat="1" ht="11.25">
      <c r="A25" s="219" t="s">
        <v>1666</v>
      </c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</row>
    <row r="26" spans="1:52" ht="11.45" customHeight="1">
      <c r="A26" s="2076" t="s">
        <v>954</v>
      </c>
      <c r="B26" s="2076"/>
      <c r="C26" s="2076"/>
      <c r="D26" s="2076"/>
      <c r="E26" s="2076"/>
      <c r="F26" s="2076"/>
      <c r="G26" s="2076"/>
      <c r="H26" s="2505" t="s">
        <v>218</v>
      </c>
      <c r="I26" s="2505"/>
      <c r="J26" s="2505" t="s">
        <v>955</v>
      </c>
      <c r="K26" s="2505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</row>
    <row r="27" spans="1:52" ht="11.45" customHeight="1">
      <c r="A27" s="2076"/>
      <c r="B27" s="2076"/>
      <c r="C27" s="2076"/>
      <c r="D27" s="2076"/>
      <c r="E27" s="2076"/>
      <c r="F27" s="2076"/>
      <c r="G27" s="2076"/>
      <c r="H27" s="2505"/>
      <c r="I27" s="2505"/>
      <c r="J27" s="2505"/>
      <c r="K27" s="2505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8"/>
      <c r="AY27" s="158"/>
      <c r="AZ27" s="158"/>
    </row>
    <row r="28" spans="1:52" ht="13.5" customHeight="1">
      <c r="A28" s="2076"/>
      <c r="B28" s="2076"/>
      <c r="C28" s="2076"/>
      <c r="D28" s="2076"/>
      <c r="E28" s="2076"/>
      <c r="F28" s="2076"/>
      <c r="G28" s="2076"/>
      <c r="H28" s="2505"/>
      <c r="I28" s="2505"/>
      <c r="J28" s="2505"/>
      <c r="K28" s="2505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  <c r="AX28" s="158"/>
      <c r="AY28" s="158"/>
      <c r="AZ28" s="158"/>
    </row>
    <row r="29" spans="1:52" ht="12.95" customHeight="1">
      <c r="A29" s="2665" t="s">
        <v>1667</v>
      </c>
      <c r="B29" s="2666"/>
      <c r="C29" s="2666"/>
      <c r="D29" s="2666"/>
      <c r="E29" s="2666"/>
      <c r="F29" s="2666"/>
      <c r="G29" s="2666"/>
      <c r="H29" s="2660"/>
      <c r="I29" s="2660"/>
      <c r="J29" s="2021"/>
      <c r="K29" s="2108"/>
    </row>
    <row r="30" spans="1:52" ht="12.95" customHeight="1">
      <c r="A30" s="2636" t="s">
        <v>1668</v>
      </c>
      <c r="B30" s="2630"/>
      <c r="C30" s="2630"/>
      <c r="D30" s="2630"/>
      <c r="E30" s="2630" t="s">
        <v>316</v>
      </c>
      <c r="F30" s="2630"/>
      <c r="G30" s="2630"/>
      <c r="H30" s="2661"/>
      <c r="I30" s="2661"/>
      <c r="J30" s="2036"/>
      <c r="K30" s="2105"/>
    </row>
    <row r="31" spans="1:52" ht="12.95" customHeight="1">
      <c r="A31" s="2636" t="s">
        <v>1669</v>
      </c>
      <c r="B31" s="2630"/>
      <c r="C31" s="2630"/>
      <c r="D31" s="2630"/>
      <c r="E31" s="2630" t="s">
        <v>317</v>
      </c>
      <c r="F31" s="2630"/>
      <c r="G31" s="2630"/>
      <c r="H31" s="2661"/>
      <c r="I31" s="2661"/>
      <c r="J31" s="2036"/>
      <c r="K31" s="2105"/>
    </row>
    <row r="32" spans="1:52" ht="12.95" customHeight="1">
      <c r="A32" s="2629" t="s">
        <v>1670</v>
      </c>
      <c r="B32" s="2635"/>
      <c r="C32" s="2635"/>
      <c r="D32" s="2635"/>
      <c r="E32" s="2635" t="s">
        <v>318</v>
      </c>
      <c r="F32" s="2635"/>
      <c r="G32" s="2635"/>
      <c r="H32" s="2661"/>
      <c r="I32" s="2661"/>
      <c r="J32" s="2036"/>
      <c r="K32" s="2105"/>
    </row>
    <row r="33" spans="1:52" ht="12.95" customHeight="1">
      <c r="A33" s="2636" t="s">
        <v>1671</v>
      </c>
      <c r="B33" s="2630"/>
      <c r="C33" s="2630"/>
      <c r="D33" s="2630"/>
      <c r="E33" s="2630" t="s">
        <v>316</v>
      </c>
      <c r="F33" s="2630"/>
      <c r="G33" s="2630"/>
      <c r="H33" s="2661"/>
      <c r="I33" s="2661"/>
      <c r="J33" s="2036"/>
      <c r="K33" s="2105"/>
    </row>
    <row r="34" spans="1:52" ht="12.95" customHeight="1">
      <c r="A34" s="2636" t="s">
        <v>1672</v>
      </c>
      <c r="B34" s="2630"/>
      <c r="C34" s="2630"/>
      <c r="D34" s="2630"/>
      <c r="E34" s="2630" t="s">
        <v>317</v>
      </c>
      <c r="F34" s="2630"/>
      <c r="G34" s="2630"/>
      <c r="H34" s="2661"/>
      <c r="I34" s="2661"/>
      <c r="J34" s="2036"/>
      <c r="K34" s="2105"/>
    </row>
    <row r="35" spans="1:52" ht="12.95" customHeight="1">
      <c r="A35" s="2662" t="s">
        <v>1673</v>
      </c>
      <c r="B35" s="2663"/>
      <c r="C35" s="2663"/>
      <c r="D35" s="2663"/>
      <c r="E35" s="2663" t="s">
        <v>322</v>
      </c>
      <c r="F35" s="2663"/>
      <c r="G35" s="2663"/>
      <c r="H35" s="2664"/>
      <c r="I35" s="2664"/>
      <c r="J35" s="2028"/>
      <c r="K35" s="2114"/>
    </row>
    <row r="37" spans="1:52" s="169" customFormat="1" ht="11.25">
      <c r="A37" s="214" t="s">
        <v>1674</v>
      </c>
      <c r="B37" s="203"/>
      <c r="C37" s="203"/>
      <c r="D37" s="203"/>
      <c r="E37" s="203"/>
      <c r="F37" s="203"/>
      <c r="G37" s="203"/>
      <c r="H37" s="203"/>
      <c r="I37" s="203"/>
      <c r="J37" s="203"/>
      <c r="K37" s="203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214"/>
      <c r="W37" s="214"/>
      <c r="X37" s="214"/>
      <c r="Y37" s="214"/>
      <c r="Z37" s="214"/>
      <c r="AA37" s="214"/>
      <c r="AB37" s="214"/>
      <c r="AC37" s="214"/>
      <c r="AD37" s="214"/>
      <c r="AE37" s="214"/>
      <c r="AF37" s="214"/>
      <c r="AG37" s="214"/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</row>
    <row r="38" spans="1:52" ht="24.75" customHeight="1">
      <c r="A38" s="1829" t="s">
        <v>1675</v>
      </c>
      <c r="B38" s="1830"/>
      <c r="C38" s="1830"/>
      <c r="D38" s="1830"/>
      <c r="E38" s="1831"/>
      <c r="F38" s="206" t="s">
        <v>1676</v>
      </c>
      <c r="G38" s="206" t="s">
        <v>1677</v>
      </c>
      <c r="H38" s="206" t="s">
        <v>1678</v>
      </c>
      <c r="I38" s="206" t="s">
        <v>1679</v>
      </c>
      <c r="J38" s="2646" t="s">
        <v>1561</v>
      </c>
      <c r="K38" s="2647"/>
    </row>
    <row r="39" spans="1:52" ht="12.95" customHeight="1">
      <c r="A39" s="2455"/>
      <c r="B39" s="2456"/>
      <c r="C39" s="2456"/>
      <c r="D39" s="2456"/>
      <c r="E39" s="2456"/>
      <c r="F39" s="649"/>
      <c r="G39" s="663"/>
      <c r="H39" s="704"/>
      <c r="I39" s="704"/>
      <c r="J39" s="2667"/>
      <c r="K39" s="2668"/>
    </row>
    <row r="40" spans="1:52" ht="12.95" customHeight="1">
      <c r="A40" s="2439"/>
      <c r="B40" s="2669"/>
      <c r="C40" s="2669"/>
      <c r="D40" s="2669"/>
      <c r="E40" s="2669"/>
      <c r="F40" s="651"/>
      <c r="G40" s="703"/>
      <c r="H40" s="705"/>
      <c r="I40" s="705"/>
      <c r="J40" s="2670"/>
      <c r="K40" s="2671"/>
    </row>
    <row r="41" spans="1:52" ht="12.95" customHeight="1">
      <c r="A41" s="2439"/>
      <c r="B41" s="2669"/>
      <c r="C41" s="2669"/>
      <c r="D41" s="2669"/>
      <c r="E41" s="2669"/>
      <c r="F41" s="651"/>
      <c r="G41" s="703"/>
      <c r="H41" s="705"/>
      <c r="I41" s="705"/>
      <c r="J41" s="2670"/>
      <c r="K41" s="2671"/>
    </row>
    <row r="42" spans="1:52" ht="12.95" customHeight="1">
      <c r="A42" s="2446"/>
      <c r="B42" s="2447"/>
      <c r="C42" s="2447"/>
      <c r="D42" s="2447"/>
      <c r="E42" s="2447"/>
      <c r="F42" s="650"/>
      <c r="G42" s="666"/>
      <c r="H42" s="706"/>
      <c r="I42" s="706"/>
      <c r="J42" s="2672"/>
      <c r="K42" s="2673"/>
    </row>
    <row r="43" spans="1:52" ht="12.95" customHeight="1">
      <c r="A43" s="2674" t="s">
        <v>972</v>
      </c>
      <c r="B43" s="2674"/>
      <c r="C43" s="2674"/>
      <c r="D43" s="2674"/>
      <c r="E43" s="2674"/>
    </row>
    <row r="44" spans="1:52" ht="29.25" customHeight="1">
      <c r="A44" s="2617"/>
      <c r="B44" s="2617"/>
      <c r="C44" s="2617"/>
      <c r="D44" s="2617"/>
      <c r="E44" s="2617"/>
      <c r="F44" s="2617"/>
      <c r="G44" s="2617"/>
      <c r="H44" s="2617"/>
      <c r="I44" s="2617"/>
      <c r="J44" s="2617"/>
      <c r="K44" s="2617"/>
    </row>
    <row r="45" spans="1:52" s="169" customFormat="1" ht="12.95" customHeight="1">
      <c r="A45" s="214" t="s">
        <v>1680</v>
      </c>
      <c r="B45" s="203"/>
      <c r="C45" s="203"/>
      <c r="D45" s="203"/>
      <c r="E45" s="203"/>
      <c r="F45" s="203"/>
      <c r="G45" s="203"/>
      <c r="H45" s="203"/>
      <c r="I45" s="203"/>
      <c r="J45" s="203"/>
      <c r="K45" s="203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</row>
    <row r="46" spans="1:52" ht="25.5" customHeight="1">
      <c r="A46" s="1829" t="s">
        <v>954</v>
      </c>
      <c r="B46" s="1830"/>
      <c r="C46" s="1830"/>
      <c r="D46" s="1830"/>
      <c r="E46" s="1831"/>
      <c r="F46" s="206" t="s">
        <v>1681</v>
      </c>
      <c r="G46" s="206" t="s">
        <v>1682</v>
      </c>
      <c r="H46" s="206" t="s">
        <v>1683</v>
      </c>
      <c r="I46" s="206" t="s">
        <v>1684</v>
      </c>
      <c r="J46" s="2646" t="s">
        <v>1685</v>
      </c>
      <c r="K46" s="2647"/>
    </row>
    <row r="47" spans="1:52" ht="12.95" customHeight="1">
      <c r="A47" s="2675" t="s">
        <v>1686</v>
      </c>
      <c r="B47" s="2676"/>
      <c r="C47" s="2676"/>
      <c r="D47" s="2676"/>
      <c r="E47" s="2676"/>
      <c r="F47" s="642"/>
      <c r="G47" s="674"/>
      <c r="H47" s="642"/>
      <c r="I47" s="642"/>
      <c r="J47" s="2677"/>
      <c r="K47" s="2678"/>
    </row>
    <row r="48" spans="1:52" ht="12.95" customHeight="1">
      <c r="A48" s="2679"/>
      <c r="B48" s="2680"/>
      <c r="C48" s="2680"/>
      <c r="D48" s="2680"/>
      <c r="E48" s="2681"/>
      <c r="F48" s="703"/>
      <c r="G48" s="651"/>
      <c r="H48" s="703"/>
      <c r="I48" s="703"/>
      <c r="J48" s="2250"/>
      <c r="K48" s="2268"/>
    </row>
    <row r="49" spans="1:11" ht="12.95" customHeight="1">
      <c r="A49" s="2682"/>
      <c r="B49" s="2670"/>
      <c r="C49" s="2670"/>
      <c r="D49" s="2670"/>
      <c r="E49" s="2670"/>
      <c r="F49" s="703"/>
      <c r="G49" s="651"/>
      <c r="H49" s="703"/>
      <c r="I49" s="703"/>
      <c r="J49" s="2250"/>
      <c r="K49" s="2268"/>
    </row>
    <row r="50" spans="1:11" ht="12.95" customHeight="1">
      <c r="A50" s="2682"/>
      <c r="B50" s="2670"/>
      <c r="C50" s="2670"/>
      <c r="D50" s="2670"/>
      <c r="E50" s="2670"/>
      <c r="F50" s="703"/>
      <c r="G50" s="651"/>
      <c r="H50" s="703"/>
      <c r="I50" s="703"/>
      <c r="J50" s="2250"/>
      <c r="K50" s="2268"/>
    </row>
    <row r="51" spans="1:11" ht="12.95" customHeight="1">
      <c r="A51" s="2683" t="s">
        <v>594</v>
      </c>
      <c r="B51" s="2684"/>
      <c r="C51" s="2684"/>
      <c r="D51" s="2684"/>
      <c r="E51" s="2684"/>
      <c r="F51" s="639"/>
      <c r="G51" s="673"/>
      <c r="H51" s="639"/>
      <c r="I51" s="639"/>
      <c r="J51" s="2685"/>
      <c r="K51" s="2686"/>
    </row>
    <row r="52" spans="1:11" ht="12.95" customHeight="1">
      <c r="A52" s="2439"/>
      <c r="B52" s="2669"/>
      <c r="C52" s="2669"/>
      <c r="D52" s="2669"/>
      <c r="E52" s="2669"/>
      <c r="F52" s="703"/>
      <c r="G52" s="651"/>
      <c r="H52" s="703"/>
      <c r="I52" s="703"/>
      <c r="J52" s="2250"/>
      <c r="K52" s="2268"/>
    </row>
    <row r="53" spans="1:11" ht="12.95" customHeight="1">
      <c r="A53" s="2439"/>
      <c r="B53" s="2669"/>
      <c r="C53" s="2669"/>
      <c r="D53" s="2669"/>
      <c r="E53" s="2669"/>
      <c r="F53" s="703"/>
      <c r="G53" s="651"/>
      <c r="H53" s="703"/>
      <c r="I53" s="703"/>
      <c r="J53" s="2250"/>
      <c r="K53" s="2268"/>
    </row>
    <row r="54" spans="1:11" ht="12.95" customHeight="1">
      <c r="A54" s="2207"/>
      <c r="B54" s="2208"/>
      <c r="C54" s="2208"/>
      <c r="D54" s="2208"/>
      <c r="E54" s="2209"/>
      <c r="F54" s="666"/>
      <c r="G54" s="650"/>
      <c r="H54" s="666"/>
      <c r="I54" s="666"/>
      <c r="J54" s="2261"/>
      <c r="K54" s="2267"/>
    </row>
    <row r="55" spans="1:11" ht="11.45" customHeight="1">
      <c r="A55" s="136" t="s">
        <v>972</v>
      </c>
      <c r="B55" s="193"/>
      <c r="C55" s="193"/>
      <c r="D55" s="193"/>
      <c r="E55" s="193"/>
      <c r="F55" s="193"/>
      <c r="G55" s="193"/>
      <c r="H55" s="193"/>
      <c r="I55" s="193"/>
      <c r="J55" s="193"/>
      <c r="K55" s="193"/>
    </row>
    <row r="56" spans="1:11" ht="29.25" customHeight="1">
      <c r="A56" s="2617"/>
      <c r="B56" s="2617"/>
      <c r="C56" s="2617"/>
      <c r="D56" s="2617"/>
      <c r="E56" s="2617"/>
      <c r="F56" s="2617"/>
      <c r="G56" s="2617"/>
      <c r="H56" s="2617"/>
      <c r="I56" s="2617"/>
      <c r="J56" s="2617"/>
      <c r="K56" s="2617"/>
    </row>
    <row r="58" spans="1:11" ht="11.45" customHeight="1">
      <c r="A58" s="165">
        <f>'o fy'!$A$54</f>
        <v>0</v>
      </c>
    </row>
  </sheetData>
  <sheetProtection formatCells="0" selectLockedCells="1"/>
  <mergeCells count="110">
    <mergeCell ref="A56:K56"/>
    <mergeCell ref="A52:E52"/>
    <mergeCell ref="J52:K52"/>
    <mergeCell ref="A53:E53"/>
    <mergeCell ref="J53:K53"/>
    <mergeCell ref="A54:E54"/>
    <mergeCell ref="J54:K54"/>
    <mergeCell ref="A47:E47"/>
    <mergeCell ref="J47:K47"/>
    <mergeCell ref="A48:E48"/>
    <mergeCell ref="J48:K48"/>
    <mergeCell ref="A49:E49"/>
    <mergeCell ref="J49:K49"/>
    <mergeCell ref="A50:E50"/>
    <mergeCell ref="J50:K50"/>
    <mergeCell ref="A51:E51"/>
    <mergeCell ref="J51:K51"/>
    <mergeCell ref="A40:E40"/>
    <mergeCell ref="J40:K40"/>
    <mergeCell ref="A41:E41"/>
    <mergeCell ref="J41:K41"/>
    <mergeCell ref="A42:E42"/>
    <mergeCell ref="J42:K42"/>
    <mergeCell ref="A43:E43"/>
    <mergeCell ref="A44:K44"/>
    <mergeCell ref="A46:E46"/>
    <mergeCell ref="J46:K46"/>
    <mergeCell ref="A34:G34"/>
    <mergeCell ref="H34:I34"/>
    <mergeCell ref="J34:K34"/>
    <mergeCell ref="A35:G35"/>
    <mergeCell ref="H35:I35"/>
    <mergeCell ref="J35:K35"/>
    <mergeCell ref="A38:E38"/>
    <mergeCell ref="J38:K38"/>
    <mergeCell ref="A39:E39"/>
    <mergeCell ref="J39:K39"/>
    <mergeCell ref="A31:G31"/>
    <mergeCell ref="H31:I31"/>
    <mergeCell ref="J31:K31"/>
    <mergeCell ref="A32:G32"/>
    <mergeCell ref="H32:I32"/>
    <mergeCell ref="J32:K32"/>
    <mergeCell ref="A33:G33"/>
    <mergeCell ref="H33:I33"/>
    <mergeCell ref="J33:K33"/>
    <mergeCell ref="A24:K24"/>
    <mergeCell ref="A26:G28"/>
    <mergeCell ref="H26:I28"/>
    <mergeCell ref="J26:K28"/>
    <mergeCell ref="A29:G29"/>
    <mergeCell ref="H29:I29"/>
    <mergeCell ref="J29:K29"/>
    <mergeCell ref="A30:G30"/>
    <mergeCell ref="H30:I30"/>
    <mergeCell ref="J30:K30"/>
    <mergeCell ref="A20:G20"/>
    <mergeCell ref="H20:I20"/>
    <mergeCell ref="J20:K20"/>
    <mergeCell ref="A21:G21"/>
    <mergeCell ref="H21:I21"/>
    <mergeCell ref="J21:K21"/>
    <mergeCell ref="A22:G22"/>
    <mergeCell ref="H22:I22"/>
    <mergeCell ref="J22:K22"/>
    <mergeCell ref="A17:G17"/>
    <mergeCell ref="H17:I17"/>
    <mergeCell ref="J17:K17"/>
    <mergeCell ref="A18:G18"/>
    <mergeCell ref="H18:I18"/>
    <mergeCell ref="J18:K18"/>
    <mergeCell ref="A19:G19"/>
    <mergeCell ref="H19:I19"/>
    <mergeCell ref="J19:K19"/>
    <mergeCell ref="A14:G14"/>
    <mergeCell ref="H14:I14"/>
    <mergeCell ref="J14:K14"/>
    <mergeCell ref="A15:G15"/>
    <mergeCell ref="H15:I15"/>
    <mergeCell ref="J15:K15"/>
    <mergeCell ref="A16:G16"/>
    <mergeCell ref="H16:I16"/>
    <mergeCell ref="J16:K16"/>
    <mergeCell ref="A12:G12"/>
    <mergeCell ref="H12:I12"/>
    <mergeCell ref="J12:K12"/>
    <mergeCell ref="H7:I7"/>
    <mergeCell ref="A13:G13"/>
    <mergeCell ref="H13:I13"/>
    <mergeCell ref="J13:K13"/>
    <mergeCell ref="A8:G8"/>
    <mergeCell ref="H8:I8"/>
    <mergeCell ref="J8:K8"/>
    <mergeCell ref="A9:G9"/>
    <mergeCell ref="H9:I9"/>
    <mergeCell ref="J9:K9"/>
    <mergeCell ref="J7:K7"/>
    <mergeCell ref="H10:I10"/>
    <mergeCell ref="J10:K10"/>
    <mergeCell ref="A3:G5"/>
    <mergeCell ref="H3:I5"/>
    <mergeCell ref="J3:K5"/>
    <mergeCell ref="A6:G6"/>
    <mergeCell ref="H6:I6"/>
    <mergeCell ref="J6:K6"/>
    <mergeCell ref="A7:G7"/>
    <mergeCell ref="A10:G10"/>
    <mergeCell ref="A11:G11"/>
    <mergeCell ref="H11:I11"/>
    <mergeCell ref="J11:K11"/>
  </mergeCells>
  <pageMargins left="0.75" right="0.75" top="0.71" bottom="1" header="0.4921259845" footer="0.4921259845"/>
  <pageSetup paperSize="9" scale="94" orientation="portrait" horizontalDpi="300" verticalDpi="300" r:id="rId1"/>
  <headerFooter alignWithMargins="0"/>
  <rowBreaks count="1" manualBreakCount="1">
    <brk id="58" max="10" man="1"/>
  </rowBreaks>
</worksheet>
</file>

<file path=xl/worksheets/sheet44.xml><?xml version="1.0" encoding="utf-8"?>
<worksheet xmlns="http://schemas.openxmlformats.org/spreadsheetml/2006/main" xmlns:r="http://schemas.openxmlformats.org/officeDocument/2006/relationships">
  <sheetPr codeName="List41"/>
  <dimension ref="A1:AZ52"/>
  <sheetViews>
    <sheetView showGridLines="0" zoomScaleSheetLayoutView="85" zoomScalePageLayoutView="130" workbookViewId="0">
      <selection activeCell="I48" sqref="I48:K48"/>
    </sheetView>
  </sheetViews>
  <sheetFormatPr defaultRowHeight="11.45" customHeight="1"/>
  <cols>
    <col min="1" max="3" width="4.7109375" style="114" customWidth="1"/>
    <col min="4" max="4" width="17.28515625" style="114" customWidth="1"/>
    <col min="5" max="5" width="4.28515625" style="114" customWidth="1"/>
    <col min="6" max="10" width="9.28515625" style="114" customWidth="1"/>
    <col min="11" max="11" width="8.7109375" style="114" customWidth="1"/>
    <col min="12" max="52" width="1.7109375" style="161" customWidth="1"/>
    <col min="53" max="53" width="1.7109375" style="114" customWidth="1"/>
    <col min="54" max="16384" width="9.140625" style="114"/>
  </cols>
  <sheetData>
    <row r="1" spans="1:52" ht="11.45" customHeight="1">
      <c r="A1" s="165" t="str">
        <f>'o fy'!$B$29</f>
        <v>LASER CUT SLOVENSKO spol. s r.o.</v>
      </c>
    </row>
    <row r="2" spans="1:52" s="169" customFormat="1" ht="11.25">
      <c r="A2" s="214" t="s">
        <v>1687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</row>
    <row r="3" spans="1:52" ht="45.75" customHeight="1">
      <c r="A3" s="1829" t="s">
        <v>954</v>
      </c>
      <c r="B3" s="1830"/>
      <c r="C3" s="1830"/>
      <c r="D3" s="1830"/>
      <c r="E3" s="1831"/>
      <c r="F3" s="206" t="s">
        <v>1681</v>
      </c>
      <c r="G3" s="206" t="s">
        <v>1682</v>
      </c>
      <c r="H3" s="206" t="s">
        <v>1683</v>
      </c>
      <c r="I3" s="206" t="s">
        <v>1684</v>
      </c>
      <c r="J3" s="2646" t="s">
        <v>1685</v>
      </c>
      <c r="K3" s="2647"/>
    </row>
    <row r="4" spans="1:52" ht="14.1" customHeight="1">
      <c r="A4" s="2687" t="s">
        <v>1432</v>
      </c>
      <c r="B4" s="2688"/>
      <c r="C4" s="2688"/>
      <c r="D4" s="2688"/>
      <c r="E4" s="2688"/>
      <c r="F4" s="250"/>
      <c r="G4" s="250"/>
      <c r="H4" s="250"/>
      <c r="I4" s="250"/>
      <c r="J4" s="2689"/>
      <c r="K4" s="2690"/>
    </row>
    <row r="5" spans="1:52" ht="14.1" customHeight="1">
      <c r="A5" s="2691"/>
      <c r="B5" s="2692"/>
      <c r="C5" s="2692"/>
      <c r="D5" s="2692"/>
      <c r="E5" s="2693"/>
      <c r="F5" s="847"/>
      <c r="G5" s="848"/>
      <c r="H5" s="847"/>
      <c r="I5" s="848"/>
      <c r="J5" s="2694"/>
      <c r="K5" s="2695"/>
    </row>
    <row r="6" spans="1:52" ht="14.1" customHeight="1">
      <c r="A6" s="2696"/>
      <c r="B6" s="2697"/>
      <c r="C6" s="2697"/>
      <c r="D6" s="2697"/>
      <c r="E6" s="2698"/>
      <c r="F6" s="849"/>
      <c r="G6" s="850"/>
      <c r="H6" s="849"/>
      <c r="I6" s="850"/>
      <c r="J6" s="2699"/>
      <c r="K6" s="2700"/>
    </row>
    <row r="7" spans="1:52" ht="14.1" customHeight="1">
      <c r="A7" s="2696"/>
      <c r="B7" s="2697"/>
      <c r="C7" s="2697"/>
      <c r="D7" s="2697"/>
      <c r="E7" s="2698"/>
      <c r="F7" s="849"/>
      <c r="G7" s="850"/>
      <c r="H7" s="849"/>
      <c r="I7" s="850"/>
      <c r="J7" s="2699"/>
      <c r="K7" s="2700"/>
    </row>
    <row r="8" spans="1:52" ht="14.1" customHeight="1">
      <c r="A8" s="2696"/>
      <c r="B8" s="2697"/>
      <c r="C8" s="2697"/>
      <c r="D8" s="2697"/>
      <c r="E8" s="2698"/>
      <c r="F8" s="849"/>
      <c r="G8" s="850"/>
      <c r="H8" s="849"/>
      <c r="I8" s="850"/>
      <c r="J8" s="2699"/>
      <c r="K8" s="2700"/>
    </row>
    <row r="9" spans="1:52" ht="14.1" customHeight="1">
      <c r="A9" s="2701"/>
      <c r="B9" s="2702"/>
      <c r="C9" s="2702"/>
      <c r="D9" s="2702"/>
      <c r="E9" s="2702"/>
      <c r="F9" s="851"/>
      <c r="G9" s="852"/>
      <c r="H9" s="851"/>
      <c r="I9" s="852"/>
      <c r="J9" s="2703"/>
      <c r="K9" s="2704"/>
    </row>
    <row r="10" spans="1:52" ht="14.1" customHeight="1">
      <c r="A10" s="2687" t="s">
        <v>1688</v>
      </c>
      <c r="B10" s="2688"/>
      <c r="C10" s="2688"/>
      <c r="D10" s="2688"/>
      <c r="E10" s="2688"/>
      <c r="F10" s="675"/>
      <c r="G10" s="250"/>
      <c r="H10" s="250"/>
      <c r="I10" s="250"/>
      <c r="J10" s="2689"/>
      <c r="K10" s="2690"/>
    </row>
    <row r="11" spans="1:52" ht="14.1" customHeight="1">
      <c r="A11" s="2696"/>
      <c r="B11" s="2697"/>
      <c r="C11" s="2697"/>
      <c r="D11" s="2697"/>
      <c r="E11" s="2698"/>
      <c r="F11" s="849"/>
      <c r="G11" s="850"/>
      <c r="H11" s="849"/>
      <c r="I11" s="850"/>
      <c r="J11" s="2699"/>
      <c r="K11" s="2700"/>
    </row>
    <row r="12" spans="1:52" ht="14.1" customHeight="1">
      <c r="A12" s="2696"/>
      <c r="B12" s="2697"/>
      <c r="C12" s="2697"/>
      <c r="D12" s="2697"/>
      <c r="E12" s="2698"/>
      <c r="F12" s="849"/>
      <c r="G12" s="850"/>
      <c r="H12" s="849"/>
      <c r="I12" s="850"/>
      <c r="J12" s="2699"/>
      <c r="K12" s="2700"/>
    </row>
    <row r="13" spans="1:52" ht="14.1" customHeight="1">
      <c r="A13" s="2696"/>
      <c r="B13" s="2697"/>
      <c r="C13" s="2697"/>
      <c r="D13" s="2697"/>
      <c r="E13" s="2698"/>
      <c r="F13" s="849"/>
      <c r="G13" s="850"/>
      <c r="H13" s="849"/>
      <c r="I13" s="850"/>
      <c r="J13" s="2699"/>
      <c r="K13" s="2700"/>
    </row>
    <row r="14" spans="1:52" ht="14.1" customHeight="1">
      <c r="A14" s="2696"/>
      <c r="B14" s="2697"/>
      <c r="C14" s="2697"/>
      <c r="D14" s="2697"/>
      <c r="E14" s="2698"/>
      <c r="F14" s="849"/>
      <c r="G14" s="850"/>
      <c r="H14" s="849"/>
      <c r="I14" s="850"/>
      <c r="J14" s="2699"/>
      <c r="K14" s="2700"/>
    </row>
    <row r="15" spans="1:52" ht="14.1" customHeight="1">
      <c r="A15" s="2696"/>
      <c r="B15" s="2697"/>
      <c r="C15" s="2697"/>
      <c r="D15" s="2697"/>
      <c r="E15" s="2698"/>
      <c r="F15" s="849"/>
      <c r="G15" s="850"/>
      <c r="H15" s="849"/>
      <c r="I15" s="850"/>
      <c r="J15" s="2699"/>
      <c r="K15" s="2700"/>
    </row>
    <row r="16" spans="1:52" ht="14.1" customHeight="1">
      <c r="A16" s="2687" t="s">
        <v>1646</v>
      </c>
      <c r="B16" s="2688"/>
      <c r="C16" s="2688"/>
      <c r="D16" s="2688"/>
      <c r="E16" s="2688"/>
      <c r="F16" s="250"/>
      <c r="G16" s="250"/>
      <c r="H16" s="250"/>
      <c r="I16" s="250"/>
      <c r="J16" s="2689"/>
      <c r="K16" s="2690"/>
    </row>
    <row r="17" spans="1:52" ht="14.1" customHeight="1">
      <c r="A17" s="2696"/>
      <c r="B17" s="2697"/>
      <c r="C17" s="2697"/>
      <c r="D17" s="2697"/>
      <c r="E17" s="2698"/>
      <c r="F17" s="849"/>
      <c r="G17" s="850"/>
      <c r="H17" s="849"/>
      <c r="I17" s="850"/>
      <c r="J17" s="2699"/>
      <c r="K17" s="2700"/>
    </row>
    <row r="18" spans="1:52" ht="14.1" customHeight="1">
      <c r="A18" s="2696"/>
      <c r="B18" s="2697"/>
      <c r="C18" s="2697"/>
      <c r="D18" s="2697"/>
      <c r="E18" s="2698"/>
      <c r="F18" s="849"/>
      <c r="G18" s="850"/>
      <c r="H18" s="849"/>
      <c r="I18" s="850"/>
      <c r="J18" s="2699"/>
      <c r="K18" s="2700"/>
    </row>
    <row r="19" spans="1:52" ht="14.1" customHeight="1">
      <c r="A19" s="2696"/>
      <c r="B19" s="2697"/>
      <c r="C19" s="2697"/>
      <c r="D19" s="2697"/>
      <c r="E19" s="2698"/>
      <c r="F19" s="849"/>
      <c r="G19" s="850"/>
      <c r="H19" s="849"/>
      <c r="I19" s="850"/>
      <c r="J19" s="2699"/>
      <c r="K19" s="2700"/>
    </row>
    <row r="20" spans="1:52" ht="14.1" customHeight="1">
      <c r="A20" s="2696"/>
      <c r="B20" s="2697"/>
      <c r="C20" s="2697"/>
      <c r="D20" s="2697"/>
      <c r="E20" s="2698"/>
      <c r="F20" s="849"/>
      <c r="G20" s="850"/>
      <c r="H20" s="849"/>
      <c r="I20" s="850"/>
      <c r="J20" s="2699"/>
      <c r="K20" s="2700"/>
    </row>
    <row r="21" spans="1:52" ht="14.1" customHeight="1">
      <c r="A21" s="2705"/>
      <c r="B21" s="2706"/>
      <c r="C21" s="2706"/>
      <c r="D21" s="2706"/>
      <c r="E21" s="2707"/>
      <c r="F21" s="853"/>
      <c r="G21" s="854"/>
      <c r="H21" s="853"/>
      <c r="I21" s="854"/>
      <c r="J21" s="2708"/>
      <c r="K21" s="2709"/>
    </row>
    <row r="22" spans="1:52" ht="11.45" customHeight="1">
      <c r="A22" s="2710" t="s">
        <v>972</v>
      </c>
      <c r="B22" s="2710"/>
      <c r="C22" s="2710"/>
      <c r="D22" s="2710"/>
      <c r="E22" s="2710"/>
    </row>
    <row r="23" spans="1:52" ht="27.75" customHeight="1">
      <c r="A23" s="2539"/>
      <c r="B23" s="2539"/>
      <c r="C23" s="2539"/>
      <c r="D23" s="2539"/>
      <c r="E23" s="2539"/>
      <c r="F23" s="2539"/>
      <c r="G23" s="2539"/>
      <c r="H23" s="2539"/>
      <c r="I23" s="2539"/>
      <c r="J23" s="2539"/>
      <c r="K23" s="2539"/>
    </row>
    <row r="24" spans="1:52" s="169" customFormat="1" ht="11.25">
      <c r="A24" s="214" t="s">
        <v>1689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</row>
    <row r="25" spans="1:52" ht="26.25" customHeight="1">
      <c r="A25" s="1829" t="s">
        <v>954</v>
      </c>
      <c r="B25" s="1830"/>
      <c r="C25" s="1830"/>
      <c r="D25" s="1830"/>
      <c r="E25" s="1831"/>
      <c r="F25" s="2646" t="s">
        <v>218</v>
      </c>
      <c r="G25" s="2711"/>
      <c r="H25" s="2647"/>
      <c r="I25" s="2646" t="s">
        <v>955</v>
      </c>
      <c r="J25" s="2711"/>
      <c r="K25" s="2647"/>
    </row>
    <row r="26" spans="1:52" ht="14.1" customHeight="1">
      <c r="A26" s="2712" t="s">
        <v>1690</v>
      </c>
      <c r="B26" s="2713"/>
      <c r="C26" s="2713"/>
      <c r="D26" s="2713"/>
      <c r="E26" s="2713"/>
      <c r="F26" s="2714">
        <f>'SUVAHA VYPOCET'!$R$123</f>
        <v>0</v>
      </c>
      <c r="G26" s="2714"/>
      <c r="H26" s="2714"/>
      <c r="I26" s="2714">
        <f>'SUVAHA VYPOCET'!$AG$123</f>
        <v>0</v>
      </c>
      <c r="J26" s="2714"/>
      <c r="K26" s="2715"/>
    </row>
    <row r="27" spans="1:52" ht="14.1" customHeight="1">
      <c r="A27" s="2722"/>
      <c r="B27" s="2723"/>
      <c r="C27" s="2723"/>
      <c r="D27" s="2723"/>
      <c r="E27" s="2723"/>
      <c r="F27" s="2718"/>
      <c r="G27" s="2718"/>
      <c r="H27" s="2718"/>
      <c r="I27" s="2718"/>
      <c r="J27" s="2718"/>
      <c r="K27" s="2719"/>
    </row>
    <row r="28" spans="1:52" ht="14.1" customHeight="1">
      <c r="A28" s="2716"/>
      <c r="B28" s="2717"/>
      <c r="C28" s="2717"/>
      <c r="D28" s="2717"/>
      <c r="E28" s="2717"/>
      <c r="F28" s="2699"/>
      <c r="G28" s="2699"/>
      <c r="H28" s="2699"/>
      <c r="I28" s="2699"/>
      <c r="J28" s="2699"/>
      <c r="K28" s="2700"/>
    </row>
    <row r="29" spans="1:52" ht="14.1" customHeight="1">
      <c r="A29" s="2716"/>
      <c r="B29" s="2717"/>
      <c r="C29" s="2717"/>
      <c r="D29" s="2717"/>
      <c r="E29" s="2717"/>
      <c r="F29" s="2699"/>
      <c r="G29" s="2699"/>
      <c r="H29" s="2699"/>
      <c r="I29" s="2699"/>
      <c r="J29" s="2699"/>
      <c r="K29" s="2700"/>
    </row>
    <row r="30" spans="1:52" ht="14.1" customHeight="1">
      <c r="A30" s="2716"/>
      <c r="B30" s="2717"/>
      <c r="C30" s="2717"/>
      <c r="D30" s="2717"/>
      <c r="E30" s="2717"/>
      <c r="F30" s="2699"/>
      <c r="G30" s="2699"/>
      <c r="H30" s="2699"/>
      <c r="I30" s="2699"/>
      <c r="J30" s="2699"/>
      <c r="K30" s="2700"/>
    </row>
    <row r="31" spans="1:52" ht="14.1" customHeight="1">
      <c r="A31" s="2720"/>
      <c r="B31" s="2721"/>
      <c r="C31" s="2721"/>
      <c r="D31" s="2721"/>
      <c r="E31" s="2721"/>
      <c r="F31" s="2708"/>
      <c r="G31" s="2708"/>
      <c r="H31" s="2708"/>
      <c r="I31" s="2708"/>
      <c r="J31" s="2708"/>
      <c r="K31" s="2709"/>
    </row>
    <row r="32" spans="1:52" ht="14.1" customHeight="1">
      <c r="A32" s="2712" t="s">
        <v>1691</v>
      </c>
      <c r="B32" s="2713"/>
      <c r="C32" s="2713"/>
      <c r="D32" s="2713"/>
      <c r="E32" s="2713"/>
      <c r="F32" s="2714">
        <f>'SUVAHA VYPOCET'!$R$124</f>
        <v>0</v>
      </c>
      <c r="G32" s="2714"/>
      <c r="H32" s="2714"/>
      <c r="I32" s="2714">
        <f>'SUVAHA VYPOCET'!$AG$124</f>
        <v>0</v>
      </c>
      <c r="J32" s="2714"/>
      <c r="K32" s="2715"/>
    </row>
    <row r="33" spans="1:11" ht="14.1" customHeight="1">
      <c r="A33" s="2722"/>
      <c r="B33" s="2723"/>
      <c r="C33" s="2723"/>
      <c r="D33" s="2723"/>
      <c r="E33" s="2723"/>
      <c r="F33" s="2718"/>
      <c r="G33" s="2718"/>
      <c r="H33" s="2718"/>
      <c r="I33" s="2718"/>
      <c r="J33" s="2718"/>
      <c r="K33" s="2719"/>
    </row>
    <row r="34" spans="1:11" ht="14.1" customHeight="1">
      <c r="A34" s="2716"/>
      <c r="B34" s="2717"/>
      <c r="C34" s="2717"/>
      <c r="D34" s="2717"/>
      <c r="E34" s="2717"/>
      <c r="F34" s="2699"/>
      <c r="G34" s="2699"/>
      <c r="H34" s="2699"/>
      <c r="I34" s="2699"/>
      <c r="J34" s="2699"/>
      <c r="K34" s="2700"/>
    </row>
    <row r="35" spans="1:11" ht="14.1" customHeight="1">
      <c r="A35" s="2716"/>
      <c r="B35" s="2717"/>
      <c r="C35" s="2717"/>
      <c r="D35" s="2717"/>
      <c r="E35" s="2717"/>
      <c r="F35" s="2699"/>
      <c r="G35" s="2699"/>
      <c r="H35" s="2699"/>
      <c r="I35" s="2699"/>
      <c r="J35" s="2699"/>
      <c r="K35" s="2700"/>
    </row>
    <row r="36" spans="1:11" ht="14.1" customHeight="1">
      <c r="A36" s="2716"/>
      <c r="B36" s="2717"/>
      <c r="C36" s="2717"/>
      <c r="D36" s="2717"/>
      <c r="E36" s="2717"/>
      <c r="F36" s="2699"/>
      <c r="G36" s="2699"/>
      <c r="H36" s="2699"/>
      <c r="I36" s="2699"/>
      <c r="J36" s="2699"/>
      <c r="K36" s="2700"/>
    </row>
    <row r="37" spans="1:11" ht="14.1" customHeight="1">
      <c r="A37" s="2720"/>
      <c r="B37" s="2721"/>
      <c r="C37" s="2721"/>
      <c r="D37" s="2721"/>
      <c r="E37" s="2721"/>
      <c r="F37" s="2708"/>
      <c r="G37" s="2708"/>
      <c r="H37" s="2708"/>
      <c r="I37" s="2708"/>
      <c r="J37" s="2708"/>
      <c r="K37" s="2709"/>
    </row>
    <row r="38" spans="1:11" ht="14.1" customHeight="1">
      <c r="A38" s="2712" t="s">
        <v>1692</v>
      </c>
      <c r="B38" s="2713"/>
      <c r="C38" s="2713"/>
      <c r="D38" s="2713"/>
      <c r="E38" s="2713"/>
      <c r="F38" s="2714">
        <f>'SUVAHA VYPOCET'!$R$125</f>
        <v>0</v>
      </c>
      <c r="G38" s="2714"/>
      <c r="H38" s="2714"/>
      <c r="I38" s="2714">
        <f>'SUVAHA VYPOCET'!$AG$125</f>
        <v>0</v>
      </c>
      <c r="J38" s="2714"/>
      <c r="K38" s="2715"/>
    </row>
    <row r="39" spans="1:11" ht="14.1" customHeight="1">
      <c r="A39" s="2722"/>
      <c r="B39" s="2723"/>
      <c r="C39" s="2723"/>
      <c r="D39" s="2723"/>
      <c r="E39" s="2723"/>
      <c r="F39" s="2718"/>
      <c r="G39" s="2718"/>
      <c r="H39" s="2718"/>
      <c r="I39" s="2718"/>
      <c r="J39" s="2718"/>
      <c r="K39" s="2719"/>
    </row>
    <row r="40" spans="1:11" ht="14.1" customHeight="1">
      <c r="A40" s="2716"/>
      <c r="B40" s="2717"/>
      <c r="C40" s="2717"/>
      <c r="D40" s="2717"/>
      <c r="E40" s="2717"/>
      <c r="F40" s="2699"/>
      <c r="G40" s="2699"/>
      <c r="H40" s="2699"/>
      <c r="I40" s="2699"/>
      <c r="J40" s="2699"/>
      <c r="K40" s="2700"/>
    </row>
    <row r="41" spans="1:11" ht="14.1" customHeight="1">
      <c r="A41" s="2716"/>
      <c r="B41" s="2717"/>
      <c r="C41" s="2717"/>
      <c r="D41" s="2717"/>
      <c r="E41" s="2717"/>
      <c r="F41" s="2699"/>
      <c r="G41" s="2699"/>
      <c r="H41" s="2699"/>
      <c r="I41" s="2699"/>
      <c r="J41" s="2699"/>
      <c r="K41" s="2700"/>
    </row>
    <row r="42" spans="1:11" ht="14.1" customHeight="1">
      <c r="A42" s="2716"/>
      <c r="B42" s="2717"/>
      <c r="C42" s="2717"/>
      <c r="D42" s="2717"/>
      <c r="E42" s="2717"/>
      <c r="F42" s="2699"/>
      <c r="G42" s="2699"/>
      <c r="H42" s="2699"/>
      <c r="I42" s="2699"/>
      <c r="J42" s="2699"/>
      <c r="K42" s="2700"/>
    </row>
    <row r="43" spans="1:11" ht="14.1" customHeight="1">
      <c r="A43" s="2720"/>
      <c r="B43" s="2721"/>
      <c r="C43" s="2721"/>
      <c r="D43" s="2721"/>
      <c r="E43" s="2721"/>
      <c r="F43" s="2708"/>
      <c r="G43" s="2708"/>
      <c r="H43" s="2708"/>
      <c r="I43" s="2708"/>
      <c r="J43" s="2708"/>
      <c r="K43" s="2709"/>
    </row>
    <row r="44" spans="1:11" ht="14.1" customHeight="1">
      <c r="A44" s="2712" t="s">
        <v>1693</v>
      </c>
      <c r="B44" s="2713"/>
      <c r="C44" s="2713"/>
      <c r="D44" s="2713"/>
      <c r="E44" s="2713"/>
      <c r="F44" s="2714">
        <f>'SUVAHA VYPOCET'!$R$126</f>
        <v>0</v>
      </c>
      <c r="G44" s="2714"/>
      <c r="H44" s="2714"/>
      <c r="I44" s="2714">
        <f>'SUVAHA VYPOCET'!$AG$126</f>
        <v>0</v>
      </c>
      <c r="J44" s="2714"/>
      <c r="K44" s="2715"/>
    </row>
    <row r="45" spans="1:11" ht="14.1" customHeight="1">
      <c r="A45" s="2722"/>
      <c r="B45" s="2723"/>
      <c r="C45" s="2723"/>
      <c r="D45" s="2723"/>
      <c r="E45" s="2723"/>
      <c r="F45" s="2718"/>
      <c r="G45" s="2718"/>
      <c r="H45" s="2718"/>
      <c r="I45" s="2718"/>
      <c r="J45" s="2718"/>
      <c r="K45" s="2719"/>
    </row>
    <row r="46" spans="1:11" ht="14.1" customHeight="1">
      <c r="A46" s="2716"/>
      <c r="B46" s="2717"/>
      <c r="C46" s="2717"/>
      <c r="D46" s="2717"/>
      <c r="E46" s="2717"/>
      <c r="F46" s="2699"/>
      <c r="G46" s="2699"/>
      <c r="H46" s="2699"/>
      <c r="I46" s="2699"/>
      <c r="J46" s="2699"/>
      <c r="K46" s="2700"/>
    </row>
    <row r="47" spans="1:11" ht="14.1" customHeight="1">
      <c r="A47" s="2716"/>
      <c r="B47" s="2717"/>
      <c r="C47" s="2717"/>
      <c r="D47" s="2717"/>
      <c r="E47" s="2717"/>
      <c r="F47" s="2699"/>
      <c r="G47" s="2699"/>
      <c r="H47" s="2699"/>
      <c r="I47" s="2699"/>
      <c r="J47" s="2699"/>
      <c r="K47" s="2700"/>
    </row>
    <row r="48" spans="1:11" ht="14.1" customHeight="1">
      <c r="A48" s="2716"/>
      <c r="B48" s="2717"/>
      <c r="C48" s="2717"/>
      <c r="D48" s="2717"/>
      <c r="E48" s="2717"/>
      <c r="F48" s="2699"/>
      <c r="G48" s="2699"/>
      <c r="H48" s="2699"/>
      <c r="I48" s="2699"/>
      <c r="J48" s="2699"/>
      <c r="K48" s="2700"/>
    </row>
    <row r="49" spans="1:11" ht="14.1" customHeight="1">
      <c r="A49" s="2720"/>
      <c r="B49" s="2721"/>
      <c r="C49" s="2721"/>
      <c r="D49" s="2721"/>
      <c r="E49" s="2721"/>
      <c r="F49" s="2708"/>
      <c r="G49" s="2708"/>
      <c r="H49" s="2708"/>
      <c r="I49" s="2708"/>
      <c r="J49" s="2708"/>
      <c r="K49" s="2709"/>
    </row>
    <row r="50" spans="1:11" ht="11.45" customHeight="1">
      <c r="A50" s="2674" t="s">
        <v>972</v>
      </c>
      <c r="B50" s="2674"/>
      <c r="C50" s="2674"/>
      <c r="D50" s="2674"/>
      <c r="E50" s="2674"/>
    </row>
    <row r="51" spans="1:11" ht="23.25" customHeight="1">
      <c r="A51" s="2539"/>
      <c r="B51" s="2539"/>
      <c r="C51" s="2539"/>
      <c r="D51" s="2539"/>
      <c r="E51" s="2539"/>
      <c r="F51" s="2539"/>
      <c r="G51" s="2539"/>
      <c r="H51" s="2539"/>
      <c r="I51" s="2539"/>
      <c r="J51" s="2539"/>
      <c r="K51" s="2539"/>
    </row>
    <row r="52" spans="1:11" ht="11.45" customHeight="1">
      <c r="A52" s="165">
        <f>'o fy'!$A$54</f>
        <v>0</v>
      </c>
    </row>
  </sheetData>
  <sheetProtection formatCells="0" formatColumns="0" selectLockedCells="1"/>
  <mergeCells count="117">
    <mergeCell ref="A46:E46"/>
    <mergeCell ref="F46:H46"/>
    <mergeCell ref="I46:K46"/>
    <mergeCell ref="A47:E47"/>
    <mergeCell ref="F47:H47"/>
    <mergeCell ref="I47:K47"/>
    <mergeCell ref="A50:E50"/>
    <mergeCell ref="A51:K51"/>
    <mergeCell ref="A48:E48"/>
    <mergeCell ref="F48:H48"/>
    <mergeCell ref="I48:K48"/>
    <mergeCell ref="A49:E49"/>
    <mergeCell ref="F49:H49"/>
    <mergeCell ref="I49:K49"/>
    <mergeCell ref="A43:E43"/>
    <mergeCell ref="F43:H43"/>
    <mergeCell ref="I43:K43"/>
    <mergeCell ref="A44:E44"/>
    <mergeCell ref="F44:H44"/>
    <mergeCell ref="I44:K44"/>
    <mergeCell ref="A45:E45"/>
    <mergeCell ref="F45:H45"/>
    <mergeCell ref="I45:K45"/>
    <mergeCell ref="A40:E40"/>
    <mergeCell ref="F40:H40"/>
    <mergeCell ref="I40:K40"/>
    <mergeCell ref="A41:E41"/>
    <mergeCell ref="F41:H41"/>
    <mergeCell ref="I41:K41"/>
    <mergeCell ref="A42:E42"/>
    <mergeCell ref="F42:H42"/>
    <mergeCell ref="I42:K42"/>
    <mergeCell ref="A37:E37"/>
    <mergeCell ref="F37:H37"/>
    <mergeCell ref="I37:K37"/>
    <mergeCell ref="A38:E38"/>
    <mergeCell ref="F38:H38"/>
    <mergeCell ref="I38:K38"/>
    <mergeCell ref="A39:E39"/>
    <mergeCell ref="F39:H39"/>
    <mergeCell ref="I39:K39"/>
    <mergeCell ref="A34:E34"/>
    <mergeCell ref="F34:H34"/>
    <mergeCell ref="I34:K34"/>
    <mergeCell ref="A35:E35"/>
    <mergeCell ref="F35:H35"/>
    <mergeCell ref="I35:K35"/>
    <mergeCell ref="A36:E36"/>
    <mergeCell ref="F36:H36"/>
    <mergeCell ref="I36:K36"/>
    <mergeCell ref="A31:E31"/>
    <mergeCell ref="F31:H31"/>
    <mergeCell ref="I31:K31"/>
    <mergeCell ref="A32:E32"/>
    <mergeCell ref="F32:H32"/>
    <mergeCell ref="I32:K32"/>
    <mergeCell ref="A27:E27"/>
    <mergeCell ref="A33:E33"/>
    <mergeCell ref="F33:H33"/>
    <mergeCell ref="I33:K33"/>
    <mergeCell ref="A28:E28"/>
    <mergeCell ref="F28:H28"/>
    <mergeCell ref="I28:K28"/>
    <mergeCell ref="A29:E29"/>
    <mergeCell ref="F29:H29"/>
    <mergeCell ref="I29:K29"/>
    <mergeCell ref="F30:H30"/>
    <mergeCell ref="I30:K30"/>
    <mergeCell ref="A23:K23"/>
    <mergeCell ref="A25:E25"/>
    <mergeCell ref="F25:H25"/>
    <mergeCell ref="I25:K25"/>
    <mergeCell ref="A26:E26"/>
    <mergeCell ref="F26:H26"/>
    <mergeCell ref="I26:K26"/>
    <mergeCell ref="A30:E30"/>
    <mergeCell ref="F27:H27"/>
    <mergeCell ref="I27:K27"/>
    <mergeCell ref="A18:E18"/>
    <mergeCell ref="J18:K18"/>
    <mergeCell ref="A19:E19"/>
    <mergeCell ref="J19:K19"/>
    <mergeCell ref="A20:E20"/>
    <mergeCell ref="J20:K20"/>
    <mergeCell ref="A21:E21"/>
    <mergeCell ref="J21:K21"/>
    <mergeCell ref="A22:E22"/>
    <mergeCell ref="A13:E13"/>
    <mergeCell ref="J13:K13"/>
    <mergeCell ref="A14:E14"/>
    <mergeCell ref="J14:K14"/>
    <mergeCell ref="A15:E15"/>
    <mergeCell ref="J15:K15"/>
    <mergeCell ref="A16:E16"/>
    <mergeCell ref="J16:K16"/>
    <mergeCell ref="A17:E17"/>
    <mergeCell ref="J17:K17"/>
    <mergeCell ref="A8:E8"/>
    <mergeCell ref="J8:K8"/>
    <mergeCell ref="A9:E9"/>
    <mergeCell ref="J9:K9"/>
    <mergeCell ref="A10:E10"/>
    <mergeCell ref="J10:K10"/>
    <mergeCell ref="A11:E11"/>
    <mergeCell ref="J11:K11"/>
    <mergeCell ref="J12:K12"/>
    <mergeCell ref="A12:E12"/>
    <mergeCell ref="A3:E3"/>
    <mergeCell ref="J3:K3"/>
    <mergeCell ref="A4:E4"/>
    <mergeCell ref="J4:K4"/>
    <mergeCell ref="A5:E5"/>
    <mergeCell ref="J5:K5"/>
    <mergeCell ref="A6:E6"/>
    <mergeCell ref="J6:K6"/>
    <mergeCell ref="A7:E7"/>
    <mergeCell ref="J7:K7"/>
  </mergeCells>
  <pageMargins left="0.75" right="0.75" top="0.71" bottom="1" header="0.4921259845" footer="0.4921259845"/>
  <pageSetup paperSize="9" scale="94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>
  <sheetPr codeName="List42"/>
  <dimension ref="A1:AZ48"/>
  <sheetViews>
    <sheetView showGridLines="0" zoomScaleSheetLayoutView="85" zoomScalePageLayoutView="130" workbookViewId="0">
      <selection activeCell="K48" sqref="K48"/>
    </sheetView>
  </sheetViews>
  <sheetFormatPr defaultRowHeight="11.45" customHeight="1"/>
  <cols>
    <col min="1" max="3" width="4.7109375" style="825" customWidth="1"/>
    <col min="4" max="4" width="17.28515625" style="825" customWidth="1"/>
    <col min="5" max="5" width="4.28515625" style="825" customWidth="1"/>
    <col min="6" max="6" width="13.85546875" style="825" customWidth="1"/>
    <col min="7" max="7" width="9.28515625" style="825" customWidth="1"/>
    <col min="8" max="8" width="5.5703125" style="825" customWidth="1"/>
    <col min="9" max="9" width="12.42578125" style="825" customWidth="1"/>
    <col min="10" max="10" width="7.42578125" style="825" customWidth="1"/>
    <col min="11" max="11" width="8.7109375" style="825" customWidth="1"/>
    <col min="12" max="52" width="1.7109375" style="855" customWidth="1"/>
    <col min="53" max="53" width="1.7109375" style="825" customWidth="1"/>
    <col min="54" max="16384" width="9.140625" style="825"/>
  </cols>
  <sheetData>
    <row r="1" spans="1:52" ht="11.45" customHeight="1">
      <c r="A1" s="825" t="str">
        <f>'o fy'!$B$29</f>
        <v>LASER CUT SLOVENSKO spol. s r.o.</v>
      </c>
    </row>
    <row r="2" spans="1:52" s="858" customFormat="1" ht="11.25">
      <c r="A2" s="856" t="s">
        <v>1694</v>
      </c>
      <c r="B2" s="857"/>
      <c r="C2" s="857"/>
      <c r="D2" s="857"/>
      <c r="E2" s="857"/>
      <c r="F2" s="857"/>
      <c r="G2" s="857"/>
      <c r="H2" s="857"/>
      <c r="I2" s="857"/>
      <c r="J2" s="857"/>
      <c r="K2" s="857"/>
      <c r="L2" s="856"/>
      <c r="M2" s="856"/>
      <c r="N2" s="856"/>
      <c r="O2" s="856"/>
      <c r="P2" s="856"/>
      <c r="Q2" s="856"/>
      <c r="R2" s="856"/>
      <c r="S2" s="856"/>
      <c r="T2" s="856"/>
      <c r="U2" s="856"/>
      <c r="V2" s="856"/>
      <c r="W2" s="856"/>
      <c r="X2" s="856"/>
      <c r="Y2" s="856"/>
      <c r="Z2" s="856"/>
      <c r="AA2" s="856"/>
      <c r="AB2" s="856"/>
      <c r="AC2" s="856"/>
      <c r="AD2" s="856"/>
      <c r="AE2" s="856"/>
      <c r="AF2" s="856"/>
      <c r="AG2" s="856"/>
      <c r="AH2" s="856"/>
      <c r="AI2" s="856"/>
      <c r="AJ2" s="856"/>
      <c r="AK2" s="856"/>
      <c r="AL2" s="856"/>
      <c r="AM2" s="856"/>
      <c r="AN2" s="856"/>
      <c r="AO2" s="856"/>
      <c r="AP2" s="856"/>
      <c r="AQ2" s="856"/>
      <c r="AR2" s="856"/>
      <c r="AS2" s="856"/>
      <c r="AT2" s="856"/>
      <c r="AU2" s="856"/>
      <c r="AV2" s="856"/>
      <c r="AW2" s="856"/>
      <c r="AX2" s="856"/>
      <c r="AY2" s="856"/>
      <c r="AZ2" s="856"/>
    </row>
    <row r="3" spans="1:52" ht="36.75" customHeight="1">
      <c r="A3" s="2552" t="s">
        <v>954</v>
      </c>
      <c r="B3" s="2553"/>
      <c r="C3" s="2553"/>
      <c r="D3" s="2553"/>
      <c r="E3" s="2554"/>
      <c r="F3" s="2726" t="s">
        <v>1695</v>
      </c>
      <c r="G3" s="2727"/>
      <c r="H3" s="2726" t="s">
        <v>1696</v>
      </c>
      <c r="I3" s="2727"/>
      <c r="J3" s="2726" t="s">
        <v>1697</v>
      </c>
      <c r="K3" s="2727"/>
    </row>
    <row r="4" spans="1:52" ht="11.25">
      <c r="A4" s="2728" t="s">
        <v>219</v>
      </c>
      <c r="B4" s="2729"/>
      <c r="C4" s="2729"/>
      <c r="D4" s="2729"/>
      <c r="E4" s="2729"/>
      <c r="F4" s="2730" t="s">
        <v>220</v>
      </c>
      <c r="G4" s="2730"/>
      <c r="H4" s="2730" t="s">
        <v>221</v>
      </c>
      <c r="I4" s="2730"/>
      <c r="J4" s="2730" t="s">
        <v>1001</v>
      </c>
      <c r="K4" s="2731"/>
    </row>
    <row r="5" spans="1:52" ht="14.1" customHeight="1">
      <c r="A5" s="2732" t="s">
        <v>1698</v>
      </c>
      <c r="B5" s="2733"/>
      <c r="C5" s="2733"/>
      <c r="D5" s="2733"/>
      <c r="E5" s="2733"/>
      <c r="F5" s="859"/>
      <c r="G5" s="859"/>
      <c r="H5" s="859"/>
      <c r="I5" s="859"/>
      <c r="J5" s="2734"/>
      <c r="K5" s="2735"/>
    </row>
    <row r="6" spans="1:52" ht="14.1" customHeight="1">
      <c r="A6" s="2691"/>
      <c r="B6" s="2692"/>
      <c r="C6" s="2692"/>
      <c r="D6" s="2692"/>
      <c r="E6" s="2693"/>
      <c r="F6" s="2736"/>
      <c r="G6" s="2737"/>
      <c r="H6" s="2736"/>
      <c r="I6" s="2737"/>
      <c r="J6" s="2694"/>
      <c r="K6" s="2695"/>
    </row>
    <row r="7" spans="1:52" ht="14.1" customHeight="1">
      <c r="A7" s="2696"/>
      <c r="B7" s="2697"/>
      <c r="C7" s="2697"/>
      <c r="D7" s="2697"/>
      <c r="E7" s="2698"/>
      <c r="F7" s="2724"/>
      <c r="G7" s="2725"/>
      <c r="H7" s="2724"/>
      <c r="I7" s="2725"/>
      <c r="J7" s="2699"/>
      <c r="K7" s="2700"/>
    </row>
    <row r="8" spans="1:52" ht="14.1" customHeight="1">
      <c r="A8" s="2696"/>
      <c r="B8" s="2697"/>
      <c r="C8" s="2697"/>
      <c r="D8" s="2697"/>
      <c r="E8" s="2698"/>
      <c r="F8" s="2724"/>
      <c r="G8" s="2725"/>
      <c r="H8" s="2724"/>
      <c r="I8" s="2725"/>
      <c r="J8" s="2699"/>
      <c r="K8" s="2700"/>
    </row>
    <row r="9" spans="1:52" ht="14.1" customHeight="1">
      <c r="A9" s="2696"/>
      <c r="B9" s="2697"/>
      <c r="C9" s="2697"/>
      <c r="D9" s="2697"/>
      <c r="E9" s="2698"/>
      <c r="F9" s="2724"/>
      <c r="G9" s="2725"/>
      <c r="H9" s="2724"/>
      <c r="I9" s="2725"/>
      <c r="J9" s="2699"/>
      <c r="K9" s="2700"/>
    </row>
    <row r="10" spans="1:52" ht="14.1" customHeight="1">
      <c r="A10" s="2696"/>
      <c r="B10" s="2697"/>
      <c r="C10" s="2697"/>
      <c r="D10" s="2697"/>
      <c r="E10" s="2698"/>
      <c r="F10" s="2724"/>
      <c r="G10" s="2725"/>
      <c r="H10" s="2724"/>
      <c r="I10" s="2725"/>
      <c r="J10" s="2699"/>
      <c r="K10" s="2700"/>
    </row>
    <row r="11" spans="1:52" ht="14.1" customHeight="1">
      <c r="A11" s="2696"/>
      <c r="B11" s="2697"/>
      <c r="C11" s="2697"/>
      <c r="D11" s="2697"/>
      <c r="E11" s="2698"/>
      <c r="F11" s="2724"/>
      <c r="G11" s="2725"/>
      <c r="H11" s="2724"/>
      <c r="I11" s="2725"/>
      <c r="J11" s="2699"/>
      <c r="K11" s="2700"/>
    </row>
    <row r="12" spans="1:52" ht="14.1" customHeight="1">
      <c r="A12" s="2696"/>
      <c r="B12" s="2697"/>
      <c r="C12" s="2697"/>
      <c r="D12" s="2697"/>
      <c r="E12" s="2698"/>
      <c r="F12" s="2724"/>
      <c r="G12" s="2725"/>
      <c r="H12" s="2724"/>
      <c r="I12" s="2725"/>
      <c r="J12" s="2699"/>
      <c r="K12" s="2700"/>
    </row>
    <row r="13" spans="1:52" ht="14.1" customHeight="1">
      <c r="A13" s="2738"/>
      <c r="B13" s="2739"/>
      <c r="C13" s="2739"/>
      <c r="D13" s="2739"/>
      <c r="E13" s="2739"/>
      <c r="F13" s="2740"/>
      <c r="G13" s="2741"/>
      <c r="H13" s="2740"/>
      <c r="I13" s="2741"/>
      <c r="J13" s="2703"/>
      <c r="K13" s="2704"/>
    </row>
    <row r="14" spans="1:52" ht="14.1" customHeight="1">
      <c r="A14" s="2732" t="s">
        <v>1699</v>
      </c>
      <c r="B14" s="2733"/>
      <c r="C14" s="2733"/>
      <c r="D14" s="2733"/>
      <c r="E14" s="2733"/>
      <c r="F14" s="859"/>
      <c r="G14" s="859"/>
      <c r="H14" s="859"/>
      <c r="I14" s="859"/>
      <c r="J14" s="2734"/>
      <c r="K14" s="2735"/>
    </row>
    <row r="15" spans="1:52" ht="14.1" customHeight="1">
      <c r="A15" s="2691"/>
      <c r="B15" s="2692"/>
      <c r="C15" s="2692"/>
      <c r="D15" s="2692"/>
      <c r="E15" s="2693"/>
      <c r="F15" s="2736"/>
      <c r="G15" s="2737"/>
      <c r="H15" s="2736"/>
      <c r="I15" s="2737"/>
      <c r="J15" s="2694"/>
      <c r="K15" s="2695"/>
    </row>
    <row r="16" spans="1:52" ht="14.1" customHeight="1">
      <c r="A16" s="2696"/>
      <c r="B16" s="2697"/>
      <c r="C16" s="2697"/>
      <c r="D16" s="2697"/>
      <c r="E16" s="2698"/>
      <c r="F16" s="2724"/>
      <c r="G16" s="2725"/>
      <c r="H16" s="2724"/>
      <c r="I16" s="2725"/>
      <c r="J16" s="2699"/>
      <c r="K16" s="2700"/>
    </row>
    <row r="17" spans="1:52" ht="14.1" customHeight="1">
      <c r="A17" s="2696"/>
      <c r="B17" s="2697"/>
      <c r="C17" s="2697"/>
      <c r="D17" s="2697"/>
      <c r="E17" s="2698"/>
      <c r="F17" s="2724"/>
      <c r="G17" s="2725"/>
      <c r="H17" s="2724"/>
      <c r="I17" s="2725"/>
      <c r="J17" s="2699"/>
      <c r="K17" s="2700"/>
    </row>
    <row r="18" spans="1:52" ht="14.1" customHeight="1">
      <c r="A18" s="2696"/>
      <c r="B18" s="2697"/>
      <c r="C18" s="2697"/>
      <c r="D18" s="2697"/>
      <c r="E18" s="2698"/>
      <c r="F18" s="2724"/>
      <c r="G18" s="2725"/>
      <c r="H18" s="2724"/>
      <c r="I18" s="2725"/>
      <c r="J18" s="2699"/>
      <c r="K18" s="2700"/>
    </row>
    <row r="19" spans="1:52" ht="14.1" customHeight="1">
      <c r="A19" s="2696"/>
      <c r="B19" s="2697"/>
      <c r="C19" s="2697"/>
      <c r="D19" s="2697"/>
      <c r="E19" s="2698"/>
      <c r="F19" s="2724"/>
      <c r="G19" s="2725"/>
      <c r="H19" s="2724"/>
      <c r="I19" s="2725"/>
      <c r="J19" s="2699"/>
      <c r="K19" s="2700"/>
    </row>
    <row r="20" spans="1:52" ht="14.1" customHeight="1">
      <c r="A20" s="2696"/>
      <c r="B20" s="2697"/>
      <c r="C20" s="2697"/>
      <c r="D20" s="2697"/>
      <c r="E20" s="2698"/>
      <c r="F20" s="2724"/>
      <c r="G20" s="2725"/>
      <c r="H20" s="2724"/>
      <c r="I20" s="2725"/>
      <c r="J20" s="2699"/>
      <c r="K20" s="2700"/>
    </row>
    <row r="21" spans="1:52" ht="14.1" customHeight="1">
      <c r="A21" s="2742"/>
      <c r="B21" s="2743"/>
      <c r="C21" s="2743"/>
      <c r="D21" s="2743"/>
      <c r="E21" s="2743"/>
      <c r="F21" s="2744"/>
      <c r="G21" s="2745"/>
      <c r="H21" s="2744"/>
      <c r="I21" s="2745"/>
      <c r="J21" s="2708"/>
      <c r="K21" s="2709"/>
    </row>
    <row r="22" spans="1:52" ht="11.45" customHeight="1">
      <c r="A22" s="2746" t="s">
        <v>972</v>
      </c>
      <c r="B22" s="2746"/>
      <c r="C22" s="2746"/>
      <c r="D22" s="2746"/>
      <c r="E22" s="2746"/>
    </row>
    <row r="23" spans="1:52" ht="51.75" customHeight="1">
      <c r="A23" s="2539"/>
      <c r="B23" s="2539"/>
      <c r="C23" s="2539"/>
      <c r="D23" s="2539"/>
      <c r="E23" s="2539"/>
      <c r="F23" s="2539"/>
      <c r="G23" s="2539"/>
      <c r="H23" s="2539"/>
      <c r="I23" s="2539"/>
      <c r="J23" s="2539"/>
      <c r="K23" s="2539"/>
    </row>
    <row r="24" spans="1:52" s="858" customFormat="1" ht="11.25">
      <c r="A24" s="856"/>
      <c r="B24" s="857"/>
      <c r="C24" s="857"/>
      <c r="D24" s="857"/>
      <c r="E24" s="857"/>
      <c r="F24" s="857"/>
      <c r="G24" s="857"/>
      <c r="H24" s="857"/>
      <c r="I24" s="857"/>
      <c r="J24" s="857"/>
      <c r="K24" s="857"/>
      <c r="L24" s="856"/>
      <c r="M24" s="856"/>
      <c r="N24" s="856"/>
      <c r="O24" s="856"/>
      <c r="P24" s="856"/>
      <c r="Q24" s="856"/>
      <c r="R24" s="856"/>
      <c r="S24" s="856"/>
      <c r="T24" s="856"/>
      <c r="U24" s="856"/>
      <c r="V24" s="856"/>
      <c r="W24" s="856"/>
      <c r="X24" s="856"/>
      <c r="Y24" s="856"/>
      <c r="Z24" s="856"/>
      <c r="AA24" s="856"/>
      <c r="AB24" s="856"/>
      <c r="AC24" s="856"/>
      <c r="AD24" s="856"/>
      <c r="AE24" s="856"/>
      <c r="AF24" s="856"/>
      <c r="AG24" s="856"/>
      <c r="AH24" s="856"/>
      <c r="AI24" s="856"/>
      <c r="AJ24" s="856"/>
      <c r="AK24" s="856"/>
      <c r="AL24" s="856"/>
      <c r="AM24" s="856"/>
      <c r="AN24" s="856"/>
      <c r="AO24" s="856"/>
      <c r="AP24" s="856"/>
      <c r="AQ24" s="856"/>
      <c r="AR24" s="856"/>
      <c r="AS24" s="856"/>
      <c r="AT24" s="856"/>
      <c r="AU24" s="856"/>
      <c r="AV24" s="856"/>
      <c r="AW24" s="856"/>
      <c r="AX24" s="856"/>
      <c r="AY24" s="856"/>
      <c r="AZ24" s="856"/>
    </row>
    <row r="25" spans="1:52" ht="29.25" customHeight="1">
      <c r="A25" s="2747" t="s">
        <v>954</v>
      </c>
      <c r="B25" s="2747"/>
      <c r="C25" s="2747"/>
      <c r="D25" s="2747"/>
      <c r="E25" s="2747"/>
      <c r="F25" s="2748" t="s">
        <v>218</v>
      </c>
      <c r="G25" s="2748"/>
      <c r="H25" s="2748"/>
      <c r="I25" s="2748" t="s">
        <v>955</v>
      </c>
      <c r="J25" s="2748"/>
      <c r="K25" s="2727"/>
    </row>
    <row r="26" spans="1:52" ht="24" customHeight="1">
      <c r="A26" s="2747"/>
      <c r="B26" s="2747"/>
      <c r="C26" s="2747"/>
      <c r="D26" s="2747"/>
      <c r="E26" s="2747"/>
      <c r="F26" s="2727" t="s">
        <v>1700</v>
      </c>
      <c r="G26" s="2749"/>
      <c r="H26" s="2749"/>
      <c r="I26" s="2749" t="s">
        <v>1700</v>
      </c>
      <c r="J26" s="2749"/>
      <c r="K26" s="2749"/>
    </row>
    <row r="27" spans="1:52" ht="32.25" customHeight="1">
      <c r="A27" s="2747"/>
      <c r="B27" s="2747"/>
      <c r="C27" s="2747"/>
      <c r="D27" s="2747"/>
      <c r="E27" s="2747"/>
      <c r="F27" s="861" t="s">
        <v>1701</v>
      </c>
      <c r="G27" s="2749" t="s">
        <v>1702</v>
      </c>
      <c r="H27" s="2749"/>
      <c r="I27" s="862" t="s">
        <v>1701</v>
      </c>
      <c r="J27" s="2749" t="s">
        <v>1702</v>
      </c>
      <c r="K27" s="2749"/>
    </row>
    <row r="28" spans="1:52" ht="12.95" customHeight="1">
      <c r="A28" s="2552" t="s">
        <v>219</v>
      </c>
      <c r="B28" s="2553"/>
      <c r="C28" s="2553"/>
      <c r="D28" s="2553"/>
      <c r="E28" s="2554"/>
      <c r="F28" s="863" t="s">
        <v>220</v>
      </c>
      <c r="G28" s="2749" t="s">
        <v>221</v>
      </c>
      <c r="H28" s="2749"/>
      <c r="I28" s="863" t="s">
        <v>1001</v>
      </c>
      <c r="J28" s="2749" t="s">
        <v>1002</v>
      </c>
      <c r="K28" s="2749"/>
    </row>
    <row r="29" spans="1:52" ht="14.1" customHeight="1">
      <c r="A29" s="2732" t="s">
        <v>1698</v>
      </c>
      <c r="B29" s="2733"/>
      <c r="C29" s="2733"/>
      <c r="D29" s="2733"/>
      <c r="E29" s="2733"/>
      <c r="F29" s="859"/>
      <c r="G29" s="859"/>
      <c r="H29" s="859"/>
      <c r="I29" s="859"/>
      <c r="J29" s="2734"/>
      <c r="K29" s="2735"/>
    </row>
    <row r="30" spans="1:52" ht="14.1" customHeight="1">
      <c r="A30" s="2750"/>
      <c r="B30" s="2751"/>
      <c r="C30" s="2751"/>
      <c r="D30" s="2751"/>
      <c r="E30" s="2751"/>
      <c r="F30" s="848"/>
      <c r="G30" s="2694"/>
      <c r="H30" s="2694"/>
      <c r="I30" s="848"/>
      <c r="J30" s="2694"/>
      <c r="K30" s="2695"/>
    </row>
    <row r="31" spans="1:52" ht="14.1" customHeight="1">
      <c r="A31" s="2750"/>
      <c r="B31" s="2751"/>
      <c r="C31" s="2751"/>
      <c r="D31" s="2751"/>
      <c r="E31" s="2751"/>
      <c r="F31" s="850"/>
      <c r="G31" s="2699"/>
      <c r="H31" s="2699"/>
      <c r="I31" s="850"/>
      <c r="J31" s="2699"/>
      <c r="K31" s="2700"/>
    </row>
    <row r="32" spans="1:52" ht="14.1" customHeight="1">
      <c r="A32" s="2750"/>
      <c r="B32" s="2751"/>
      <c r="C32" s="2751"/>
      <c r="D32" s="2751"/>
      <c r="E32" s="2751"/>
      <c r="F32" s="850"/>
      <c r="G32" s="2699"/>
      <c r="H32" s="2699"/>
      <c r="I32" s="850"/>
      <c r="J32" s="2699"/>
      <c r="K32" s="2700"/>
    </row>
    <row r="33" spans="1:11" ht="14.1" customHeight="1">
      <c r="A33" s="2750"/>
      <c r="B33" s="2751"/>
      <c r="C33" s="2751"/>
      <c r="D33" s="2751"/>
      <c r="E33" s="2751"/>
      <c r="F33" s="850"/>
      <c r="G33" s="2699"/>
      <c r="H33" s="2699"/>
      <c r="I33" s="850"/>
      <c r="J33" s="2699"/>
      <c r="K33" s="2700"/>
    </row>
    <row r="34" spans="1:11" ht="14.1" customHeight="1">
      <c r="A34" s="2750"/>
      <c r="B34" s="2751"/>
      <c r="C34" s="2751"/>
      <c r="D34" s="2751"/>
      <c r="E34" s="2751"/>
      <c r="F34" s="850"/>
      <c r="G34" s="2699"/>
      <c r="H34" s="2699"/>
      <c r="I34" s="850"/>
      <c r="J34" s="2699"/>
      <c r="K34" s="2700"/>
    </row>
    <row r="35" spans="1:11" ht="14.1" customHeight="1">
      <c r="A35" s="2750"/>
      <c r="B35" s="2751"/>
      <c r="C35" s="2751"/>
      <c r="D35" s="2751"/>
      <c r="E35" s="2751"/>
      <c r="F35" s="850"/>
      <c r="G35" s="2699"/>
      <c r="H35" s="2699"/>
      <c r="I35" s="850"/>
      <c r="J35" s="2699"/>
      <c r="K35" s="2700"/>
    </row>
    <row r="36" spans="1:11" ht="14.1" customHeight="1">
      <c r="A36" s="2750"/>
      <c r="B36" s="2751"/>
      <c r="C36" s="2751"/>
      <c r="D36" s="2751"/>
      <c r="E36" s="2751"/>
      <c r="F36" s="850"/>
      <c r="G36" s="2699"/>
      <c r="H36" s="2699"/>
      <c r="I36" s="850"/>
      <c r="J36" s="2699"/>
      <c r="K36" s="2700"/>
    </row>
    <row r="37" spans="1:11" ht="14.1" customHeight="1">
      <c r="A37" s="2752"/>
      <c r="B37" s="2753"/>
      <c r="C37" s="2753"/>
      <c r="D37" s="2753"/>
      <c r="E37" s="2753"/>
      <c r="F37" s="852"/>
      <c r="G37" s="2703"/>
      <c r="H37" s="2703"/>
      <c r="I37" s="852"/>
      <c r="J37" s="2703"/>
      <c r="K37" s="2704"/>
    </row>
    <row r="38" spans="1:11" ht="14.1" customHeight="1">
      <c r="A38" s="2732" t="s">
        <v>1699</v>
      </c>
      <c r="B38" s="2733"/>
      <c r="C38" s="2733"/>
      <c r="D38" s="2733"/>
      <c r="E38" s="2733"/>
      <c r="F38" s="859"/>
      <c r="G38" s="859"/>
      <c r="H38" s="859"/>
      <c r="I38" s="859"/>
      <c r="J38" s="864"/>
      <c r="K38" s="865"/>
    </row>
    <row r="39" spans="1:11" ht="14.1" customHeight="1">
      <c r="A39" s="2750"/>
      <c r="B39" s="2751"/>
      <c r="C39" s="2751"/>
      <c r="D39" s="2751"/>
      <c r="E39" s="2751"/>
      <c r="F39" s="848"/>
      <c r="G39" s="2694"/>
      <c r="H39" s="2694"/>
      <c r="I39" s="848"/>
      <c r="J39" s="2694"/>
      <c r="K39" s="2695"/>
    </row>
    <row r="40" spans="1:11" ht="14.1" customHeight="1">
      <c r="A40" s="2750"/>
      <c r="B40" s="2751"/>
      <c r="C40" s="2751"/>
      <c r="D40" s="2751"/>
      <c r="E40" s="2751"/>
      <c r="F40" s="850"/>
      <c r="G40" s="2699"/>
      <c r="H40" s="2699"/>
      <c r="I40" s="850"/>
      <c r="J40" s="2699"/>
      <c r="K40" s="2700"/>
    </row>
    <row r="41" spans="1:11" ht="14.1" customHeight="1">
      <c r="A41" s="2750"/>
      <c r="B41" s="2751"/>
      <c r="C41" s="2751"/>
      <c r="D41" s="2751"/>
      <c r="E41" s="2751"/>
      <c r="F41" s="850"/>
      <c r="G41" s="2699"/>
      <c r="H41" s="2699"/>
      <c r="I41" s="850"/>
      <c r="J41" s="2699"/>
      <c r="K41" s="2700"/>
    </row>
    <row r="42" spans="1:11" ht="14.1" customHeight="1">
      <c r="A42" s="2750"/>
      <c r="B42" s="2751"/>
      <c r="C42" s="2751"/>
      <c r="D42" s="2751"/>
      <c r="E42" s="2751"/>
      <c r="F42" s="850"/>
      <c r="G42" s="2699"/>
      <c r="H42" s="2699"/>
      <c r="I42" s="850"/>
      <c r="J42" s="2699"/>
      <c r="K42" s="2700"/>
    </row>
    <row r="43" spans="1:11" ht="14.1" customHeight="1">
      <c r="A43" s="2750"/>
      <c r="B43" s="2751"/>
      <c r="C43" s="2751"/>
      <c r="D43" s="2751"/>
      <c r="E43" s="2751"/>
      <c r="F43" s="850"/>
      <c r="G43" s="2699"/>
      <c r="H43" s="2699"/>
      <c r="I43" s="850"/>
      <c r="J43" s="2699"/>
      <c r="K43" s="2700"/>
    </row>
    <row r="44" spans="1:11" ht="14.1" customHeight="1">
      <c r="A44" s="2750"/>
      <c r="B44" s="2751"/>
      <c r="C44" s="2751"/>
      <c r="D44" s="2751"/>
      <c r="E44" s="2751"/>
      <c r="F44" s="850"/>
      <c r="G44" s="2699"/>
      <c r="H44" s="2699"/>
      <c r="I44" s="850"/>
      <c r="J44" s="2699"/>
      <c r="K44" s="2700"/>
    </row>
    <row r="45" spans="1:11" ht="14.1" customHeight="1">
      <c r="A45" s="2754"/>
      <c r="B45" s="2755"/>
      <c r="C45" s="2755"/>
      <c r="D45" s="2755"/>
      <c r="E45" s="2755"/>
      <c r="F45" s="854"/>
      <c r="G45" s="2708"/>
      <c r="H45" s="2708"/>
      <c r="I45" s="854"/>
      <c r="J45" s="2708"/>
      <c r="K45" s="2709"/>
    </row>
    <row r="46" spans="1:11" ht="11.45" customHeight="1">
      <c r="A46" s="2746" t="s">
        <v>972</v>
      </c>
      <c r="B46" s="2746"/>
      <c r="C46" s="2746"/>
      <c r="D46" s="2746"/>
      <c r="E46" s="2746"/>
    </row>
    <row r="47" spans="1:11" ht="58.5" customHeight="1">
      <c r="A47" s="2539"/>
      <c r="B47" s="2539"/>
      <c r="C47" s="2539"/>
      <c r="D47" s="2539"/>
      <c r="E47" s="2539"/>
      <c r="F47" s="2539"/>
      <c r="G47" s="2539"/>
      <c r="H47" s="2539"/>
      <c r="I47" s="2539"/>
      <c r="J47" s="2539"/>
      <c r="K47" s="2539"/>
    </row>
    <row r="48" spans="1:11" ht="11.45" customHeight="1">
      <c r="A48" s="825">
        <f>'o fy'!$A$54</f>
        <v>0</v>
      </c>
    </row>
  </sheetData>
  <sheetProtection formatCells="0" formatColumns="0" selectLockedCells="1"/>
  <mergeCells count="134">
    <mergeCell ref="A42:E42"/>
    <mergeCell ref="G42:H42"/>
    <mergeCell ref="J42:K42"/>
    <mergeCell ref="A43:E43"/>
    <mergeCell ref="G43:H43"/>
    <mergeCell ref="J43:K43"/>
    <mergeCell ref="A46:E46"/>
    <mergeCell ref="A47:K47"/>
    <mergeCell ref="A44:E44"/>
    <mergeCell ref="G44:H44"/>
    <mergeCell ref="J44:K44"/>
    <mergeCell ref="A45:E45"/>
    <mergeCell ref="G45:H45"/>
    <mergeCell ref="J45:K45"/>
    <mergeCell ref="A38:E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28:E28"/>
    <mergeCell ref="G28:H28"/>
    <mergeCell ref="J28:K28"/>
    <mergeCell ref="A29:E29"/>
    <mergeCell ref="J29:K29"/>
    <mergeCell ref="A30:E30"/>
    <mergeCell ref="G30:H30"/>
    <mergeCell ref="J30:K30"/>
    <mergeCell ref="A31:E31"/>
    <mergeCell ref="G31:H31"/>
    <mergeCell ref="J31:K31"/>
    <mergeCell ref="A21:E21"/>
    <mergeCell ref="F21:G21"/>
    <mergeCell ref="H21:I21"/>
    <mergeCell ref="J21:K21"/>
    <mergeCell ref="A22:E22"/>
    <mergeCell ref="A23:K23"/>
    <mergeCell ref="A25:E27"/>
    <mergeCell ref="F25:H25"/>
    <mergeCell ref="I25:K25"/>
    <mergeCell ref="F26:H26"/>
    <mergeCell ref="I26:K26"/>
    <mergeCell ref="G27:H27"/>
    <mergeCell ref="J27:K27"/>
    <mergeCell ref="A18:E18"/>
    <mergeCell ref="F18:G18"/>
    <mergeCell ref="H18:I18"/>
    <mergeCell ref="J18:K18"/>
    <mergeCell ref="A19:E19"/>
    <mergeCell ref="F19:G19"/>
    <mergeCell ref="H19:I19"/>
    <mergeCell ref="J19:K19"/>
    <mergeCell ref="A20:E20"/>
    <mergeCell ref="F20:G20"/>
    <mergeCell ref="H20:I20"/>
    <mergeCell ref="J20:K20"/>
    <mergeCell ref="A15:E15"/>
    <mergeCell ref="F15:G15"/>
    <mergeCell ref="H15:I15"/>
    <mergeCell ref="J15:K15"/>
    <mergeCell ref="A16:E16"/>
    <mergeCell ref="F16:G16"/>
    <mergeCell ref="H16:I16"/>
    <mergeCell ref="J16:K16"/>
    <mergeCell ref="A17:E17"/>
    <mergeCell ref="F17:G17"/>
    <mergeCell ref="H17:I17"/>
    <mergeCell ref="J17:K17"/>
    <mergeCell ref="A12:E12"/>
    <mergeCell ref="F12:G12"/>
    <mergeCell ref="H12:I12"/>
    <mergeCell ref="J12:K12"/>
    <mergeCell ref="A13:E13"/>
    <mergeCell ref="F13:G13"/>
    <mergeCell ref="A14:E14"/>
    <mergeCell ref="J14:K14"/>
    <mergeCell ref="A9:E9"/>
    <mergeCell ref="F9:G9"/>
    <mergeCell ref="H9:I9"/>
    <mergeCell ref="J9:K9"/>
    <mergeCell ref="A10:E10"/>
    <mergeCell ref="F10:G10"/>
    <mergeCell ref="A11:E11"/>
    <mergeCell ref="F11:G11"/>
    <mergeCell ref="H11:I11"/>
    <mergeCell ref="J11:K11"/>
    <mergeCell ref="H13:I13"/>
    <mergeCell ref="J13:K13"/>
    <mergeCell ref="A7:E7"/>
    <mergeCell ref="F7:G7"/>
    <mergeCell ref="H7:I7"/>
    <mergeCell ref="J7:K7"/>
    <mergeCell ref="H10:I10"/>
    <mergeCell ref="J10:K10"/>
    <mergeCell ref="A3:E3"/>
    <mergeCell ref="F3:G3"/>
    <mergeCell ref="H3:I3"/>
    <mergeCell ref="J3:K3"/>
    <mergeCell ref="A4:E4"/>
    <mergeCell ref="F4:G4"/>
    <mergeCell ref="H4:I4"/>
    <mergeCell ref="J4:K4"/>
    <mergeCell ref="A5:E5"/>
    <mergeCell ref="J5:K5"/>
    <mergeCell ref="A8:E8"/>
    <mergeCell ref="F8:G8"/>
    <mergeCell ref="H8:I8"/>
    <mergeCell ref="J8:K8"/>
    <mergeCell ref="A6:E6"/>
    <mergeCell ref="F6:G6"/>
    <mergeCell ref="H6:I6"/>
    <mergeCell ref="J6:K6"/>
  </mergeCells>
  <pageMargins left="0.56000000000000005" right="0.75" top="0.71" bottom="0.64" header="0.4921259845" footer="0.4921259845"/>
  <pageSetup paperSize="9" scale="95" orientation="portrait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>
  <sheetPr codeName="List43"/>
  <dimension ref="A1:BB42"/>
  <sheetViews>
    <sheetView showGridLines="0" zoomScale="130" zoomScaleNormal="130" zoomScaleSheetLayoutView="85" zoomScalePageLayoutView="130" workbookViewId="0">
      <selection activeCell="K48" sqref="K48"/>
    </sheetView>
  </sheetViews>
  <sheetFormatPr defaultRowHeight="11.45" customHeight="1"/>
  <cols>
    <col min="1" max="3" width="4.7109375" style="114" customWidth="1"/>
    <col min="4" max="4" width="8.7109375" style="114" customWidth="1"/>
    <col min="5" max="5" width="7.28515625" style="114" customWidth="1"/>
    <col min="6" max="6" width="8.42578125" style="114" customWidth="1"/>
    <col min="7" max="7" width="9.28515625" style="114" customWidth="1"/>
    <col min="8" max="8" width="9" style="114" customWidth="1"/>
    <col min="9" max="9" width="12.42578125" style="114" customWidth="1"/>
    <col min="10" max="10" width="7.42578125" style="114" customWidth="1"/>
    <col min="11" max="11" width="8.7109375" style="114" customWidth="1"/>
    <col min="12" max="53" width="1.7109375" style="161" customWidth="1"/>
    <col min="54" max="54" width="9.140625" style="161"/>
    <col min="55" max="16384" width="9.140625" style="114"/>
  </cols>
  <sheetData>
    <row r="1" spans="1:54" ht="11.45" customHeight="1">
      <c r="A1" s="165" t="str">
        <f>'o fy'!$B$29</f>
        <v>LASER CUT SLOVENSKO spol. s r.o.</v>
      </c>
    </row>
    <row r="2" spans="1:54" s="169" customFormat="1" ht="11.25">
      <c r="A2" s="214" t="s">
        <v>1703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</row>
    <row r="3" spans="1:54" s="169" customFormat="1" ht="11.25">
      <c r="A3" s="2777" t="s">
        <v>1704</v>
      </c>
      <c r="B3" s="2778"/>
      <c r="C3" s="2778"/>
      <c r="D3" s="2778"/>
      <c r="E3" s="2778"/>
      <c r="F3" s="2781" t="s">
        <v>1705</v>
      </c>
      <c r="G3" s="2781"/>
      <c r="H3" s="2781"/>
      <c r="I3" s="2781"/>
      <c r="J3" s="2781"/>
      <c r="K3" s="2782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</row>
    <row r="4" spans="1:54" ht="26.25" customHeight="1">
      <c r="A4" s="2779"/>
      <c r="B4" s="2780"/>
      <c r="C4" s="2780"/>
      <c r="D4" s="2780"/>
      <c r="E4" s="2780"/>
      <c r="F4" s="2783" t="s">
        <v>218</v>
      </c>
      <c r="G4" s="2783"/>
      <c r="H4" s="2783"/>
      <c r="I4" s="2783" t="s">
        <v>955</v>
      </c>
      <c r="J4" s="2783"/>
      <c r="K4" s="2784"/>
    </row>
    <row r="5" spans="1:54" ht="11.25">
      <c r="A5" s="2785" t="s">
        <v>219</v>
      </c>
      <c r="B5" s="2786"/>
      <c r="C5" s="2786"/>
      <c r="D5" s="2786"/>
      <c r="E5" s="2786"/>
      <c r="F5" s="2767" t="s">
        <v>220</v>
      </c>
      <c r="G5" s="2767"/>
      <c r="H5" s="2767"/>
      <c r="I5" s="2767" t="s">
        <v>221</v>
      </c>
      <c r="J5" s="2767"/>
      <c r="K5" s="2768"/>
    </row>
    <row r="6" spans="1:54" ht="14.1" customHeight="1">
      <c r="A6" s="2774" t="s">
        <v>1706</v>
      </c>
      <c r="B6" s="2775"/>
      <c r="C6" s="2775"/>
      <c r="D6" s="2775"/>
      <c r="E6" s="2775"/>
      <c r="F6" s="2769"/>
      <c r="G6" s="2769"/>
      <c r="H6" s="2769"/>
      <c r="I6" s="2769"/>
      <c r="J6" s="2769"/>
      <c r="K6" s="2770"/>
    </row>
    <row r="7" spans="1:54" ht="14.1" customHeight="1">
      <c r="A7" s="2771" t="s">
        <v>1707</v>
      </c>
      <c r="B7" s="2772"/>
      <c r="C7" s="2772"/>
      <c r="D7" s="2772"/>
      <c r="E7" s="2772"/>
      <c r="F7" s="2035"/>
      <c r="G7" s="2035"/>
      <c r="H7" s="2035"/>
      <c r="I7" s="2035"/>
      <c r="J7" s="2035"/>
      <c r="K7" s="2206"/>
    </row>
    <row r="8" spans="1:54" ht="28.5" customHeight="1">
      <c r="A8" s="2480" t="s">
        <v>1708</v>
      </c>
      <c r="B8" s="2481"/>
      <c r="C8" s="2481"/>
      <c r="D8" s="2481"/>
      <c r="E8" s="2481"/>
      <c r="F8" s="2035"/>
      <c r="G8" s="2035"/>
      <c r="H8" s="2035"/>
      <c r="I8" s="2035"/>
      <c r="J8" s="2035"/>
      <c r="K8" s="2206"/>
    </row>
    <row r="9" spans="1:54" ht="27.75" customHeight="1">
      <c r="A9" s="2480" t="s">
        <v>1709</v>
      </c>
      <c r="B9" s="2481"/>
      <c r="C9" s="2481"/>
      <c r="D9" s="2481"/>
      <c r="E9" s="2481"/>
      <c r="F9" s="2035"/>
      <c r="G9" s="2035"/>
      <c r="H9" s="2035"/>
      <c r="I9" s="2035"/>
      <c r="J9" s="2035"/>
      <c r="K9" s="2206"/>
    </row>
    <row r="10" spans="1:54" ht="14.1" customHeight="1">
      <c r="A10" s="2757" t="s">
        <v>1003</v>
      </c>
      <c r="B10" s="2758"/>
      <c r="C10" s="2758"/>
      <c r="D10" s="2758"/>
      <c r="E10" s="2758"/>
      <c r="F10" s="2658">
        <f>SUM(F6:H9)</f>
        <v>0</v>
      </c>
      <c r="G10" s="2773"/>
      <c r="H10" s="2776"/>
      <c r="I10" s="2658">
        <f>SUM(I6:K9)</f>
        <v>0</v>
      </c>
      <c r="J10" s="2773"/>
      <c r="K10" s="2659"/>
    </row>
    <row r="11" spans="1:54" ht="11.45" customHeight="1">
      <c r="A11" s="2710" t="s">
        <v>972</v>
      </c>
      <c r="B11" s="2710"/>
      <c r="C11" s="2710"/>
      <c r="D11" s="2710"/>
      <c r="E11" s="2710"/>
    </row>
    <row r="12" spans="1:54" ht="60" customHeight="1">
      <c r="A12" s="2113"/>
      <c r="B12" s="2113"/>
      <c r="C12" s="2113"/>
      <c r="D12" s="2113"/>
      <c r="E12" s="2113"/>
      <c r="F12" s="2113"/>
      <c r="G12" s="2113"/>
      <c r="H12" s="2113"/>
      <c r="I12" s="2113"/>
      <c r="J12" s="2113"/>
      <c r="K12" s="2113"/>
    </row>
    <row r="13" spans="1:54" ht="27.75" customHeight="1">
      <c r="A13" s="214" t="s">
        <v>1710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</row>
    <row r="14" spans="1:54" ht="26.25" customHeight="1">
      <c r="A14" s="2646" t="s">
        <v>954</v>
      </c>
      <c r="B14" s="2711"/>
      <c r="C14" s="2711"/>
      <c r="D14" s="2711"/>
      <c r="E14" s="2711"/>
      <c r="F14" s="2711"/>
      <c r="G14" s="2711"/>
      <c r="H14" s="2761"/>
      <c r="I14" s="2762" t="s">
        <v>1353</v>
      </c>
      <c r="J14" s="2762"/>
      <c r="K14" s="2763"/>
    </row>
    <row r="15" spans="1:54" ht="11.25">
      <c r="A15" s="2764" t="s">
        <v>219</v>
      </c>
      <c r="B15" s="2765"/>
      <c r="C15" s="2765"/>
      <c r="D15" s="2765"/>
      <c r="E15" s="2765"/>
      <c r="F15" s="2765"/>
      <c r="G15" s="2765"/>
      <c r="H15" s="2766"/>
      <c r="I15" s="2767" t="s">
        <v>1412</v>
      </c>
      <c r="J15" s="2767"/>
      <c r="K15" s="2768"/>
    </row>
    <row r="16" spans="1:54" ht="14.1" customHeight="1">
      <c r="A16" s="2759" t="s">
        <v>1711</v>
      </c>
      <c r="B16" s="2760"/>
      <c r="C16" s="2760"/>
      <c r="D16" s="2760"/>
      <c r="E16" s="2760"/>
      <c r="F16" s="2760"/>
      <c r="G16" s="2760"/>
      <c r="H16" s="2760"/>
      <c r="I16" s="2020"/>
      <c r="J16" s="2020"/>
      <c r="K16" s="2201"/>
    </row>
    <row r="17" spans="1:54" ht="14.1" customHeight="1">
      <c r="A17" s="2757" t="s">
        <v>1712</v>
      </c>
      <c r="B17" s="2758"/>
      <c r="C17" s="2758"/>
      <c r="D17" s="2758"/>
      <c r="E17" s="2758"/>
      <c r="F17" s="2758"/>
      <c r="G17" s="2758"/>
      <c r="H17" s="2758"/>
      <c r="I17" s="2210"/>
      <c r="J17" s="2210"/>
      <c r="K17" s="2211"/>
    </row>
    <row r="18" spans="1:54" s="161" customFormat="1" ht="14.1" customHeight="1">
      <c r="A18" s="2757" t="s">
        <v>1003</v>
      </c>
      <c r="B18" s="2758"/>
      <c r="C18" s="2758"/>
      <c r="D18" s="2758"/>
      <c r="E18" s="2758"/>
      <c r="F18" s="2758"/>
      <c r="G18" s="2758"/>
      <c r="H18" s="2758"/>
      <c r="I18" s="2210">
        <f>SUM(I16:K17)</f>
        <v>0</v>
      </c>
      <c r="J18" s="2210"/>
      <c r="K18" s="2211"/>
      <c r="L18" s="191"/>
      <c r="M18" s="191"/>
      <c r="N18" s="191"/>
      <c r="P18" s="191"/>
      <c r="Q18" s="191"/>
      <c r="R18" s="191"/>
      <c r="S18" s="191"/>
      <c r="T18" s="191"/>
      <c r="U18" s="191"/>
      <c r="V18" s="191"/>
      <c r="X18" s="191"/>
      <c r="Y18" s="191"/>
      <c r="Z18" s="191"/>
      <c r="AA18" s="191"/>
      <c r="AB18" s="191"/>
      <c r="AC18" s="191"/>
      <c r="AE18" s="191"/>
      <c r="AF18" s="191"/>
      <c r="AG18" s="191"/>
      <c r="AH18" s="191"/>
      <c r="AI18" s="191"/>
      <c r="AJ18" s="191"/>
      <c r="AL18" s="191"/>
      <c r="AM18" s="191"/>
      <c r="AN18" s="191"/>
      <c r="AO18" s="191"/>
      <c r="AP18" s="191"/>
      <c r="AQ18" s="191"/>
      <c r="AR18" s="191"/>
      <c r="AT18" s="191"/>
      <c r="AU18" s="191"/>
      <c r="AV18" s="191"/>
      <c r="AW18" s="191"/>
      <c r="AX18" s="191"/>
      <c r="AY18" s="191"/>
      <c r="AZ18" s="191"/>
    </row>
    <row r="19" spans="1:54" ht="11.45" customHeight="1">
      <c r="A19" s="252" t="s">
        <v>972</v>
      </c>
      <c r="B19" s="252"/>
      <c r="C19" s="252"/>
      <c r="D19" s="252"/>
      <c r="E19" s="252"/>
    </row>
    <row r="20" spans="1:54" ht="60" customHeight="1">
      <c r="A20" s="2756"/>
      <c r="B20" s="2756"/>
      <c r="C20" s="2756"/>
      <c r="D20" s="2756"/>
      <c r="E20" s="2756"/>
      <c r="F20" s="2756"/>
      <c r="G20" s="2756"/>
      <c r="H20" s="2756"/>
      <c r="I20" s="2756"/>
      <c r="J20" s="2756"/>
      <c r="K20" s="2756"/>
    </row>
    <row r="21" spans="1:54" s="169" customFormat="1" ht="20.25" customHeight="1">
      <c r="A21" s="214" t="s">
        <v>1713</v>
      </c>
      <c r="B21" s="203"/>
      <c r="C21" s="203"/>
      <c r="D21" s="203"/>
      <c r="E21" s="203"/>
      <c r="F21" s="203"/>
      <c r="G21" s="203"/>
      <c r="H21" s="203"/>
      <c r="I21" s="203"/>
      <c r="J21" s="203"/>
      <c r="K21" s="203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</row>
    <row r="22" spans="1:54" s="161" customFormat="1" ht="12.95" customHeight="1">
      <c r="A22" s="2459" t="s">
        <v>954</v>
      </c>
      <c r="B22" s="2461"/>
      <c r="C22" s="2076" t="s">
        <v>218</v>
      </c>
      <c r="D22" s="2076"/>
      <c r="E22" s="2076"/>
      <c r="F22" s="2076"/>
      <c r="G22" s="2076"/>
      <c r="H22" s="1829" t="s">
        <v>955</v>
      </c>
      <c r="I22" s="1830"/>
      <c r="J22" s="1830"/>
      <c r="K22" s="1831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</row>
    <row r="23" spans="1:54" s="161" customFormat="1" ht="12.95" customHeight="1">
      <c r="A23" s="2506"/>
      <c r="B23" s="2508"/>
      <c r="C23" s="2076" t="s">
        <v>1561</v>
      </c>
      <c r="D23" s="2076"/>
      <c r="E23" s="2076"/>
      <c r="F23" s="2076"/>
      <c r="G23" s="2076"/>
      <c r="H23" s="1829" t="s">
        <v>1561</v>
      </c>
      <c r="I23" s="1830"/>
      <c r="J23" s="1830"/>
      <c r="K23" s="1831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8"/>
      <c r="AX23" s="158"/>
      <c r="AY23" s="158"/>
      <c r="AZ23" s="158"/>
    </row>
    <row r="24" spans="1:54" s="161" customFormat="1" ht="48" customHeight="1">
      <c r="A24" s="2509"/>
      <c r="B24" s="2511"/>
      <c r="C24" s="2505" t="s">
        <v>1562</v>
      </c>
      <c r="D24" s="2505"/>
      <c r="E24" s="2505" t="s">
        <v>1563</v>
      </c>
      <c r="F24" s="2505"/>
      <c r="G24" s="206" t="s">
        <v>1564</v>
      </c>
      <c r="H24" s="253" t="s">
        <v>1562</v>
      </c>
      <c r="I24" s="253" t="s">
        <v>1563</v>
      </c>
      <c r="J24" s="2646" t="s">
        <v>1564</v>
      </c>
      <c r="K24" s="2647"/>
      <c r="L24" s="191"/>
      <c r="M24" s="191"/>
      <c r="N24" s="191"/>
      <c r="P24" s="191"/>
      <c r="Q24" s="191"/>
      <c r="R24" s="191"/>
      <c r="S24" s="191"/>
      <c r="T24" s="191"/>
      <c r="U24" s="191"/>
      <c r="V24" s="191"/>
      <c r="X24" s="191"/>
      <c r="Y24" s="191"/>
      <c r="Z24" s="191"/>
      <c r="AA24" s="191"/>
      <c r="AB24" s="191"/>
      <c r="AC24" s="191"/>
      <c r="AE24" s="191"/>
      <c r="AF24" s="191"/>
      <c r="AG24" s="191"/>
      <c r="AH24" s="191"/>
      <c r="AI24" s="191"/>
      <c r="AJ24" s="191"/>
      <c r="AL24" s="191"/>
      <c r="AM24" s="191"/>
      <c r="AN24" s="191"/>
      <c r="AO24" s="191"/>
      <c r="AP24" s="191"/>
      <c r="AQ24" s="191"/>
      <c r="AR24" s="191"/>
      <c r="AT24" s="191"/>
      <c r="AU24" s="191"/>
      <c r="AV24" s="191"/>
      <c r="AW24" s="191"/>
      <c r="AX24" s="191"/>
      <c r="AY24" s="191"/>
      <c r="AZ24" s="191"/>
    </row>
    <row r="25" spans="1:54" s="161" customFormat="1" ht="12.95" customHeight="1">
      <c r="A25" s="2512" t="s">
        <v>219</v>
      </c>
      <c r="B25" s="2512"/>
      <c r="C25" s="2512" t="s">
        <v>220</v>
      </c>
      <c r="D25" s="2512"/>
      <c r="E25" s="2512" t="s">
        <v>221</v>
      </c>
      <c r="F25" s="2512"/>
      <c r="G25" s="223" t="s">
        <v>1001</v>
      </c>
      <c r="H25" s="224" t="s">
        <v>1002</v>
      </c>
      <c r="I25" s="224" t="s">
        <v>1007</v>
      </c>
      <c r="J25" s="2787" t="s">
        <v>1337</v>
      </c>
      <c r="K25" s="2788"/>
      <c r="L25" s="191"/>
      <c r="M25" s="191"/>
      <c r="N25" s="191"/>
      <c r="P25" s="191"/>
      <c r="Q25" s="191"/>
      <c r="R25" s="191"/>
      <c r="S25" s="191"/>
      <c r="T25" s="191"/>
      <c r="U25" s="191"/>
      <c r="V25" s="191"/>
      <c r="X25" s="191"/>
      <c r="Y25" s="191"/>
      <c r="Z25" s="191"/>
      <c r="AA25" s="191"/>
      <c r="AB25" s="191"/>
      <c r="AC25" s="191"/>
      <c r="AE25" s="191"/>
      <c r="AF25" s="191"/>
      <c r="AG25" s="191"/>
      <c r="AH25" s="191"/>
      <c r="AI25" s="191"/>
      <c r="AJ25" s="191"/>
      <c r="AL25" s="191"/>
      <c r="AM25" s="191"/>
      <c r="AN25" s="191"/>
      <c r="AO25" s="191"/>
      <c r="AP25" s="191"/>
      <c r="AQ25" s="191"/>
      <c r="AR25" s="191"/>
      <c r="AT25" s="191"/>
      <c r="AU25" s="191"/>
      <c r="AV25" s="191"/>
      <c r="AW25" s="191"/>
      <c r="AX25" s="191"/>
      <c r="AY25" s="191"/>
      <c r="AZ25" s="191"/>
    </row>
    <row r="26" spans="1:54" s="161" customFormat="1" ht="14.1" customHeight="1">
      <c r="A26" s="2517" t="s">
        <v>1565</v>
      </c>
      <c r="B26" s="2518"/>
      <c r="C26" s="2513"/>
      <c r="D26" s="2513"/>
      <c r="E26" s="2513"/>
      <c r="F26" s="2513"/>
      <c r="G26" s="700"/>
      <c r="H26" s="700"/>
      <c r="I26" s="700"/>
      <c r="J26" s="2513"/>
      <c r="K26" s="2514"/>
      <c r="L26" s="191"/>
      <c r="M26" s="191"/>
      <c r="N26" s="191"/>
      <c r="P26" s="191"/>
      <c r="Q26" s="191"/>
      <c r="R26" s="191"/>
      <c r="S26" s="191"/>
      <c r="T26" s="191"/>
      <c r="U26" s="191"/>
      <c r="V26" s="191"/>
      <c r="X26" s="191"/>
      <c r="Y26" s="191"/>
      <c r="Z26" s="191"/>
      <c r="AA26" s="191"/>
      <c r="AB26" s="191"/>
      <c r="AC26" s="191"/>
      <c r="AE26" s="191"/>
      <c r="AF26" s="191"/>
      <c r="AG26" s="191"/>
      <c r="AH26" s="191"/>
      <c r="AI26" s="191"/>
      <c r="AJ26" s="191"/>
      <c r="AL26" s="191"/>
      <c r="AM26" s="191"/>
      <c r="AN26" s="191"/>
      <c r="AO26" s="191"/>
      <c r="AP26" s="191"/>
      <c r="AQ26" s="191"/>
      <c r="AR26" s="191"/>
      <c r="AT26" s="191"/>
      <c r="AU26" s="191"/>
      <c r="AV26" s="191"/>
      <c r="AW26" s="191"/>
      <c r="AX26" s="191"/>
      <c r="AY26" s="191"/>
      <c r="AZ26" s="191"/>
    </row>
    <row r="27" spans="1:54" s="161" customFormat="1" ht="27" customHeight="1">
      <c r="A27" s="2519" t="s">
        <v>1712</v>
      </c>
      <c r="B27" s="2520"/>
      <c r="C27" s="2515"/>
      <c r="D27" s="2515"/>
      <c r="E27" s="2515"/>
      <c r="F27" s="2515"/>
      <c r="G27" s="701"/>
      <c r="H27" s="701"/>
      <c r="I27" s="701"/>
      <c r="J27" s="2515"/>
      <c r="K27" s="2516"/>
      <c r="L27" s="191"/>
      <c r="M27" s="191"/>
      <c r="N27" s="191"/>
      <c r="P27" s="191"/>
      <c r="Q27" s="191"/>
      <c r="R27" s="191"/>
      <c r="S27" s="191"/>
      <c r="T27" s="191"/>
      <c r="U27" s="191"/>
      <c r="V27" s="191"/>
      <c r="X27" s="191"/>
      <c r="Y27" s="191"/>
      <c r="Z27" s="191"/>
      <c r="AA27" s="191"/>
      <c r="AB27" s="191"/>
      <c r="AC27" s="191"/>
      <c r="AE27" s="191"/>
      <c r="AF27" s="191"/>
      <c r="AG27" s="191"/>
      <c r="AH27" s="191"/>
      <c r="AI27" s="191"/>
      <c r="AJ27" s="191"/>
      <c r="AL27" s="191"/>
      <c r="AM27" s="191"/>
      <c r="AN27" s="191"/>
      <c r="AO27" s="191"/>
      <c r="AP27" s="191"/>
      <c r="AQ27" s="191"/>
      <c r="AR27" s="191"/>
      <c r="AT27" s="191"/>
      <c r="AU27" s="191"/>
      <c r="AV27" s="191"/>
      <c r="AW27" s="191"/>
      <c r="AX27" s="191"/>
      <c r="AY27" s="191"/>
      <c r="AZ27" s="191"/>
    </row>
    <row r="28" spans="1:54" s="161" customFormat="1" ht="14.1" customHeight="1">
      <c r="A28" s="2521" t="s">
        <v>1003</v>
      </c>
      <c r="B28" s="2522"/>
      <c r="C28" s="2523">
        <f>SUM(H28)</f>
        <v>0</v>
      </c>
      <c r="D28" s="2523"/>
      <c r="E28" s="2523">
        <f>SUM(E26:F27)</f>
        <v>0</v>
      </c>
      <c r="F28" s="2523"/>
      <c r="G28" s="702">
        <f>SUM(G26:G27)</f>
        <v>0</v>
      </c>
      <c r="H28" s="702">
        <f>SUM(H26:H27)</f>
        <v>0</v>
      </c>
      <c r="I28" s="702">
        <f>SUM(I26:I27)</f>
        <v>0</v>
      </c>
      <c r="J28" s="2523">
        <f>SUM(J26:K27)</f>
        <v>0</v>
      </c>
      <c r="K28" s="2524"/>
      <c r="L28" s="191"/>
      <c r="M28" s="191"/>
      <c r="N28" s="191"/>
      <c r="P28" s="191"/>
      <c r="Q28" s="191"/>
      <c r="R28" s="191"/>
      <c r="S28" s="191"/>
      <c r="T28" s="191"/>
      <c r="U28" s="191"/>
      <c r="V28" s="191"/>
      <c r="X28" s="191"/>
      <c r="Y28" s="191"/>
      <c r="Z28" s="191"/>
      <c r="AA28" s="191"/>
      <c r="AB28" s="191"/>
      <c r="AC28" s="191"/>
      <c r="AE28" s="191"/>
      <c r="AF28" s="191"/>
      <c r="AG28" s="191"/>
      <c r="AH28" s="191"/>
      <c r="AI28" s="191"/>
      <c r="AJ28" s="191"/>
      <c r="AL28" s="191"/>
      <c r="AM28" s="191"/>
      <c r="AN28" s="191"/>
      <c r="AO28" s="191"/>
      <c r="AP28" s="191"/>
      <c r="AQ28" s="191"/>
      <c r="AR28" s="191"/>
      <c r="AT28" s="191"/>
      <c r="AU28" s="191"/>
      <c r="AV28" s="191"/>
      <c r="AW28" s="191"/>
      <c r="AX28" s="191"/>
      <c r="AY28" s="191"/>
      <c r="AZ28" s="191"/>
    </row>
    <row r="29" spans="1:54" ht="11.45" customHeight="1">
      <c r="A29" s="252" t="s">
        <v>972</v>
      </c>
      <c r="B29" s="252"/>
      <c r="C29" s="252"/>
      <c r="D29" s="252"/>
      <c r="E29" s="252"/>
    </row>
    <row r="30" spans="1:54" ht="60" customHeight="1">
      <c r="A30" s="2113"/>
      <c r="B30" s="2113"/>
      <c r="C30" s="2113"/>
      <c r="D30" s="2113"/>
      <c r="E30" s="2113"/>
      <c r="F30" s="2113"/>
      <c r="G30" s="2113"/>
      <c r="H30" s="2113"/>
      <c r="I30" s="2113"/>
      <c r="J30" s="2113"/>
      <c r="K30" s="2113"/>
    </row>
    <row r="42" spans="1:1" ht="11.45" customHeight="1">
      <c r="A42" s="165">
        <f>'o fy'!$A$54</f>
        <v>0</v>
      </c>
    </row>
  </sheetData>
  <sheetProtection formatCells="0" formatColumns="0" selectLockedCells="1"/>
  <mergeCells count="60">
    <mergeCell ref="A25:B25"/>
    <mergeCell ref="C25:D25"/>
    <mergeCell ref="E25:F25"/>
    <mergeCell ref="J25:K25"/>
    <mergeCell ref="A28:B28"/>
    <mergeCell ref="C28:D28"/>
    <mergeCell ref="E28:F28"/>
    <mergeCell ref="J28:K28"/>
    <mergeCell ref="A26:B26"/>
    <mergeCell ref="C26:D26"/>
    <mergeCell ref="E26:F26"/>
    <mergeCell ref="J26:K26"/>
    <mergeCell ref="A27:B27"/>
    <mergeCell ref="C27:D27"/>
    <mergeCell ref="E27:F27"/>
    <mergeCell ref="J27:K27"/>
    <mergeCell ref="H22:K22"/>
    <mergeCell ref="C23:G23"/>
    <mergeCell ref="H23:K23"/>
    <mergeCell ref="C24:D24"/>
    <mergeCell ref="E24:F24"/>
    <mergeCell ref="J24:K24"/>
    <mergeCell ref="A3:E4"/>
    <mergeCell ref="F3:K3"/>
    <mergeCell ref="F4:H4"/>
    <mergeCell ref="I4:K4"/>
    <mergeCell ref="A5:E5"/>
    <mergeCell ref="F5:H5"/>
    <mergeCell ref="I5:K5"/>
    <mergeCell ref="I6:K6"/>
    <mergeCell ref="A7:E7"/>
    <mergeCell ref="I10:K10"/>
    <mergeCell ref="A9:E9"/>
    <mergeCell ref="F9:H9"/>
    <mergeCell ref="F7:H7"/>
    <mergeCell ref="I7:K7"/>
    <mergeCell ref="A8:E8"/>
    <mergeCell ref="A6:E6"/>
    <mergeCell ref="F6:H6"/>
    <mergeCell ref="A10:E10"/>
    <mergeCell ref="F10:H10"/>
    <mergeCell ref="F8:H8"/>
    <mergeCell ref="I8:K8"/>
    <mergeCell ref="I9:K9"/>
    <mergeCell ref="A30:K30"/>
    <mergeCell ref="A20:K20"/>
    <mergeCell ref="A17:H17"/>
    <mergeCell ref="I17:K17"/>
    <mergeCell ref="A11:E11"/>
    <mergeCell ref="A16:H16"/>
    <mergeCell ref="I16:K16"/>
    <mergeCell ref="A12:K12"/>
    <mergeCell ref="A14:H14"/>
    <mergeCell ref="I14:K14"/>
    <mergeCell ref="A15:H15"/>
    <mergeCell ref="I15:K15"/>
    <mergeCell ref="A18:H18"/>
    <mergeCell ref="I18:K18"/>
    <mergeCell ref="A22:B24"/>
    <mergeCell ref="C22:G22"/>
  </mergeCells>
  <pageMargins left="0.74803149606299213" right="0.74803149606299213" top="0.70866141732283472" bottom="0.51181102362204722" header="0.51181102362204722" footer="0.51181102362204722"/>
  <pageSetup paperSize="9" scale="97" orientation="portrait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>
  <sheetPr codeName="List44">
    <tabColor rgb="FF00B0F0"/>
  </sheetPr>
  <dimension ref="A1:BB143"/>
  <sheetViews>
    <sheetView showGridLines="0" topLeftCell="A28" zoomScaleSheetLayoutView="130" zoomScalePageLayoutView="130" workbookViewId="0">
      <selection activeCell="Y47" sqref="Y47:AF47"/>
    </sheetView>
  </sheetViews>
  <sheetFormatPr defaultRowHeight="11.25"/>
  <cols>
    <col min="1" max="31" width="2.7109375" style="114" customWidth="1"/>
    <col min="32" max="32" width="3.28515625" style="114" customWidth="1"/>
    <col min="33" max="54" width="2.7109375" style="114" customWidth="1"/>
    <col min="55" max="16384" width="9.140625" style="114"/>
  </cols>
  <sheetData>
    <row r="1" spans="1:54">
      <c r="A1" s="165" t="str">
        <f>'o fy'!$B$29</f>
        <v>LASER CUT SLOVENSKO spol. s r.o.</v>
      </c>
    </row>
    <row r="2" spans="1:54">
      <c r="A2" s="2789" t="s">
        <v>1714</v>
      </c>
      <c r="B2" s="2789"/>
      <c r="C2" s="2789"/>
      <c r="D2" s="2789"/>
      <c r="E2" s="2789"/>
      <c r="F2" s="2789"/>
      <c r="G2" s="2789"/>
      <c r="H2" s="2789"/>
      <c r="I2" s="2789"/>
      <c r="J2" s="2789"/>
      <c r="K2" s="2789"/>
      <c r="L2" s="2789"/>
      <c r="M2" s="2789"/>
      <c r="N2" s="2789"/>
      <c r="O2" s="2789"/>
      <c r="P2" s="2789"/>
      <c r="Q2" s="2789"/>
      <c r="R2" s="2789"/>
      <c r="S2" s="2789"/>
      <c r="T2" s="2789"/>
      <c r="U2" s="2789"/>
      <c r="V2" s="2789"/>
      <c r="W2" s="2789"/>
      <c r="X2" s="2789"/>
      <c r="Y2" s="2789"/>
      <c r="Z2" s="2789"/>
      <c r="AA2" s="2789"/>
      <c r="AB2" s="2789"/>
      <c r="AC2" s="2789"/>
      <c r="AD2" s="2789"/>
      <c r="AE2" s="2789"/>
      <c r="AF2" s="2789"/>
    </row>
    <row r="3" spans="1:54">
      <c r="A3" s="2790" t="s">
        <v>1715</v>
      </c>
      <c r="B3" s="2790"/>
      <c r="C3" s="2790"/>
      <c r="D3" s="2790"/>
      <c r="E3" s="2790"/>
      <c r="F3" s="2790"/>
      <c r="G3" s="2790"/>
      <c r="H3" s="2790"/>
      <c r="I3" s="2790"/>
      <c r="J3" s="2790"/>
      <c r="K3" s="2790"/>
      <c r="L3" s="2790"/>
      <c r="M3" s="2790"/>
      <c r="N3" s="2790"/>
      <c r="O3" s="2790"/>
      <c r="P3" s="2790"/>
      <c r="Q3" s="2790"/>
      <c r="R3" s="2790"/>
      <c r="S3" s="2790"/>
      <c r="T3" s="2790"/>
      <c r="U3" s="2790"/>
      <c r="V3" s="2790"/>
      <c r="W3" s="2790"/>
      <c r="X3" s="2790"/>
      <c r="Y3" s="2790"/>
      <c r="Z3" s="2790"/>
      <c r="AA3" s="2790"/>
      <c r="AB3" s="2790"/>
      <c r="AC3" s="2790"/>
      <c r="AD3" s="2790"/>
      <c r="AE3" s="2790"/>
      <c r="AF3" s="2790"/>
    </row>
    <row r="4" spans="1:54" s="161" customFormat="1" ht="23.25" customHeight="1">
      <c r="A4" s="2459" t="s">
        <v>1716</v>
      </c>
      <c r="B4" s="2460"/>
      <c r="C4" s="2460"/>
      <c r="D4" s="2460"/>
      <c r="E4" s="2460"/>
      <c r="F4" s="2460"/>
      <c r="G4" s="2460"/>
      <c r="H4" s="2461"/>
      <c r="I4" s="2505" t="s">
        <v>1717</v>
      </c>
      <c r="J4" s="2505"/>
      <c r="K4" s="2505"/>
      <c r="L4" s="2505"/>
      <c r="M4" s="2505"/>
      <c r="N4" s="2505"/>
      <c r="O4" s="2505"/>
      <c r="P4" s="2505"/>
      <c r="Q4" s="2505" t="s">
        <v>1718</v>
      </c>
      <c r="R4" s="2505"/>
      <c r="S4" s="2505"/>
      <c r="T4" s="2505"/>
      <c r="U4" s="2505"/>
      <c r="V4" s="2505"/>
      <c r="W4" s="2505"/>
      <c r="X4" s="2505"/>
      <c r="Y4" s="2505" t="s">
        <v>1719</v>
      </c>
      <c r="Z4" s="2505"/>
      <c r="AA4" s="2505"/>
      <c r="AB4" s="2505"/>
      <c r="AC4" s="2505"/>
      <c r="AD4" s="2505"/>
      <c r="AE4" s="2505"/>
      <c r="AF4" s="2505"/>
    </row>
    <row r="5" spans="1:54" s="161" customFormat="1" ht="34.5" customHeight="1">
      <c r="A5" s="2509"/>
      <c r="B5" s="2510"/>
      <c r="C5" s="2510"/>
      <c r="D5" s="2510"/>
      <c r="E5" s="2510"/>
      <c r="F5" s="2510"/>
      <c r="G5" s="2510"/>
      <c r="H5" s="2511"/>
      <c r="I5" s="2505" t="s">
        <v>218</v>
      </c>
      <c r="J5" s="2505"/>
      <c r="K5" s="2505"/>
      <c r="L5" s="2505"/>
      <c r="M5" s="2505" t="s">
        <v>1583</v>
      </c>
      <c r="N5" s="2505"/>
      <c r="O5" s="2505"/>
      <c r="P5" s="2505"/>
      <c r="Q5" s="2505" t="s">
        <v>218</v>
      </c>
      <c r="R5" s="2505"/>
      <c r="S5" s="2505"/>
      <c r="T5" s="2505"/>
      <c r="U5" s="2505" t="s">
        <v>1583</v>
      </c>
      <c r="V5" s="2505"/>
      <c r="W5" s="2505"/>
      <c r="X5" s="2505"/>
      <c r="Y5" s="2505" t="s">
        <v>218</v>
      </c>
      <c r="Z5" s="2505"/>
      <c r="AA5" s="2505"/>
      <c r="AB5" s="2505"/>
      <c r="AC5" s="2505" t="s">
        <v>1583</v>
      </c>
      <c r="AD5" s="2505"/>
      <c r="AE5" s="2505"/>
      <c r="AF5" s="2505"/>
    </row>
    <row r="6" spans="1:54" s="161" customFormat="1">
      <c r="A6" s="2794" t="s">
        <v>219</v>
      </c>
      <c r="B6" s="2795"/>
      <c r="C6" s="2795"/>
      <c r="D6" s="2795"/>
      <c r="E6" s="2795"/>
      <c r="F6" s="2795"/>
      <c r="G6" s="2795"/>
      <c r="H6" s="2796"/>
      <c r="I6" s="2512" t="s">
        <v>220</v>
      </c>
      <c r="J6" s="2512"/>
      <c r="K6" s="2512"/>
      <c r="L6" s="2512"/>
      <c r="M6" s="2791" t="s">
        <v>221</v>
      </c>
      <c r="N6" s="2791"/>
      <c r="O6" s="2791"/>
      <c r="P6" s="2791"/>
      <c r="Q6" s="2791" t="s">
        <v>1001</v>
      </c>
      <c r="R6" s="2791"/>
      <c r="S6" s="2791"/>
      <c r="T6" s="2791"/>
      <c r="U6" s="2791" t="s">
        <v>1002</v>
      </c>
      <c r="V6" s="2791"/>
      <c r="W6" s="2791"/>
      <c r="X6" s="2791"/>
      <c r="Y6" s="2791" t="s">
        <v>1007</v>
      </c>
      <c r="Z6" s="2791"/>
      <c r="AA6" s="2791"/>
      <c r="AB6" s="2791"/>
      <c r="AC6" s="2791" t="s">
        <v>1337</v>
      </c>
      <c r="AD6" s="2791"/>
      <c r="AE6" s="2791"/>
      <c r="AF6" s="2791"/>
    </row>
    <row r="7" spans="1:54" s="161" customFormat="1" ht="12.95" customHeight="1">
      <c r="A7" s="2347"/>
      <c r="B7" s="2348"/>
      <c r="C7" s="2348"/>
      <c r="D7" s="2348"/>
      <c r="E7" s="2348"/>
      <c r="F7" s="2348"/>
      <c r="G7" s="2348"/>
      <c r="H7" s="2348"/>
      <c r="I7" s="2793"/>
      <c r="J7" s="2793"/>
      <c r="K7" s="2793"/>
      <c r="L7" s="2793"/>
      <c r="M7" s="2272"/>
      <c r="N7" s="2272"/>
      <c r="O7" s="2272"/>
      <c r="P7" s="2272"/>
      <c r="Q7" s="2272"/>
      <c r="R7" s="2272"/>
      <c r="S7" s="2272"/>
      <c r="T7" s="2272"/>
      <c r="U7" s="2272"/>
      <c r="V7" s="2272"/>
      <c r="W7" s="2272"/>
      <c r="X7" s="2272"/>
      <c r="Y7" s="2272"/>
      <c r="Z7" s="2272"/>
      <c r="AA7" s="2272"/>
      <c r="AB7" s="2272"/>
      <c r="AC7" s="2272"/>
      <c r="AD7" s="2272"/>
      <c r="AE7" s="2272"/>
      <c r="AF7" s="2792"/>
    </row>
    <row r="8" spans="1:54" s="161" customFormat="1" ht="12.75" customHeight="1">
      <c r="A8" s="2352"/>
      <c r="B8" s="2353"/>
      <c r="C8" s="2353"/>
      <c r="D8" s="2353"/>
      <c r="E8" s="2353"/>
      <c r="F8" s="2353"/>
      <c r="G8" s="2353"/>
      <c r="H8" s="2353"/>
      <c r="I8" s="2798"/>
      <c r="J8" s="2798"/>
      <c r="K8" s="2798"/>
      <c r="L8" s="2798"/>
      <c r="M8" s="2273"/>
      <c r="N8" s="2273"/>
      <c r="O8" s="2273"/>
      <c r="P8" s="2273"/>
      <c r="Q8" s="2273"/>
      <c r="R8" s="2273"/>
      <c r="S8" s="2273"/>
      <c r="T8" s="2273"/>
      <c r="U8" s="2273"/>
      <c r="V8" s="2273"/>
      <c r="W8" s="2273"/>
      <c r="X8" s="2273"/>
      <c r="Y8" s="2273"/>
      <c r="Z8" s="2273"/>
      <c r="AA8" s="2273"/>
      <c r="AB8" s="2273"/>
      <c r="AC8" s="2273"/>
      <c r="AD8" s="2273"/>
      <c r="AE8" s="2273"/>
      <c r="AF8" s="2797"/>
    </row>
    <row r="9" spans="1:54" s="161" customFormat="1" ht="12.95" customHeight="1">
      <c r="A9" s="2352"/>
      <c r="B9" s="2353"/>
      <c r="C9" s="2353"/>
      <c r="D9" s="2353"/>
      <c r="E9" s="2353"/>
      <c r="F9" s="2353"/>
      <c r="G9" s="2353"/>
      <c r="H9" s="2353"/>
      <c r="I9" s="2798"/>
      <c r="J9" s="2798"/>
      <c r="K9" s="2798"/>
      <c r="L9" s="2798"/>
      <c r="M9" s="2273"/>
      <c r="N9" s="2273"/>
      <c r="O9" s="2273"/>
      <c r="P9" s="2273"/>
      <c r="Q9" s="2273"/>
      <c r="R9" s="2273"/>
      <c r="S9" s="2273"/>
      <c r="T9" s="2273"/>
      <c r="U9" s="2273"/>
      <c r="V9" s="2273"/>
      <c r="W9" s="2273"/>
      <c r="X9" s="2273"/>
      <c r="Y9" s="2273"/>
      <c r="Z9" s="2273"/>
      <c r="AA9" s="2273"/>
      <c r="AB9" s="2273"/>
      <c r="AC9" s="2273"/>
      <c r="AD9" s="2273"/>
      <c r="AE9" s="2273"/>
      <c r="AF9" s="2797"/>
    </row>
    <row r="10" spans="1:54" s="161" customFormat="1" ht="12.95" customHeight="1">
      <c r="A10" s="2352"/>
      <c r="B10" s="2353"/>
      <c r="C10" s="2353"/>
      <c r="D10" s="2353"/>
      <c r="E10" s="2353"/>
      <c r="F10" s="2353"/>
      <c r="G10" s="2353"/>
      <c r="H10" s="2353"/>
      <c r="I10" s="2798"/>
      <c r="J10" s="2798"/>
      <c r="K10" s="2798"/>
      <c r="L10" s="2798"/>
      <c r="M10" s="2273"/>
      <c r="N10" s="2273"/>
      <c r="O10" s="2273"/>
      <c r="P10" s="2273"/>
      <c r="Q10" s="2273"/>
      <c r="R10" s="2273"/>
      <c r="S10" s="2273"/>
      <c r="T10" s="2273"/>
      <c r="U10" s="2273"/>
      <c r="V10" s="2273"/>
      <c r="W10" s="2273"/>
      <c r="X10" s="2273"/>
      <c r="Y10" s="2273"/>
      <c r="Z10" s="2273"/>
      <c r="AA10" s="2273"/>
      <c r="AB10" s="2273"/>
      <c r="AC10" s="2273"/>
      <c r="AD10" s="2273"/>
      <c r="AE10" s="2273"/>
      <c r="AF10" s="2797"/>
    </row>
    <row r="11" spans="1:54" s="161" customFormat="1" ht="12.95" customHeight="1">
      <c r="A11" s="2352"/>
      <c r="B11" s="2353"/>
      <c r="C11" s="2353"/>
      <c r="D11" s="2353"/>
      <c r="E11" s="2353"/>
      <c r="F11" s="2353"/>
      <c r="G11" s="2353"/>
      <c r="H11" s="2353"/>
      <c r="I11" s="2798"/>
      <c r="J11" s="2798"/>
      <c r="K11" s="2798"/>
      <c r="L11" s="2798"/>
      <c r="M11" s="2273"/>
      <c r="N11" s="2273"/>
      <c r="O11" s="2273"/>
      <c r="P11" s="2273"/>
      <c r="Q11" s="2273"/>
      <c r="R11" s="2273"/>
      <c r="S11" s="2273"/>
      <c r="T11" s="2273"/>
      <c r="U11" s="2273"/>
      <c r="V11" s="2273"/>
      <c r="W11" s="2273"/>
      <c r="X11" s="2273"/>
      <c r="Y11" s="2273"/>
      <c r="Z11" s="2273"/>
      <c r="AA11" s="2273"/>
      <c r="AB11" s="2273"/>
      <c r="AC11" s="2273"/>
      <c r="AD11" s="2273"/>
      <c r="AE11" s="2273"/>
      <c r="AF11" s="2797"/>
    </row>
    <row r="12" spans="1:54" s="161" customFormat="1">
      <c r="A12" s="2521" t="s">
        <v>1003</v>
      </c>
      <c r="B12" s="2522"/>
      <c r="C12" s="2522"/>
      <c r="D12" s="2522"/>
      <c r="E12" s="2522"/>
      <c r="F12" s="2522"/>
      <c r="G12" s="2522"/>
      <c r="H12" s="2522"/>
      <c r="I12" s="2800"/>
      <c r="J12" s="2800"/>
      <c r="K12" s="2800"/>
      <c r="L12" s="2800"/>
      <c r="M12" s="2276"/>
      <c r="N12" s="2276"/>
      <c r="O12" s="2276"/>
      <c r="P12" s="2276"/>
      <c r="Q12" s="2276"/>
      <c r="R12" s="2276"/>
      <c r="S12" s="2276"/>
      <c r="T12" s="2276"/>
      <c r="U12" s="2276"/>
      <c r="V12" s="2276"/>
      <c r="W12" s="2276"/>
      <c r="X12" s="2276"/>
      <c r="Y12" s="2276"/>
      <c r="Z12" s="2276"/>
      <c r="AA12" s="2276"/>
      <c r="AB12" s="2276"/>
      <c r="AC12" s="2276"/>
      <c r="AD12" s="2276"/>
      <c r="AE12" s="2276"/>
      <c r="AF12" s="2799"/>
    </row>
    <row r="13" spans="1:54" ht="11.45" customHeight="1">
      <c r="A13" s="2710" t="s">
        <v>972</v>
      </c>
      <c r="B13" s="2710"/>
      <c r="C13" s="2710"/>
      <c r="D13" s="2710"/>
      <c r="E13" s="2710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</row>
    <row r="14" spans="1:54" ht="24" customHeight="1">
      <c r="A14" s="2320"/>
      <c r="B14" s="2320"/>
      <c r="C14" s="2320"/>
      <c r="D14" s="2320"/>
      <c r="E14" s="2320"/>
      <c r="F14" s="2320"/>
      <c r="G14" s="2320"/>
      <c r="H14" s="2320"/>
      <c r="I14" s="2320"/>
      <c r="J14" s="2320"/>
      <c r="K14" s="2320"/>
      <c r="L14" s="2320"/>
      <c r="M14" s="2320"/>
      <c r="N14" s="2320"/>
      <c r="O14" s="2320"/>
      <c r="P14" s="2320"/>
      <c r="Q14" s="2320"/>
      <c r="R14" s="2320"/>
      <c r="S14" s="2320"/>
      <c r="T14" s="2320"/>
      <c r="U14" s="2320"/>
      <c r="V14" s="2320"/>
      <c r="W14" s="2320"/>
      <c r="X14" s="2320"/>
      <c r="Y14" s="2320"/>
      <c r="Z14" s="2320"/>
      <c r="AA14" s="2320"/>
      <c r="AB14" s="2320"/>
      <c r="AC14" s="2320"/>
      <c r="AD14" s="2320"/>
      <c r="AE14" s="2320"/>
      <c r="AF14" s="2320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161"/>
      <c r="AY14" s="161"/>
      <c r="AZ14" s="161"/>
      <c r="BA14" s="161"/>
      <c r="BB14" s="161"/>
    </row>
    <row r="15" spans="1:54" ht="16.5" customHeight="1">
      <c r="A15" s="2790" t="s">
        <v>1720</v>
      </c>
      <c r="B15" s="2790"/>
      <c r="C15" s="2790"/>
      <c r="D15" s="2790"/>
      <c r="E15" s="2790"/>
      <c r="F15" s="2790"/>
      <c r="G15" s="2790"/>
      <c r="H15" s="2790"/>
      <c r="I15" s="2790"/>
      <c r="J15" s="2790"/>
      <c r="K15" s="2790"/>
      <c r="L15" s="2790"/>
      <c r="M15" s="2790"/>
      <c r="N15" s="2790"/>
      <c r="O15" s="2790"/>
      <c r="P15" s="2790"/>
      <c r="Q15" s="2790"/>
      <c r="R15" s="2790"/>
      <c r="S15" s="2790"/>
      <c r="T15" s="2790"/>
      <c r="U15" s="2790"/>
      <c r="V15" s="2790"/>
      <c r="W15" s="2790"/>
      <c r="X15" s="2790"/>
      <c r="Y15" s="2790"/>
      <c r="Z15" s="2790"/>
      <c r="AA15" s="2790"/>
      <c r="AB15" s="2790"/>
      <c r="AC15" s="2790"/>
      <c r="AD15" s="2790"/>
      <c r="AE15" s="2790"/>
      <c r="AF15" s="2790"/>
    </row>
    <row r="16" spans="1:54" s="161" customFormat="1" ht="23.25" customHeight="1">
      <c r="A16" s="2459" t="s">
        <v>954</v>
      </c>
      <c r="B16" s="2460"/>
      <c r="C16" s="2460"/>
      <c r="D16" s="2460"/>
      <c r="E16" s="2460"/>
      <c r="F16" s="2460"/>
      <c r="G16" s="2460"/>
      <c r="H16" s="2460"/>
      <c r="I16" s="2460"/>
      <c r="J16" s="2460"/>
      <c r="K16" s="2460"/>
      <c r="L16" s="2460"/>
      <c r="M16" s="2646" t="s">
        <v>218</v>
      </c>
      <c r="N16" s="2711"/>
      <c r="O16" s="2711"/>
      <c r="P16" s="2647"/>
      <c r="Q16" s="2505" t="s">
        <v>955</v>
      </c>
      <c r="R16" s="2505"/>
      <c r="S16" s="2505"/>
      <c r="T16" s="2505"/>
      <c r="U16" s="2505"/>
      <c r="V16" s="2505"/>
      <c r="W16" s="2505"/>
      <c r="X16" s="2505"/>
      <c r="Y16" s="2505" t="s">
        <v>1721</v>
      </c>
      <c r="Z16" s="2505"/>
      <c r="AA16" s="2505"/>
      <c r="AB16" s="2505"/>
      <c r="AC16" s="2505"/>
      <c r="AD16" s="2505"/>
      <c r="AE16" s="2505"/>
      <c r="AF16" s="2505"/>
    </row>
    <row r="17" spans="1:54" s="161" customFormat="1" ht="33.75" customHeight="1">
      <c r="A17" s="2509"/>
      <c r="B17" s="2510"/>
      <c r="C17" s="2510"/>
      <c r="D17" s="2510"/>
      <c r="E17" s="2510"/>
      <c r="F17" s="2510"/>
      <c r="G17" s="2510"/>
      <c r="H17" s="2510"/>
      <c r="I17" s="2510"/>
      <c r="J17" s="2510"/>
      <c r="K17" s="2510"/>
      <c r="L17" s="2510"/>
      <c r="M17" s="2646" t="s">
        <v>1722</v>
      </c>
      <c r="N17" s="2711"/>
      <c r="O17" s="2711"/>
      <c r="P17" s="2647"/>
      <c r="Q17" s="2505" t="s">
        <v>1722</v>
      </c>
      <c r="R17" s="2505"/>
      <c r="S17" s="2505"/>
      <c r="T17" s="2505"/>
      <c r="U17" s="2505" t="s">
        <v>1723</v>
      </c>
      <c r="V17" s="2505"/>
      <c r="W17" s="2505"/>
      <c r="X17" s="2505"/>
      <c r="Y17" s="2505" t="s">
        <v>218</v>
      </c>
      <c r="Z17" s="2505"/>
      <c r="AA17" s="2505"/>
      <c r="AB17" s="2505"/>
      <c r="AC17" s="2505" t="s">
        <v>1583</v>
      </c>
      <c r="AD17" s="2505"/>
      <c r="AE17" s="2505"/>
      <c r="AF17" s="2505"/>
    </row>
    <row r="18" spans="1:54" s="161" customFormat="1">
      <c r="A18" s="2787" t="s">
        <v>219</v>
      </c>
      <c r="B18" s="2801"/>
      <c r="C18" s="2801"/>
      <c r="D18" s="2801"/>
      <c r="E18" s="2801"/>
      <c r="F18" s="2801"/>
      <c r="G18" s="2801"/>
      <c r="H18" s="2801"/>
      <c r="I18" s="2801"/>
      <c r="J18" s="2801"/>
      <c r="K18" s="2801"/>
      <c r="L18" s="2788"/>
      <c r="M18" s="2764" t="s">
        <v>1412</v>
      </c>
      <c r="N18" s="2765"/>
      <c r="O18" s="2765"/>
      <c r="P18" s="2802"/>
      <c r="Q18" s="2791" t="s">
        <v>221</v>
      </c>
      <c r="R18" s="2791"/>
      <c r="S18" s="2791"/>
      <c r="T18" s="2791"/>
      <c r="U18" s="2791" t="s">
        <v>1001</v>
      </c>
      <c r="V18" s="2791"/>
      <c r="W18" s="2791"/>
      <c r="X18" s="2791"/>
      <c r="Y18" s="2791" t="s">
        <v>1002</v>
      </c>
      <c r="Z18" s="2791"/>
      <c r="AA18" s="2791"/>
      <c r="AB18" s="2791"/>
      <c r="AC18" s="2791" t="s">
        <v>1007</v>
      </c>
      <c r="AD18" s="2791"/>
      <c r="AE18" s="2791"/>
      <c r="AF18" s="2791"/>
    </row>
    <row r="19" spans="1:54" s="161" customFormat="1" ht="22.5" customHeight="1">
      <c r="A19" s="2517" t="s">
        <v>1453</v>
      </c>
      <c r="B19" s="2518"/>
      <c r="C19" s="2518"/>
      <c r="D19" s="2518"/>
      <c r="E19" s="2518"/>
      <c r="F19" s="2518"/>
      <c r="G19" s="2518"/>
      <c r="H19" s="2518"/>
      <c r="I19" s="2518"/>
      <c r="J19" s="2518"/>
      <c r="K19" s="2518"/>
      <c r="L19" s="2518"/>
      <c r="M19" s="2272"/>
      <c r="N19" s="2272"/>
      <c r="O19" s="2272"/>
      <c r="P19" s="2272"/>
      <c r="Q19" s="2272"/>
      <c r="R19" s="2272"/>
      <c r="S19" s="2272"/>
      <c r="T19" s="2272"/>
      <c r="U19" s="2272"/>
      <c r="V19" s="2272"/>
      <c r="W19" s="2272"/>
      <c r="X19" s="2272"/>
      <c r="Y19" s="2272"/>
      <c r="Z19" s="2272"/>
      <c r="AA19" s="2272"/>
      <c r="AB19" s="2272"/>
      <c r="AC19" s="2272"/>
      <c r="AD19" s="2272"/>
      <c r="AE19" s="2272"/>
      <c r="AF19" s="2792"/>
    </row>
    <row r="20" spans="1:54" s="161" customFormat="1" ht="12.95" customHeight="1">
      <c r="A20" s="2519" t="s">
        <v>554</v>
      </c>
      <c r="B20" s="2520"/>
      <c r="C20" s="2520"/>
      <c r="D20" s="2520"/>
      <c r="E20" s="2520"/>
      <c r="F20" s="2520"/>
      <c r="G20" s="2520"/>
      <c r="H20" s="2520"/>
      <c r="I20" s="2520"/>
      <c r="J20" s="2520"/>
      <c r="K20" s="2520"/>
      <c r="L20" s="2520"/>
      <c r="M20" s="2273"/>
      <c r="N20" s="2273"/>
      <c r="O20" s="2273"/>
      <c r="P20" s="2273"/>
      <c r="Q20" s="2273"/>
      <c r="R20" s="2273"/>
      <c r="S20" s="2273"/>
      <c r="T20" s="2273"/>
      <c r="U20" s="2273"/>
      <c r="V20" s="2273"/>
      <c r="W20" s="2273"/>
      <c r="X20" s="2273"/>
      <c r="Y20" s="2273"/>
      <c r="Z20" s="2273"/>
      <c r="AA20" s="2273"/>
      <c r="AB20" s="2273"/>
      <c r="AC20" s="2273"/>
      <c r="AD20" s="2273"/>
      <c r="AE20" s="2273"/>
      <c r="AF20" s="2797"/>
    </row>
    <row r="21" spans="1:54" s="161" customFormat="1" ht="12.95" customHeight="1">
      <c r="A21" s="2519" t="s">
        <v>556</v>
      </c>
      <c r="B21" s="2520"/>
      <c r="C21" s="2520"/>
      <c r="D21" s="2520"/>
      <c r="E21" s="2520"/>
      <c r="F21" s="2520"/>
      <c r="G21" s="2520"/>
      <c r="H21" s="2520"/>
      <c r="I21" s="2520"/>
      <c r="J21" s="2520"/>
      <c r="K21" s="2520"/>
      <c r="L21" s="2520"/>
      <c r="M21" s="2273"/>
      <c r="N21" s="2273"/>
      <c r="O21" s="2273"/>
      <c r="P21" s="2273"/>
      <c r="Q21" s="2273"/>
      <c r="R21" s="2273"/>
      <c r="S21" s="2273"/>
      <c r="T21" s="2273"/>
      <c r="U21" s="2273"/>
      <c r="V21" s="2273"/>
      <c r="W21" s="2273"/>
      <c r="X21" s="2273"/>
      <c r="Y21" s="2273"/>
      <c r="Z21" s="2273"/>
      <c r="AA21" s="2273"/>
      <c r="AB21" s="2273"/>
      <c r="AC21" s="2273"/>
      <c r="AD21" s="2273"/>
      <c r="AE21" s="2273"/>
      <c r="AF21" s="2797"/>
    </row>
    <row r="22" spans="1:54" s="161" customFormat="1" ht="12.95" customHeight="1">
      <c r="A22" s="2519" t="s">
        <v>1003</v>
      </c>
      <c r="B22" s="2520"/>
      <c r="C22" s="2520"/>
      <c r="D22" s="2520"/>
      <c r="E22" s="2520"/>
      <c r="F22" s="2520"/>
      <c r="G22" s="2520"/>
      <c r="H22" s="2520"/>
      <c r="I22" s="2520"/>
      <c r="J22" s="2520"/>
      <c r="K22" s="2520"/>
      <c r="L22" s="2520"/>
      <c r="M22" s="2273"/>
      <c r="N22" s="2273"/>
      <c r="O22" s="2273"/>
      <c r="P22" s="2273"/>
      <c r="Q22" s="2273"/>
      <c r="R22" s="2273"/>
      <c r="S22" s="2273"/>
      <c r="T22" s="2273"/>
      <c r="U22" s="2273"/>
      <c r="V22" s="2273"/>
      <c r="W22" s="2273"/>
      <c r="X22" s="2273"/>
      <c r="Y22" s="2273"/>
      <c r="Z22" s="2273"/>
      <c r="AA22" s="2273"/>
      <c r="AB22" s="2273"/>
      <c r="AC22" s="2273"/>
      <c r="AD22" s="2273"/>
      <c r="AE22" s="2273"/>
      <c r="AF22" s="2797"/>
    </row>
    <row r="23" spans="1:54" s="161" customFormat="1" ht="12.95" customHeight="1">
      <c r="A23" s="2519" t="s">
        <v>25</v>
      </c>
      <c r="B23" s="2520"/>
      <c r="C23" s="2520"/>
      <c r="D23" s="2520"/>
      <c r="E23" s="2520"/>
      <c r="F23" s="2520"/>
      <c r="G23" s="2520"/>
      <c r="H23" s="2520"/>
      <c r="I23" s="2520"/>
      <c r="J23" s="2520"/>
      <c r="K23" s="2520"/>
      <c r="L23" s="2520"/>
      <c r="M23" s="2803" t="s">
        <v>1403</v>
      </c>
      <c r="N23" s="2803"/>
      <c r="O23" s="2803"/>
      <c r="P23" s="2803"/>
      <c r="Q23" s="2803" t="s">
        <v>1403</v>
      </c>
      <c r="R23" s="2803"/>
      <c r="S23" s="2803"/>
      <c r="T23" s="2803"/>
      <c r="U23" s="2803" t="s">
        <v>1403</v>
      </c>
      <c r="V23" s="2803"/>
      <c r="W23" s="2803"/>
      <c r="X23" s="2803"/>
      <c r="Y23" s="2273"/>
      <c r="Z23" s="2273"/>
      <c r="AA23" s="2273"/>
      <c r="AB23" s="2273"/>
      <c r="AC23" s="2273"/>
      <c r="AD23" s="2273"/>
      <c r="AE23" s="2273"/>
      <c r="AF23" s="2797"/>
    </row>
    <row r="24" spans="1:54" s="161" customFormat="1" ht="12.95" customHeight="1">
      <c r="A24" s="2519" t="s">
        <v>1724</v>
      </c>
      <c r="B24" s="2520"/>
      <c r="C24" s="2520"/>
      <c r="D24" s="2520"/>
      <c r="E24" s="2520"/>
      <c r="F24" s="2520"/>
      <c r="G24" s="2520"/>
      <c r="H24" s="2520"/>
      <c r="I24" s="2520"/>
      <c r="J24" s="2520"/>
      <c r="K24" s="2520"/>
      <c r="L24" s="2520"/>
      <c r="M24" s="2803" t="s">
        <v>1403</v>
      </c>
      <c r="N24" s="2803"/>
      <c r="O24" s="2803"/>
      <c r="P24" s="2803"/>
      <c r="Q24" s="2803" t="s">
        <v>1403</v>
      </c>
      <c r="R24" s="2803"/>
      <c r="S24" s="2803"/>
      <c r="T24" s="2803"/>
      <c r="U24" s="2803" t="s">
        <v>1403</v>
      </c>
      <c r="V24" s="2803"/>
      <c r="W24" s="2803"/>
      <c r="X24" s="2803"/>
      <c r="Y24" s="2273"/>
      <c r="Z24" s="2273"/>
      <c r="AA24" s="2273"/>
      <c r="AB24" s="2273"/>
      <c r="AC24" s="2273"/>
      <c r="AD24" s="2273"/>
      <c r="AE24" s="2273"/>
      <c r="AF24" s="2797"/>
    </row>
    <row r="25" spans="1:54" s="161" customFormat="1" ht="12.95" customHeight="1">
      <c r="A25" s="2519" t="s">
        <v>16</v>
      </c>
      <c r="B25" s="2520"/>
      <c r="C25" s="2520"/>
      <c r="D25" s="2520"/>
      <c r="E25" s="2520"/>
      <c r="F25" s="2520"/>
      <c r="G25" s="2520"/>
      <c r="H25" s="2520"/>
      <c r="I25" s="2520"/>
      <c r="J25" s="2520"/>
      <c r="K25" s="2520"/>
      <c r="L25" s="2520"/>
      <c r="M25" s="2803" t="s">
        <v>1403</v>
      </c>
      <c r="N25" s="2803"/>
      <c r="O25" s="2803"/>
      <c r="P25" s="2803"/>
      <c r="Q25" s="2803" t="s">
        <v>1403</v>
      </c>
      <c r="R25" s="2803"/>
      <c r="S25" s="2803"/>
      <c r="T25" s="2803"/>
      <c r="U25" s="2803" t="s">
        <v>1403</v>
      </c>
      <c r="V25" s="2803"/>
      <c r="W25" s="2803"/>
      <c r="X25" s="2803"/>
      <c r="Y25" s="2273"/>
      <c r="Z25" s="2273"/>
      <c r="AA25" s="2273"/>
      <c r="AB25" s="2273"/>
      <c r="AC25" s="2273"/>
      <c r="AD25" s="2273"/>
      <c r="AE25" s="2273"/>
      <c r="AF25" s="2797"/>
    </row>
    <row r="26" spans="1:54" s="161" customFormat="1" ht="12.95" customHeight="1">
      <c r="A26" s="2519" t="s">
        <v>1593</v>
      </c>
      <c r="B26" s="2520"/>
      <c r="C26" s="2520"/>
      <c r="D26" s="2520"/>
      <c r="E26" s="2520"/>
      <c r="F26" s="2520"/>
      <c r="G26" s="2520"/>
      <c r="H26" s="2520"/>
      <c r="I26" s="2520"/>
      <c r="J26" s="2520"/>
      <c r="K26" s="2520"/>
      <c r="L26" s="2520"/>
      <c r="M26" s="2803" t="s">
        <v>1403</v>
      </c>
      <c r="N26" s="2803"/>
      <c r="O26" s="2803"/>
      <c r="P26" s="2803"/>
      <c r="Q26" s="2803" t="s">
        <v>1403</v>
      </c>
      <c r="R26" s="2803"/>
      <c r="S26" s="2803"/>
      <c r="T26" s="2803"/>
      <c r="U26" s="2803" t="s">
        <v>1403</v>
      </c>
      <c r="V26" s="2803"/>
      <c r="W26" s="2803"/>
      <c r="X26" s="2803"/>
      <c r="Y26" s="2273"/>
      <c r="Z26" s="2273"/>
      <c r="AA26" s="2273"/>
      <c r="AB26" s="2273"/>
      <c r="AC26" s="2273"/>
      <c r="AD26" s="2273"/>
      <c r="AE26" s="2273"/>
      <c r="AF26" s="2797"/>
    </row>
    <row r="27" spans="1:54" s="161" customFormat="1" ht="21.75" customHeight="1">
      <c r="A27" s="2521" t="s">
        <v>1725</v>
      </c>
      <c r="B27" s="2522"/>
      <c r="C27" s="2522"/>
      <c r="D27" s="2522"/>
      <c r="E27" s="2522"/>
      <c r="F27" s="2522"/>
      <c r="G27" s="2522"/>
      <c r="H27" s="2522"/>
      <c r="I27" s="2522"/>
      <c r="J27" s="2522"/>
      <c r="K27" s="2522"/>
      <c r="L27" s="2522"/>
      <c r="M27" s="2804" t="s">
        <v>1403</v>
      </c>
      <c r="N27" s="2804"/>
      <c r="O27" s="2804"/>
      <c r="P27" s="2804"/>
      <c r="Q27" s="2804" t="s">
        <v>1403</v>
      </c>
      <c r="R27" s="2804"/>
      <c r="S27" s="2804"/>
      <c r="T27" s="2804"/>
      <c r="U27" s="2804" t="s">
        <v>1403</v>
      </c>
      <c r="V27" s="2804"/>
      <c r="W27" s="2804"/>
      <c r="X27" s="2804"/>
      <c r="Y27" s="2276"/>
      <c r="Z27" s="2276"/>
      <c r="AA27" s="2276"/>
      <c r="AB27" s="2276"/>
      <c r="AC27" s="2276"/>
      <c r="AD27" s="2276"/>
      <c r="AE27" s="2276"/>
      <c r="AF27" s="2799"/>
    </row>
    <row r="28" spans="1:54" ht="11.45" customHeight="1">
      <c r="A28" s="2710" t="s">
        <v>972</v>
      </c>
      <c r="B28" s="2710"/>
      <c r="C28" s="2710"/>
      <c r="D28" s="2710"/>
      <c r="E28" s="2710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</row>
    <row r="29" spans="1:54" ht="20.25" customHeight="1">
      <c r="A29" s="2320"/>
      <c r="B29" s="2320"/>
      <c r="C29" s="2320"/>
      <c r="D29" s="2320"/>
      <c r="E29" s="2320"/>
      <c r="F29" s="2320"/>
      <c r="G29" s="2320"/>
      <c r="H29" s="2320"/>
      <c r="I29" s="2320"/>
      <c r="J29" s="2320"/>
      <c r="K29" s="2320"/>
      <c r="L29" s="2320"/>
      <c r="M29" s="2320"/>
      <c r="N29" s="2320"/>
      <c r="O29" s="2320"/>
      <c r="P29" s="2320"/>
      <c r="Q29" s="2320"/>
      <c r="R29" s="2320"/>
      <c r="S29" s="2320"/>
      <c r="T29" s="2320"/>
      <c r="U29" s="2320"/>
      <c r="V29" s="2320"/>
      <c r="W29" s="2320"/>
      <c r="X29" s="2320"/>
      <c r="Y29" s="2320"/>
      <c r="Z29" s="2320"/>
      <c r="AA29" s="2320"/>
      <c r="AB29" s="2320"/>
      <c r="AC29" s="2320"/>
      <c r="AD29" s="2320"/>
      <c r="AE29" s="2320"/>
      <c r="AF29" s="2320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  <c r="AZ29" s="161"/>
      <c r="BA29" s="161"/>
      <c r="BB29" s="161"/>
    </row>
    <row r="30" spans="1:54" ht="18.75" customHeight="1">
      <c r="A30" s="2790" t="s">
        <v>1726</v>
      </c>
      <c r="B30" s="2790"/>
      <c r="C30" s="2790"/>
      <c r="D30" s="2790"/>
      <c r="E30" s="2790"/>
      <c r="F30" s="2790"/>
      <c r="G30" s="2790"/>
      <c r="H30" s="2790"/>
      <c r="I30" s="2790"/>
      <c r="J30" s="2790"/>
      <c r="K30" s="2790"/>
      <c r="L30" s="2790"/>
      <c r="M30" s="2790"/>
      <c r="N30" s="2790"/>
      <c r="O30" s="2790"/>
      <c r="P30" s="2790"/>
      <c r="Q30" s="2790"/>
      <c r="R30" s="2790"/>
      <c r="S30" s="2790"/>
      <c r="T30" s="2790"/>
      <c r="U30" s="2790"/>
      <c r="V30" s="2790"/>
      <c r="W30" s="2790"/>
      <c r="X30" s="2790"/>
      <c r="Y30" s="2790"/>
      <c r="Z30" s="2790"/>
      <c r="AA30" s="2790"/>
      <c r="AB30" s="2790"/>
      <c r="AC30" s="2790"/>
      <c r="AD30" s="2790"/>
      <c r="AE30" s="2790"/>
      <c r="AF30" s="2790"/>
    </row>
    <row r="31" spans="1:54" s="161" customFormat="1" ht="22.5" customHeight="1">
      <c r="A31" s="2459" t="s">
        <v>954</v>
      </c>
      <c r="B31" s="2460"/>
      <c r="C31" s="2460"/>
      <c r="D31" s="2460"/>
      <c r="E31" s="2460"/>
      <c r="F31" s="2460"/>
      <c r="G31" s="2460"/>
      <c r="H31" s="2460"/>
      <c r="I31" s="2460"/>
      <c r="J31" s="2460"/>
      <c r="K31" s="2460"/>
      <c r="L31" s="2460"/>
      <c r="M31" s="2460"/>
      <c r="N31" s="2460"/>
      <c r="O31" s="2460"/>
      <c r="P31" s="2461"/>
      <c r="Q31" s="2646" t="s">
        <v>218</v>
      </c>
      <c r="R31" s="2711"/>
      <c r="S31" s="2711"/>
      <c r="T31" s="2711"/>
      <c r="U31" s="2711"/>
      <c r="V31" s="2711"/>
      <c r="W31" s="2711"/>
      <c r="X31" s="2647"/>
      <c r="Y31" s="2646" t="s">
        <v>955</v>
      </c>
      <c r="Z31" s="2711"/>
      <c r="AA31" s="2711"/>
      <c r="AB31" s="2711"/>
      <c r="AC31" s="2711"/>
      <c r="AD31" s="2711"/>
      <c r="AE31" s="2711"/>
      <c r="AF31" s="2647"/>
    </row>
    <row r="32" spans="1:54" s="161" customFormat="1">
      <c r="A32" s="2805" t="s">
        <v>1727</v>
      </c>
      <c r="B32" s="2806"/>
      <c r="C32" s="2806"/>
      <c r="D32" s="2806"/>
      <c r="E32" s="2806"/>
      <c r="F32" s="2806"/>
      <c r="G32" s="2806"/>
      <c r="H32" s="2806"/>
      <c r="I32" s="2806"/>
      <c r="J32" s="2806"/>
      <c r="K32" s="2806"/>
      <c r="L32" s="2806"/>
      <c r="M32" s="2806"/>
      <c r="N32" s="2806"/>
      <c r="O32" s="2806"/>
      <c r="P32" s="2806"/>
      <c r="Q32" s="2807">
        <f>'D3'!$J$8</f>
        <v>0</v>
      </c>
      <c r="R32" s="2807"/>
      <c r="S32" s="2807"/>
      <c r="T32" s="2807"/>
      <c r="U32" s="2807"/>
      <c r="V32" s="2807"/>
      <c r="W32" s="2807"/>
      <c r="X32" s="2807"/>
      <c r="Y32" s="2807">
        <f>'D3'!$M$8</f>
        <v>0</v>
      </c>
      <c r="Z32" s="2807"/>
      <c r="AA32" s="2807"/>
      <c r="AB32" s="2807"/>
      <c r="AC32" s="2807"/>
      <c r="AD32" s="2807"/>
      <c r="AE32" s="2807"/>
      <c r="AF32" s="2808"/>
    </row>
    <row r="33" spans="1:32" s="161" customFormat="1" ht="12.95" customHeight="1">
      <c r="A33" s="2809"/>
      <c r="B33" s="2810"/>
      <c r="C33" s="2810"/>
      <c r="D33" s="2810"/>
      <c r="E33" s="2810"/>
      <c r="F33" s="2810"/>
      <c r="G33" s="2810"/>
      <c r="H33" s="2810"/>
      <c r="I33" s="2810"/>
      <c r="J33" s="2810"/>
      <c r="K33" s="2810"/>
      <c r="L33" s="2810"/>
      <c r="M33" s="2810"/>
      <c r="N33" s="2810"/>
      <c r="O33" s="2810"/>
      <c r="P33" s="2810"/>
      <c r="Q33" s="2811"/>
      <c r="R33" s="2811"/>
      <c r="S33" s="2811"/>
      <c r="T33" s="2811"/>
      <c r="U33" s="2811"/>
      <c r="V33" s="2811"/>
      <c r="W33" s="2811"/>
      <c r="X33" s="2811"/>
      <c r="Y33" s="2811"/>
      <c r="Z33" s="2811"/>
      <c r="AA33" s="2811"/>
      <c r="AB33" s="2811"/>
      <c r="AC33" s="2811"/>
      <c r="AD33" s="2811"/>
      <c r="AE33" s="2811"/>
      <c r="AF33" s="2812"/>
    </row>
    <row r="34" spans="1:32" s="161" customFormat="1" ht="12.95" customHeight="1">
      <c r="A34" s="2096"/>
      <c r="B34" s="2092"/>
      <c r="C34" s="2092"/>
      <c r="D34" s="2092"/>
      <c r="E34" s="2092"/>
      <c r="F34" s="2092"/>
      <c r="G34" s="2092"/>
      <c r="H34" s="2092"/>
      <c r="I34" s="2092"/>
      <c r="J34" s="2092"/>
      <c r="K34" s="2092"/>
      <c r="L34" s="2092"/>
      <c r="M34" s="2092"/>
      <c r="N34" s="2092"/>
      <c r="O34" s="2092"/>
      <c r="P34" s="2092"/>
      <c r="Q34" s="2631"/>
      <c r="R34" s="2631"/>
      <c r="S34" s="2631"/>
      <c r="T34" s="2631"/>
      <c r="U34" s="2631"/>
      <c r="V34" s="2631"/>
      <c r="W34" s="2631"/>
      <c r="X34" s="2631"/>
      <c r="Y34" s="2631"/>
      <c r="Z34" s="2631"/>
      <c r="AA34" s="2631"/>
      <c r="AB34" s="2631"/>
      <c r="AC34" s="2631"/>
      <c r="AD34" s="2631"/>
      <c r="AE34" s="2631"/>
      <c r="AF34" s="2813"/>
    </row>
    <row r="35" spans="1:32" s="161" customFormat="1" ht="12.95" customHeight="1">
      <c r="A35" s="2814"/>
      <c r="B35" s="2815"/>
      <c r="C35" s="2815"/>
      <c r="D35" s="2815"/>
      <c r="E35" s="2815"/>
      <c r="F35" s="2815"/>
      <c r="G35" s="2815"/>
      <c r="H35" s="2815"/>
      <c r="I35" s="2815"/>
      <c r="J35" s="2815"/>
      <c r="K35" s="2815"/>
      <c r="L35" s="2815"/>
      <c r="M35" s="2815"/>
      <c r="N35" s="2815"/>
      <c r="O35" s="2815"/>
      <c r="P35" s="2815"/>
      <c r="Q35" s="2816"/>
      <c r="R35" s="2816"/>
      <c r="S35" s="2816"/>
      <c r="T35" s="2816"/>
      <c r="U35" s="2816"/>
      <c r="V35" s="2816"/>
      <c r="W35" s="2816"/>
      <c r="X35" s="2816"/>
      <c r="Y35" s="2816"/>
      <c r="Z35" s="2816"/>
      <c r="AA35" s="2816"/>
      <c r="AB35" s="2816"/>
      <c r="AC35" s="2816"/>
      <c r="AD35" s="2816"/>
      <c r="AE35" s="2816"/>
      <c r="AF35" s="2817"/>
    </row>
    <row r="36" spans="1:32" s="161" customFormat="1" ht="22.5" customHeight="1">
      <c r="A36" s="2818" t="s">
        <v>1728</v>
      </c>
      <c r="B36" s="2819"/>
      <c r="C36" s="2819"/>
      <c r="D36" s="2819"/>
      <c r="E36" s="2819"/>
      <c r="F36" s="2819"/>
      <c r="G36" s="2819"/>
      <c r="H36" s="2819"/>
      <c r="I36" s="2819"/>
      <c r="J36" s="2819"/>
      <c r="K36" s="2819"/>
      <c r="L36" s="2819"/>
      <c r="M36" s="2819"/>
      <c r="N36" s="2819"/>
      <c r="O36" s="2819"/>
      <c r="P36" s="2819"/>
      <c r="Q36" s="2807">
        <f>'D3'!$J$10</f>
        <v>99.1</v>
      </c>
      <c r="R36" s="2807"/>
      <c r="S36" s="2807"/>
      <c r="T36" s="2807"/>
      <c r="U36" s="2807"/>
      <c r="V36" s="2807"/>
      <c r="W36" s="2807"/>
      <c r="X36" s="2807"/>
      <c r="Y36" s="2807">
        <f>'D3'!$M$10</f>
        <v>170.6</v>
      </c>
      <c r="Z36" s="2807"/>
      <c r="AA36" s="2807"/>
      <c r="AB36" s="2807"/>
      <c r="AC36" s="2807"/>
      <c r="AD36" s="2807"/>
      <c r="AE36" s="2807"/>
      <c r="AF36" s="2808"/>
    </row>
    <row r="37" spans="1:32" s="161" customFormat="1" ht="12.95" customHeight="1">
      <c r="A37" s="2809"/>
      <c r="B37" s="2810"/>
      <c r="C37" s="2810"/>
      <c r="D37" s="2810"/>
      <c r="E37" s="2810"/>
      <c r="F37" s="2810"/>
      <c r="G37" s="2810"/>
      <c r="H37" s="2810"/>
      <c r="I37" s="2810"/>
      <c r="J37" s="2810"/>
      <c r="K37" s="2810"/>
      <c r="L37" s="2810"/>
      <c r="M37" s="2810"/>
      <c r="N37" s="2810"/>
      <c r="O37" s="2810"/>
      <c r="P37" s="2810"/>
      <c r="Q37" s="2811"/>
      <c r="R37" s="2811"/>
      <c r="S37" s="2811"/>
      <c r="T37" s="2811"/>
      <c r="U37" s="2811"/>
      <c r="V37" s="2811"/>
      <c r="W37" s="2811"/>
      <c r="X37" s="2811"/>
      <c r="Y37" s="2811"/>
      <c r="Z37" s="2811"/>
      <c r="AA37" s="2811"/>
      <c r="AB37" s="2811"/>
      <c r="AC37" s="2811"/>
      <c r="AD37" s="2811"/>
      <c r="AE37" s="2811"/>
      <c r="AF37" s="2812"/>
    </row>
    <row r="38" spans="1:32" s="161" customFormat="1" ht="12.95" customHeight="1">
      <c r="A38" s="2096"/>
      <c r="B38" s="2092"/>
      <c r="C38" s="2092"/>
      <c r="D38" s="2092"/>
      <c r="E38" s="2092"/>
      <c r="F38" s="2092"/>
      <c r="G38" s="2092"/>
      <c r="H38" s="2092"/>
      <c r="I38" s="2092"/>
      <c r="J38" s="2092"/>
      <c r="K38" s="2092"/>
      <c r="L38" s="2092"/>
      <c r="M38" s="2092"/>
      <c r="N38" s="2092"/>
      <c r="O38" s="2092"/>
      <c r="P38" s="2092"/>
      <c r="Q38" s="2631"/>
      <c r="R38" s="2631"/>
      <c r="S38" s="2631"/>
      <c r="T38" s="2631"/>
      <c r="U38" s="2631"/>
      <c r="V38" s="2631"/>
      <c r="W38" s="2631"/>
      <c r="X38" s="2631"/>
      <c r="Y38" s="2631"/>
      <c r="Z38" s="2631"/>
      <c r="AA38" s="2631"/>
      <c r="AB38" s="2631"/>
      <c r="AC38" s="2631"/>
      <c r="AD38" s="2631"/>
      <c r="AE38" s="2631"/>
      <c r="AF38" s="2813"/>
    </row>
    <row r="39" spans="1:32" s="161" customFormat="1" ht="12.95" customHeight="1">
      <c r="A39" s="2814"/>
      <c r="B39" s="2815"/>
      <c r="C39" s="2815"/>
      <c r="D39" s="2815"/>
      <c r="E39" s="2815"/>
      <c r="F39" s="2815"/>
      <c r="G39" s="2815"/>
      <c r="H39" s="2815"/>
      <c r="I39" s="2815"/>
      <c r="J39" s="2815"/>
      <c r="K39" s="2815"/>
      <c r="L39" s="2815"/>
      <c r="M39" s="2815"/>
      <c r="N39" s="2815"/>
      <c r="O39" s="2815"/>
      <c r="P39" s="2815"/>
      <c r="Q39" s="2816"/>
      <c r="R39" s="2816"/>
      <c r="S39" s="2816"/>
      <c r="T39" s="2816"/>
      <c r="U39" s="2816"/>
      <c r="V39" s="2816"/>
      <c r="W39" s="2816"/>
      <c r="X39" s="2816"/>
      <c r="Y39" s="2816"/>
      <c r="Z39" s="2816"/>
      <c r="AA39" s="2816"/>
      <c r="AB39" s="2816"/>
      <c r="AC39" s="2816"/>
      <c r="AD39" s="2816"/>
      <c r="AE39" s="2816"/>
      <c r="AF39" s="2817"/>
    </row>
    <row r="40" spans="1:32" s="161" customFormat="1">
      <c r="A40" s="2805" t="s">
        <v>1729</v>
      </c>
      <c r="B40" s="2806"/>
      <c r="C40" s="2806"/>
      <c r="D40" s="2806"/>
      <c r="E40" s="2806"/>
      <c r="F40" s="2806"/>
      <c r="G40" s="2806"/>
      <c r="H40" s="2806"/>
      <c r="I40" s="2806"/>
      <c r="J40" s="2806"/>
      <c r="K40" s="2806"/>
      <c r="L40" s="2806"/>
      <c r="M40" s="2806"/>
      <c r="N40" s="2806"/>
      <c r="O40" s="2806"/>
      <c r="P40" s="2806"/>
      <c r="Q40" s="2807">
        <f>'D3'!$J$19</f>
        <v>0</v>
      </c>
      <c r="R40" s="2807"/>
      <c r="S40" s="2807"/>
      <c r="T40" s="2807"/>
      <c r="U40" s="2807"/>
      <c r="V40" s="2807"/>
      <c r="W40" s="2807"/>
      <c r="X40" s="2807"/>
      <c r="Y40" s="2807">
        <f>'D3'!$M$19</f>
        <v>0</v>
      </c>
      <c r="Z40" s="2807"/>
      <c r="AA40" s="2807"/>
      <c r="AB40" s="2807"/>
      <c r="AC40" s="2807"/>
      <c r="AD40" s="2807"/>
      <c r="AE40" s="2807"/>
      <c r="AF40" s="2808"/>
    </row>
    <row r="41" spans="1:32" s="161" customFormat="1" ht="12.95" customHeight="1">
      <c r="A41" s="2820" t="s">
        <v>1730</v>
      </c>
      <c r="B41" s="2821"/>
      <c r="C41" s="2821"/>
      <c r="D41" s="2821"/>
      <c r="E41" s="2821"/>
      <c r="F41" s="2821"/>
      <c r="G41" s="2821"/>
      <c r="H41" s="2821"/>
      <c r="I41" s="2821"/>
      <c r="J41" s="2821"/>
      <c r="K41" s="2821"/>
      <c r="L41" s="2821"/>
      <c r="M41" s="2821"/>
      <c r="N41" s="2821"/>
      <c r="O41" s="2821"/>
      <c r="P41" s="2821"/>
      <c r="Q41" s="2822">
        <f>'D3'!$J$18</f>
        <v>0</v>
      </c>
      <c r="R41" s="2822"/>
      <c r="S41" s="2822"/>
      <c r="T41" s="2822"/>
      <c r="U41" s="2822"/>
      <c r="V41" s="2822"/>
      <c r="W41" s="2822"/>
      <c r="X41" s="2822"/>
      <c r="Y41" s="2822">
        <f>'D3'!$M$18</f>
        <v>0</v>
      </c>
      <c r="Z41" s="2822"/>
      <c r="AA41" s="2822"/>
      <c r="AB41" s="2822"/>
      <c r="AC41" s="2822"/>
      <c r="AD41" s="2822"/>
      <c r="AE41" s="2822"/>
      <c r="AF41" s="2823"/>
    </row>
    <row r="42" spans="1:32" s="161" customFormat="1" ht="12.95" customHeight="1">
      <c r="A42" s="2824" t="s">
        <v>1731</v>
      </c>
      <c r="B42" s="2825"/>
      <c r="C42" s="2825"/>
      <c r="D42" s="2825"/>
      <c r="E42" s="2825"/>
      <c r="F42" s="2825"/>
      <c r="G42" s="2825"/>
      <c r="H42" s="2825"/>
      <c r="I42" s="2825"/>
      <c r="J42" s="2825"/>
      <c r="K42" s="2825"/>
      <c r="L42" s="2825"/>
      <c r="M42" s="2825"/>
      <c r="N42" s="2825"/>
      <c r="O42" s="2825"/>
      <c r="P42" s="2825"/>
      <c r="Q42" s="2816"/>
      <c r="R42" s="2816"/>
      <c r="S42" s="2816"/>
      <c r="T42" s="2816"/>
      <c r="U42" s="2816"/>
      <c r="V42" s="2816"/>
      <c r="W42" s="2816"/>
      <c r="X42" s="2816"/>
      <c r="Y42" s="2816"/>
      <c r="Z42" s="2816"/>
      <c r="AA42" s="2816"/>
      <c r="AB42" s="2816"/>
      <c r="AC42" s="2816"/>
      <c r="AD42" s="2816"/>
      <c r="AE42" s="2816"/>
      <c r="AF42" s="2817"/>
    </row>
    <row r="43" spans="1:32" s="161" customFormat="1" ht="12.95" customHeight="1">
      <c r="A43" s="2805" t="s">
        <v>1732</v>
      </c>
      <c r="B43" s="2806"/>
      <c r="C43" s="2806"/>
      <c r="D43" s="2806"/>
      <c r="E43" s="2806"/>
      <c r="F43" s="2806"/>
      <c r="G43" s="2806"/>
      <c r="H43" s="2806"/>
      <c r="I43" s="2806"/>
      <c r="J43" s="2806"/>
      <c r="K43" s="2806"/>
      <c r="L43" s="2806"/>
      <c r="M43" s="2806"/>
      <c r="N43" s="2806"/>
      <c r="O43" s="2806"/>
      <c r="P43" s="2806"/>
      <c r="Q43" s="2826">
        <f>'D3'!$J$19</f>
        <v>0</v>
      </c>
      <c r="R43" s="2826"/>
      <c r="S43" s="2826"/>
      <c r="T43" s="2826"/>
      <c r="U43" s="2826"/>
      <c r="V43" s="2826"/>
      <c r="W43" s="2826"/>
      <c r="X43" s="2826"/>
      <c r="Y43" s="2826">
        <f>'D3'!$M$19</f>
        <v>0</v>
      </c>
      <c r="Z43" s="2826"/>
      <c r="AA43" s="2826"/>
      <c r="AB43" s="2826"/>
      <c r="AC43" s="2826"/>
      <c r="AD43" s="2826"/>
      <c r="AE43" s="2826"/>
      <c r="AF43" s="2827"/>
    </row>
    <row r="44" spans="1:32" s="161" customFormat="1" ht="12.95" customHeight="1">
      <c r="A44" s="2809"/>
      <c r="B44" s="2810"/>
      <c r="C44" s="2810"/>
      <c r="D44" s="2810"/>
      <c r="E44" s="2810"/>
      <c r="F44" s="2810"/>
      <c r="G44" s="2810"/>
      <c r="H44" s="2810"/>
      <c r="I44" s="2810"/>
      <c r="J44" s="2810"/>
      <c r="K44" s="2810"/>
      <c r="L44" s="2810"/>
      <c r="M44" s="2810"/>
      <c r="N44" s="2810"/>
      <c r="O44" s="2810"/>
      <c r="P44" s="2810"/>
      <c r="Q44" s="2811"/>
      <c r="R44" s="2811"/>
      <c r="S44" s="2811"/>
      <c r="T44" s="2811"/>
      <c r="U44" s="2811"/>
      <c r="V44" s="2811"/>
      <c r="W44" s="2811"/>
      <c r="X44" s="2811"/>
      <c r="Y44" s="2811"/>
      <c r="Z44" s="2811"/>
      <c r="AA44" s="2811"/>
      <c r="AB44" s="2811"/>
      <c r="AC44" s="2811"/>
      <c r="AD44" s="2811"/>
      <c r="AE44" s="2811"/>
      <c r="AF44" s="2812"/>
    </row>
    <row r="45" spans="1:32" s="161" customFormat="1" ht="12.95" customHeight="1">
      <c r="A45" s="2096"/>
      <c r="B45" s="2092"/>
      <c r="C45" s="2092"/>
      <c r="D45" s="2092"/>
      <c r="E45" s="2092"/>
      <c r="F45" s="2092"/>
      <c r="G45" s="2092"/>
      <c r="H45" s="2092"/>
      <c r="I45" s="2092"/>
      <c r="J45" s="2092"/>
      <c r="K45" s="2092"/>
      <c r="L45" s="2092"/>
      <c r="M45" s="2092"/>
      <c r="N45" s="2092"/>
      <c r="O45" s="2092"/>
      <c r="P45" s="2092"/>
      <c r="Q45" s="2631"/>
      <c r="R45" s="2631"/>
      <c r="S45" s="2631"/>
      <c r="T45" s="2631"/>
      <c r="U45" s="2631"/>
      <c r="V45" s="2631"/>
      <c r="W45" s="2631"/>
      <c r="X45" s="2631"/>
      <c r="Y45" s="2631"/>
      <c r="Z45" s="2631"/>
      <c r="AA45" s="2631"/>
      <c r="AB45" s="2631"/>
      <c r="AC45" s="2631"/>
      <c r="AD45" s="2631"/>
      <c r="AE45" s="2631"/>
      <c r="AF45" s="2813"/>
    </row>
    <row r="46" spans="1:32" s="161" customFormat="1" ht="12.95" customHeight="1">
      <c r="A46" s="2814"/>
      <c r="B46" s="2815"/>
      <c r="C46" s="2815"/>
      <c r="D46" s="2815"/>
      <c r="E46" s="2815"/>
      <c r="F46" s="2815"/>
      <c r="G46" s="2815"/>
      <c r="H46" s="2815"/>
      <c r="I46" s="2815"/>
      <c r="J46" s="2815"/>
      <c r="K46" s="2815"/>
      <c r="L46" s="2815"/>
      <c r="M46" s="2815"/>
      <c r="N46" s="2815"/>
      <c r="O46" s="2815"/>
      <c r="P46" s="2815"/>
      <c r="Q46" s="2816"/>
      <c r="R46" s="2816"/>
      <c r="S46" s="2816"/>
      <c r="T46" s="2816"/>
      <c r="U46" s="2816"/>
      <c r="V46" s="2816"/>
      <c r="W46" s="2816"/>
      <c r="X46" s="2816"/>
      <c r="Y46" s="2816"/>
      <c r="Z46" s="2816"/>
      <c r="AA46" s="2816"/>
      <c r="AB46" s="2816"/>
      <c r="AC46" s="2816"/>
      <c r="AD46" s="2816"/>
      <c r="AE46" s="2816"/>
      <c r="AF46" s="2817"/>
    </row>
    <row r="47" spans="1:32" s="161" customFormat="1">
      <c r="A47" s="2805" t="s">
        <v>1733</v>
      </c>
      <c r="B47" s="2806"/>
      <c r="C47" s="2806"/>
      <c r="D47" s="2806"/>
      <c r="E47" s="2806"/>
      <c r="F47" s="2806"/>
      <c r="G47" s="2806"/>
      <c r="H47" s="2806"/>
      <c r="I47" s="2806"/>
      <c r="J47" s="2806"/>
      <c r="K47" s="2806"/>
      <c r="L47" s="2806"/>
      <c r="M47" s="2806"/>
      <c r="N47" s="2806"/>
      <c r="O47" s="2806"/>
      <c r="P47" s="2806"/>
      <c r="Q47" s="2831">
        <f>'D3'!$J$22</f>
        <v>879.88</v>
      </c>
      <c r="R47" s="2832"/>
      <c r="S47" s="2832"/>
      <c r="T47" s="2832"/>
      <c r="U47" s="2832"/>
      <c r="V47" s="2832"/>
      <c r="W47" s="2832"/>
      <c r="X47" s="2833"/>
      <c r="Y47" s="2831">
        <f>'D3'!$M$22</f>
        <v>0</v>
      </c>
      <c r="Z47" s="2832"/>
      <c r="AA47" s="2832"/>
      <c r="AB47" s="2832"/>
      <c r="AC47" s="2832"/>
      <c r="AD47" s="2832"/>
      <c r="AE47" s="2832"/>
      <c r="AF47" s="2834"/>
    </row>
    <row r="48" spans="1:32" s="161" customFormat="1">
      <c r="A48" s="2101"/>
      <c r="B48" s="2088"/>
      <c r="C48" s="2088"/>
      <c r="D48" s="2088"/>
      <c r="E48" s="2088"/>
      <c r="F48" s="2088"/>
      <c r="G48" s="2088"/>
      <c r="H48" s="2088"/>
      <c r="I48" s="2088"/>
      <c r="J48" s="2088"/>
      <c r="K48" s="2088"/>
      <c r="L48" s="2088"/>
      <c r="M48" s="2088"/>
      <c r="N48" s="2088"/>
      <c r="O48" s="2088"/>
      <c r="P48" s="2088"/>
      <c r="Q48" s="2624"/>
      <c r="R48" s="2624"/>
      <c r="S48" s="2624"/>
      <c r="T48" s="2624"/>
      <c r="U48" s="2624"/>
      <c r="V48" s="2624"/>
      <c r="W48" s="2624"/>
      <c r="X48" s="2624"/>
      <c r="Y48" s="2624"/>
      <c r="Z48" s="2624"/>
      <c r="AA48" s="2624"/>
      <c r="AB48" s="2624"/>
      <c r="AC48" s="2624"/>
      <c r="AD48" s="2624"/>
      <c r="AE48" s="2624"/>
      <c r="AF48" s="2828"/>
    </row>
    <row r="49" spans="1:32" s="161" customFormat="1">
      <c r="A49" s="2102"/>
      <c r="B49" s="2099"/>
      <c r="C49" s="2099"/>
      <c r="D49" s="2099"/>
      <c r="E49" s="2099"/>
      <c r="F49" s="2099"/>
      <c r="G49" s="2099"/>
      <c r="H49" s="2099"/>
      <c r="I49" s="2099"/>
      <c r="J49" s="2099"/>
      <c r="K49" s="2099"/>
      <c r="L49" s="2099"/>
      <c r="M49" s="2099"/>
      <c r="N49" s="2099"/>
      <c r="O49" s="2099"/>
      <c r="P49" s="2099"/>
      <c r="Q49" s="2829"/>
      <c r="R49" s="2829"/>
      <c r="S49" s="2829"/>
      <c r="T49" s="2829"/>
      <c r="U49" s="2829"/>
      <c r="V49" s="2829"/>
      <c r="W49" s="2829"/>
      <c r="X49" s="2829"/>
      <c r="Y49" s="2829"/>
      <c r="Z49" s="2829"/>
      <c r="AA49" s="2829"/>
      <c r="AB49" s="2829"/>
      <c r="AC49" s="2829"/>
      <c r="AD49" s="2829"/>
      <c r="AE49" s="2829"/>
      <c r="AF49" s="2830"/>
    </row>
    <row r="50" spans="1:32" s="161" customFormat="1">
      <c r="A50" s="191"/>
      <c r="B50" s="191"/>
      <c r="C50" s="191"/>
      <c r="D50" s="191"/>
      <c r="E50" s="191"/>
      <c r="F50" s="191"/>
      <c r="G50" s="191"/>
      <c r="H50" s="191"/>
      <c r="I50" s="191"/>
    </row>
    <row r="51" spans="1:32" s="161" customFormat="1">
      <c r="A51" s="165">
        <f>'o fy'!$A$54</f>
        <v>0</v>
      </c>
    </row>
    <row r="52" spans="1:32" s="161" customFormat="1"/>
    <row r="53" spans="1:32" s="161" customFormat="1" ht="26.25" customHeight="1"/>
    <row r="54" spans="1:32" s="161" customFormat="1"/>
    <row r="55" spans="1:32" s="161" customFormat="1"/>
    <row r="56" spans="1:32" s="161" customFormat="1"/>
    <row r="57" spans="1:32" s="161" customFormat="1"/>
    <row r="58" spans="1:32" s="161" customFormat="1"/>
    <row r="59" spans="1:32" s="161" customFormat="1"/>
    <row r="60" spans="1:32" s="161" customFormat="1"/>
    <row r="61" spans="1:32" s="161" customFormat="1"/>
    <row r="62" spans="1:32" s="161" customFormat="1"/>
    <row r="63" spans="1:32" s="161" customFormat="1"/>
    <row r="64" spans="1:32" s="161" customFormat="1"/>
    <row r="65" s="161" customFormat="1"/>
    <row r="66" s="161" customFormat="1"/>
    <row r="67" s="161" customFormat="1"/>
    <row r="68" s="161" customFormat="1"/>
    <row r="69" s="161" customFormat="1"/>
    <row r="70" s="161" customFormat="1"/>
    <row r="71" s="161" customFormat="1"/>
    <row r="72" s="161" customFormat="1"/>
    <row r="73" s="161" customFormat="1"/>
    <row r="74" s="161" customFormat="1"/>
    <row r="75" s="161" customFormat="1"/>
    <row r="76" s="161" customFormat="1"/>
    <row r="77" s="161" customFormat="1"/>
    <row r="78" s="161" customFormat="1"/>
    <row r="79" s="161" customFormat="1"/>
    <row r="80" s="161" customFormat="1"/>
    <row r="81" s="161" customFormat="1"/>
    <row r="82" s="161" customFormat="1"/>
    <row r="83" s="161" customFormat="1"/>
    <row r="84" s="161" customFormat="1"/>
    <row r="85" s="161" customFormat="1"/>
    <row r="86" s="161" customFormat="1"/>
    <row r="87" s="161" customFormat="1"/>
    <row r="88" s="161" customFormat="1"/>
    <row r="89" s="161" customFormat="1"/>
    <row r="90" s="161" customFormat="1"/>
    <row r="91" s="161" customFormat="1"/>
    <row r="92" s="161" customFormat="1"/>
    <row r="93" s="161" customFormat="1"/>
    <row r="94" s="161" customFormat="1"/>
    <row r="95" s="161" customFormat="1"/>
    <row r="96" s="161" customFormat="1"/>
    <row r="97" s="161" customFormat="1"/>
    <row r="98" s="161" customFormat="1"/>
    <row r="99" s="161" customFormat="1"/>
    <row r="100" s="161" customFormat="1"/>
    <row r="101" s="161" customFormat="1"/>
    <row r="102" s="161" customFormat="1"/>
    <row r="103" s="161" customFormat="1"/>
    <row r="104" s="161" customFormat="1"/>
    <row r="105" s="161" customFormat="1"/>
    <row r="106" s="161" customFormat="1"/>
    <row r="107" s="161" customFormat="1"/>
    <row r="108" s="161" customFormat="1"/>
    <row r="109" s="161" customFormat="1"/>
    <row r="110" s="161" customFormat="1"/>
    <row r="111" s="161" customFormat="1"/>
    <row r="112" s="161" customFormat="1"/>
    <row r="113" s="161" customFormat="1"/>
    <row r="114" s="161" customFormat="1"/>
    <row r="115" s="161" customFormat="1"/>
    <row r="116" s="161" customFormat="1"/>
    <row r="117" s="161" customFormat="1"/>
    <row r="118" s="161" customFormat="1"/>
    <row r="119" s="161" customFormat="1"/>
    <row r="120" s="161" customFormat="1"/>
    <row r="121" s="161" customFormat="1"/>
    <row r="122" s="161" customFormat="1"/>
    <row r="123" s="161" customFormat="1"/>
    <row r="124" s="161" customFormat="1"/>
    <row r="125" s="161" customFormat="1"/>
    <row r="126" s="161" customFormat="1"/>
    <row r="127" s="161" customFormat="1"/>
    <row r="128" s="161" customFormat="1"/>
    <row r="129" s="161" customFormat="1"/>
    <row r="130" s="161" customFormat="1"/>
    <row r="131" s="161" customFormat="1"/>
    <row r="132" s="161" customFormat="1"/>
    <row r="133" s="161" customFormat="1"/>
    <row r="134" s="161" customFormat="1"/>
    <row r="135" s="161" customFormat="1"/>
    <row r="136" s="161" customFormat="1"/>
    <row r="137" s="161" customFormat="1"/>
    <row r="138" s="161" customFormat="1"/>
    <row r="139" s="161" customFormat="1"/>
    <row r="140" s="161" customFormat="1"/>
    <row r="141" s="161" customFormat="1"/>
    <row r="142" s="161" customFormat="1"/>
    <row r="143" s="161" customFormat="1"/>
  </sheetData>
  <sheetProtection formatCells="0" formatColumns="0" selectLockedCells="1"/>
  <mergeCells count="193">
    <mergeCell ref="A48:P48"/>
    <mergeCell ref="Q48:X48"/>
    <mergeCell ref="Y48:AF48"/>
    <mergeCell ref="A49:P49"/>
    <mergeCell ref="Q49:X49"/>
    <mergeCell ref="Y49:AF49"/>
    <mergeCell ref="A45:P45"/>
    <mergeCell ref="Q45:X45"/>
    <mergeCell ref="Y45:AF45"/>
    <mergeCell ref="A46:P46"/>
    <mergeCell ref="Q46:X46"/>
    <mergeCell ref="Y46:AF46"/>
    <mergeCell ref="A47:P47"/>
    <mergeCell ref="Q47:X47"/>
    <mergeCell ref="Y47:AF47"/>
    <mergeCell ref="A42:P42"/>
    <mergeCell ref="Q42:X42"/>
    <mergeCell ref="Y42:AF42"/>
    <mergeCell ref="A43:P43"/>
    <mergeCell ref="Q43:X43"/>
    <mergeCell ref="Y43:AF43"/>
    <mergeCell ref="A44:P44"/>
    <mergeCell ref="Q44:X44"/>
    <mergeCell ref="Y44:AF44"/>
    <mergeCell ref="A39:P39"/>
    <mergeCell ref="Q39:X39"/>
    <mergeCell ref="Y39:AF39"/>
    <mergeCell ref="A40:P40"/>
    <mergeCell ref="Q40:X40"/>
    <mergeCell ref="Y40:AF40"/>
    <mergeCell ref="A41:P41"/>
    <mergeCell ref="Q41:X41"/>
    <mergeCell ref="Y41:AF41"/>
    <mergeCell ref="A36:P36"/>
    <mergeCell ref="Q36:X36"/>
    <mergeCell ref="Y36:AF36"/>
    <mergeCell ref="A37:P37"/>
    <mergeCell ref="Q37:X37"/>
    <mergeCell ref="Y37:AF37"/>
    <mergeCell ref="A38:P38"/>
    <mergeCell ref="Q38:X38"/>
    <mergeCell ref="Y38:AF38"/>
    <mergeCell ref="A33:P33"/>
    <mergeCell ref="Q33:X33"/>
    <mergeCell ref="Y33:AF33"/>
    <mergeCell ref="A34:P34"/>
    <mergeCell ref="Q34:X34"/>
    <mergeCell ref="Y34:AF34"/>
    <mergeCell ref="A35:P35"/>
    <mergeCell ref="Q35:X35"/>
    <mergeCell ref="Y35:AF35"/>
    <mergeCell ref="A28:E28"/>
    <mergeCell ref="A29:AF29"/>
    <mergeCell ref="A30:AF30"/>
    <mergeCell ref="A31:P31"/>
    <mergeCell ref="Q31:X31"/>
    <mergeCell ref="Y31:AF31"/>
    <mergeCell ref="A32:P32"/>
    <mergeCell ref="Q32:X32"/>
    <mergeCell ref="Y32:AF32"/>
    <mergeCell ref="A26:L26"/>
    <mergeCell ref="M26:P26"/>
    <mergeCell ref="Q26:T26"/>
    <mergeCell ref="U26:X26"/>
    <mergeCell ref="Y26:AB26"/>
    <mergeCell ref="AC26:AF26"/>
    <mergeCell ref="A27:L27"/>
    <mergeCell ref="M27:P27"/>
    <mergeCell ref="Q27:T27"/>
    <mergeCell ref="U27:X27"/>
    <mergeCell ref="Y27:AB27"/>
    <mergeCell ref="AC27:AF27"/>
    <mergeCell ref="A24:L24"/>
    <mergeCell ref="M24:P24"/>
    <mergeCell ref="Q24:T24"/>
    <mergeCell ref="U24:X24"/>
    <mergeCell ref="Y24:AB24"/>
    <mergeCell ref="AC24:AF24"/>
    <mergeCell ref="A25:L25"/>
    <mergeCell ref="M25:P25"/>
    <mergeCell ref="Q25:T25"/>
    <mergeCell ref="U25:X25"/>
    <mergeCell ref="Y25:AB25"/>
    <mergeCell ref="AC25:AF25"/>
    <mergeCell ref="A22:L22"/>
    <mergeCell ref="M22:P22"/>
    <mergeCell ref="Q22:T22"/>
    <mergeCell ref="U22:X22"/>
    <mergeCell ref="Y22:AB22"/>
    <mergeCell ref="AC22:AF22"/>
    <mergeCell ref="A23:L23"/>
    <mergeCell ref="M23:P23"/>
    <mergeCell ref="Q23:T23"/>
    <mergeCell ref="U23:X23"/>
    <mergeCell ref="Y23:AB23"/>
    <mergeCell ref="AC23:AF23"/>
    <mergeCell ref="A20:L20"/>
    <mergeCell ref="M20:P20"/>
    <mergeCell ref="Q20:T20"/>
    <mergeCell ref="U20:X20"/>
    <mergeCell ref="Y20:AB20"/>
    <mergeCell ref="AC20:AF20"/>
    <mergeCell ref="A21:L21"/>
    <mergeCell ref="M21:P21"/>
    <mergeCell ref="Q21:T21"/>
    <mergeCell ref="U21:X21"/>
    <mergeCell ref="Y21:AB21"/>
    <mergeCell ref="AC21:AF21"/>
    <mergeCell ref="A18:L18"/>
    <mergeCell ref="M18:P18"/>
    <mergeCell ref="Q18:T18"/>
    <mergeCell ref="U18:X18"/>
    <mergeCell ref="Y18:AB18"/>
    <mergeCell ref="AC18:AF18"/>
    <mergeCell ref="A19:L19"/>
    <mergeCell ref="M19:P19"/>
    <mergeCell ref="Q19:T19"/>
    <mergeCell ref="U19:X19"/>
    <mergeCell ref="Y19:AB19"/>
    <mergeCell ref="AC19:AF19"/>
    <mergeCell ref="AC12:AF12"/>
    <mergeCell ref="A11:H11"/>
    <mergeCell ref="I11:L11"/>
    <mergeCell ref="Y10:AB10"/>
    <mergeCell ref="AC10:AF10"/>
    <mergeCell ref="A16:L17"/>
    <mergeCell ref="M16:P16"/>
    <mergeCell ref="Q16:X16"/>
    <mergeCell ref="Y16:AF16"/>
    <mergeCell ref="M17:P17"/>
    <mergeCell ref="Q17:T17"/>
    <mergeCell ref="U17:X17"/>
    <mergeCell ref="Y17:AB17"/>
    <mergeCell ref="AC17:AF17"/>
    <mergeCell ref="A13:E13"/>
    <mergeCell ref="A14:AF14"/>
    <mergeCell ref="A15:AF15"/>
    <mergeCell ref="A12:H12"/>
    <mergeCell ref="I12:L12"/>
    <mergeCell ref="M12:P12"/>
    <mergeCell ref="Q12:T12"/>
    <mergeCell ref="U12:X12"/>
    <mergeCell ref="Y12:AB12"/>
    <mergeCell ref="AC8:AF8"/>
    <mergeCell ref="U6:X6"/>
    <mergeCell ref="Y6:AB6"/>
    <mergeCell ref="A9:H9"/>
    <mergeCell ref="I9:L9"/>
    <mergeCell ref="M9:P9"/>
    <mergeCell ref="Q9:T9"/>
    <mergeCell ref="U9:X9"/>
    <mergeCell ref="AC11:AF11"/>
    <mergeCell ref="Y9:AB9"/>
    <mergeCell ref="M11:P11"/>
    <mergeCell ref="Q11:T11"/>
    <mergeCell ref="U11:X11"/>
    <mergeCell ref="Y11:AB11"/>
    <mergeCell ref="AC9:AF9"/>
    <mergeCell ref="A10:H10"/>
    <mergeCell ref="I10:L10"/>
    <mergeCell ref="M10:P10"/>
    <mergeCell ref="Q10:T10"/>
    <mergeCell ref="U10:X10"/>
    <mergeCell ref="A8:H8"/>
    <mergeCell ref="I8:L8"/>
    <mergeCell ref="M8:P8"/>
    <mergeCell ref="Q8:T8"/>
    <mergeCell ref="U8:X8"/>
    <mergeCell ref="Y8:AB8"/>
    <mergeCell ref="A7:H7"/>
    <mergeCell ref="I7:L7"/>
    <mergeCell ref="A6:H6"/>
    <mergeCell ref="I6:L6"/>
    <mergeCell ref="M6:P6"/>
    <mergeCell ref="Q6:T6"/>
    <mergeCell ref="M7:P7"/>
    <mergeCell ref="Q7:T7"/>
    <mergeCell ref="Y5:AB5"/>
    <mergeCell ref="AC5:AF5"/>
    <mergeCell ref="U7:X7"/>
    <mergeCell ref="Y7:AB7"/>
    <mergeCell ref="A2:AF2"/>
    <mergeCell ref="A3:AF3"/>
    <mergeCell ref="A4:H5"/>
    <mergeCell ref="I4:P4"/>
    <mergeCell ref="Q4:X4"/>
    <mergeCell ref="Y4:AF4"/>
    <mergeCell ref="I5:L5"/>
    <mergeCell ref="M5:P5"/>
    <mergeCell ref="Q5:T5"/>
    <mergeCell ref="U5:X5"/>
    <mergeCell ref="AC6:AF6"/>
    <mergeCell ref="AC7:AF7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  <rowBreaks count="1" manualBreakCount="1">
    <brk id="55" max="8" man="1"/>
  </rowBreaks>
</worksheet>
</file>

<file path=xl/worksheets/sheet48.xml><?xml version="1.0" encoding="utf-8"?>
<worksheet xmlns="http://schemas.openxmlformats.org/spreadsheetml/2006/main" xmlns:r="http://schemas.openxmlformats.org/officeDocument/2006/relationships">
  <sheetPr codeName="List45"/>
  <dimension ref="A1:K57"/>
  <sheetViews>
    <sheetView showGridLines="0" zoomScale="115" zoomScaleNormal="115" zoomScaleSheetLayoutView="145" zoomScalePageLayoutView="130" workbookViewId="0">
      <selection activeCell="K48" sqref="K48"/>
    </sheetView>
  </sheetViews>
  <sheetFormatPr defaultRowHeight="11.25"/>
  <cols>
    <col min="1" max="2" width="11.140625" style="14" customWidth="1"/>
    <col min="3" max="3" width="12.28515625" style="14" customWidth="1"/>
    <col min="4" max="5" width="9.5703125" style="14" customWidth="1"/>
    <col min="6" max="8" width="7.7109375" style="14" customWidth="1"/>
    <col min="9" max="9" width="11" style="14" customWidth="1"/>
    <col min="10" max="10" width="7.7109375" style="14" customWidth="1"/>
    <col min="11" max="11" width="9.140625" style="14" hidden="1" customWidth="1"/>
    <col min="12" max="14" width="9.140625" style="14"/>
    <col min="15" max="15" width="5.5703125" style="14" customWidth="1"/>
    <col min="16" max="16384" width="9.140625" style="14"/>
  </cols>
  <sheetData>
    <row r="1" spans="1:9">
      <c r="A1" s="15" t="str">
        <f>'o fy'!$B$29</f>
        <v>LASER CUT SLOVENSKO spol. s r.o.</v>
      </c>
    </row>
    <row r="2" spans="1:9" s="5" customFormat="1">
      <c r="A2" s="2241" t="s">
        <v>1734</v>
      </c>
      <c r="B2" s="2241"/>
      <c r="C2" s="2241"/>
      <c r="D2" s="2241"/>
      <c r="E2" s="2241"/>
      <c r="F2" s="2241"/>
      <c r="G2" s="2241"/>
      <c r="H2" s="2241"/>
      <c r="I2" s="2241"/>
    </row>
    <row r="3" spans="1:9" s="5" customFormat="1" ht="11.25" customHeight="1">
      <c r="A3" s="2607" t="s">
        <v>1735</v>
      </c>
      <c r="B3" s="2607"/>
      <c r="C3" s="2607"/>
      <c r="D3" s="2607"/>
      <c r="E3" s="2607"/>
      <c r="F3" s="2607"/>
      <c r="G3" s="2607"/>
      <c r="H3" s="2607"/>
      <c r="I3" s="2607"/>
    </row>
    <row r="4" spans="1:9" s="5" customFormat="1" ht="12.6" customHeight="1">
      <c r="A4" s="2843" t="s">
        <v>1736</v>
      </c>
      <c r="B4" s="2844"/>
      <c r="C4" s="2844"/>
      <c r="D4" s="2844"/>
      <c r="E4" s="2844"/>
      <c r="F4" s="2845"/>
      <c r="G4" s="2843" t="s">
        <v>1457</v>
      </c>
      <c r="H4" s="2844"/>
      <c r="I4" s="2845"/>
    </row>
    <row r="5" spans="1:9" s="5" customFormat="1" ht="12.6" customHeight="1">
      <c r="A5" s="2846"/>
      <c r="B5" s="2847"/>
      <c r="C5" s="2847"/>
      <c r="D5" s="2847"/>
      <c r="E5" s="2847"/>
      <c r="F5" s="2847"/>
      <c r="G5" s="2282"/>
      <c r="H5" s="2282"/>
      <c r="I5" s="2848"/>
    </row>
    <row r="6" spans="1:9" s="5" customFormat="1" ht="12.6" customHeight="1">
      <c r="A6" s="2835"/>
      <c r="B6" s="2836"/>
      <c r="C6" s="2836"/>
      <c r="D6" s="2836"/>
      <c r="E6" s="2836"/>
      <c r="F6" s="2836"/>
      <c r="G6" s="2287"/>
      <c r="H6" s="2287"/>
      <c r="I6" s="2837"/>
    </row>
    <row r="7" spans="1:9" s="5" customFormat="1" ht="12.6" customHeight="1">
      <c r="A7" s="2835"/>
      <c r="B7" s="2836"/>
      <c r="C7" s="2836"/>
      <c r="D7" s="2836"/>
      <c r="E7" s="2836"/>
      <c r="F7" s="2836"/>
      <c r="G7" s="2287"/>
      <c r="H7" s="2287"/>
      <c r="I7" s="2837"/>
    </row>
    <row r="8" spans="1:9" s="5" customFormat="1" ht="12.6" customHeight="1">
      <c r="A8" s="2835"/>
      <c r="B8" s="2836"/>
      <c r="C8" s="2836"/>
      <c r="D8" s="2836"/>
      <c r="E8" s="2836"/>
      <c r="F8" s="2836"/>
      <c r="G8" s="2287"/>
      <c r="H8" s="2287"/>
      <c r="I8" s="2837"/>
    </row>
    <row r="9" spans="1:9" s="5" customFormat="1" ht="12.6" customHeight="1">
      <c r="A9" s="2835"/>
      <c r="B9" s="2836"/>
      <c r="C9" s="2836"/>
      <c r="D9" s="2836"/>
      <c r="E9" s="2836"/>
      <c r="F9" s="2836"/>
      <c r="G9" s="2287"/>
      <c r="H9" s="2287"/>
      <c r="I9" s="2837"/>
    </row>
    <row r="10" spans="1:9" s="5" customFormat="1" ht="12.6" customHeight="1">
      <c r="A10" s="2835"/>
      <c r="B10" s="2836"/>
      <c r="C10" s="2836"/>
      <c r="D10" s="2836"/>
      <c r="E10" s="2836"/>
      <c r="F10" s="2836"/>
      <c r="G10" s="2287"/>
      <c r="H10" s="2287"/>
      <c r="I10" s="2837"/>
    </row>
    <row r="11" spans="1:9" s="5" customFormat="1" ht="12.6" customHeight="1">
      <c r="A11" s="2841"/>
      <c r="B11" s="2842"/>
      <c r="C11" s="2842"/>
      <c r="D11" s="2842"/>
      <c r="E11" s="2842"/>
      <c r="F11" s="2842"/>
      <c r="G11" s="2838"/>
      <c r="H11" s="2838"/>
      <c r="I11" s="2839"/>
    </row>
    <row r="12" spans="1:9" ht="12.6" customHeight="1">
      <c r="A12" s="14" t="s">
        <v>972</v>
      </c>
    </row>
    <row r="13" spans="1:9" ht="27.95" customHeight="1">
      <c r="A13" s="2840"/>
      <c r="B13" s="2840"/>
      <c r="C13" s="2840"/>
      <c r="D13" s="2840"/>
      <c r="E13" s="2840"/>
      <c r="F13" s="2840"/>
      <c r="G13" s="2840"/>
      <c r="H13" s="2840"/>
      <c r="I13" s="2840"/>
    </row>
    <row r="14" spans="1:9" s="5" customFormat="1" ht="12.6" customHeight="1">
      <c r="A14" s="2607" t="s">
        <v>1737</v>
      </c>
      <c r="B14" s="2607"/>
      <c r="C14" s="2607"/>
      <c r="D14" s="2607"/>
      <c r="E14" s="2607"/>
      <c r="F14" s="2607"/>
      <c r="G14" s="2607"/>
      <c r="H14" s="2607"/>
      <c r="I14" s="2607"/>
    </row>
    <row r="15" spans="1:9" s="5" customFormat="1" ht="12.6" customHeight="1">
      <c r="A15" s="2849" t="s">
        <v>1738</v>
      </c>
      <c r="B15" s="2850"/>
      <c r="C15" s="2850"/>
      <c r="D15" s="2850"/>
      <c r="E15" s="2850"/>
      <c r="F15" s="2851"/>
      <c r="G15" s="2843" t="s">
        <v>1457</v>
      </c>
      <c r="H15" s="2844"/>
      <c r="I15" s="2845"/>
    </row>
    <row r="16" spans="1:9" s="5" customFormat="1" ht="12.6" customHeight="1">
      <c r="A16" s="2846"/>
      <c r="B16" s="2847"/>
      <c r="C16" s="2847"/>
      <c r="D16" s="2847"/>
      <c r="E16" s="2847"/>
      <c r="F16" s="2847"/>
      <c r="G16" s="2282"/>
      <c r="H16" s="2282"/>
      <c r="I16" s="2848"/>
    </row>
    <row r="17" spans="1:9" s="5" customFormat="1" ht="12.6" customHeight="1">
      <c r="A17" s="2835"/>
      <c r="B17" s="2836"/>
      <c r="C17" s="2836"/>
      <c r="D17" s="2836"/>
      <c r="E17" s="2836"/>
      <c r="F17" s="2836"/>
      <c r="G17" s="2287"/>
      <c r="H17" s="2287"/>
      <c r="I17" s="2837"/>
    </row>
    <row r="18" spans="1:9" s="5" customFormat="1" ht="12.6" customHeight="1">
      <c r="A18" s="2835"/>
      <c r="B18" s="2836"/>
      <c r="C18" s="2836"/>
      <c r="D18" s="2836"/>
      <c r="E18" s="2836"/>
      <c r="F18" s="2836"/>
      <c r="G18" s="2287"/>
      <c r="H18" s="2287"/>
      <c r="I18" s="2837"/>
    </row>
    <row r="19" spans="1:9" s="5" customFormat="1" ht="12.6" customHeight="1">
      <c r="A19" s="2835"/>
      <c r="B19" s="2836"/>
      <c r="C19" s="2836"/>
      <c r="D19" s="2836"/>
      <c r="E19" s="2836"/>
      <c r="F19" s="2836"/>
      <c r="G19" s="2287"/>
      <c r="H19" s="2287"/>
      <c r="I19" s="2837"/>
    </row>
    <row r="20" spans="1:9" s="5" customFormat="1" ht="12.6" customHeight="1">
      <c r="A20" s="2835"/>
      <c r="B20" s="2836"/>
      <c r="C20" s="2836"/>
      <c r="D20" s="2836"/>
      <c r="E20" s="2836"/>
      <c r="F20" s="2836"/>
      <c r="G20" s="2287"/>
      <c r="H20" s="2287"/>
      <c r="I20" s="2837"/>
    </row>
    <row r="21" spans="1:9" s="5" customFormat="1" ht="12.6" customHeight="1">
      <c r="A21" s="2835"/>
      <c r="B21" s="2836"/>
      <c r="C21" s="2836"/>
      <c r="D21" s="2836"/>
      <c r="E21" s="2836"/>
      <c r="F21" s="2836"/>
      <c r="G21" s="2287"/>
      <c r="H21" s="2287"/>
      <c r="I21" s="2837"/>
    </row>
    <row r="22" spans="1:9" s="5" customFormat="1" ht="12.6" customHeight="1">
      <c r="A22" s="2841"/>
      <c r="B22" s="2842"/>
      <c r="C22" s="2842"/>
      <c r="D22" s="2842"/>
      <c r="E22" s="2842"/>
      <c r="F22" s="2842"/>
      <c r="G22" s="2838"/>
      <c r="H22" s="2838"/>
      <c r="I22" s="2839"/>
    </row>
    <row r="23" spans="1:9" s="5" customFormat="1" ht="12.6" customHeight="1">
      <c r="A23" s="2849" t="s">
        <v>1739</v>
      </c>
      <c r="B23" s="2850"/>
      <c r="C23" s="2850"/>
      <c r="D23" s="2850"/>
      <c r="E23" s="2850"/>
      <c r="F23" s="2851"/>
      <c r="G23" s="2852" t="s">
        <v>1457</v>
      </c>
      <c r="H23" s="2853"/>
      <c r="I23" s="2854"/>
    </row>
    <row r="24" spans="1:9" s="5" customFormat="1" ht="12.6" customHeight="1">
      <c r="A24" s="2846"/>
      <c r="B24" s="2847"/>
      <c r="C24" s="2847"/>
      <c r="D24" s="2847"/>
      <c r="E24" s="2847"/>
      <c r="F24" s="2847"/>
      <c r="G24" s="2282"/>
      <c r="H24" s="2282"/>
      <c r="I24" s="2848"/>
    </row>
    <row r="25" spans="1:9" s="5" customFormat="1" ht="12.6" customHeight="1">
      <c r="A25" s="2835"/>
      <c r="B25" s="2836"/>
      <c r="C25" s="2836"/>
      <c r="D25" s="2836"/>
      <c r="E25" s="2836"/>
      <c r="F25" s="2836"/>
      <c r="G25" s="2287"/>
      <c r="H25" s="2287"/>
      <c r="I25" s="2837"/>
    </row>
    <row r="26" spans="1:9" s="5" customFormat="1" ht="12.6" customHeight="1">
      <c r="A26" s="2835"/>
      <c r="B26" s="2836"/>
      <c r="C26" s="2836"/>
      <c r="D26" s="2836"/>
      <c r="E26" s="2836"/>
      <c r="F26" s="2836"/>
      <c r="G26" s="2287"/>
      <c r="H26" s="2287"/>
      <c r="I26" s="2837"/>
    </row>
    <row r="27" spans="1:9" s="5" customFormat="1" ht="12.6" customHeight="1">
      <c r="A27" s="2835"/>
      <c r="B27" s="2836"/>
      <c r="C27" s="2836"/>
      <c r="D27" s="2836"/>
      <c r="E27" s="2836"/>
      <c r="F27" s="2836"/>
      <c r="G27" s="2287"/>
      <c r="H27" s="2287"/>
      <c r="I27" s="2837"/>
    </row>
    <row r="28" spans="1:9" s="5" customFormat="1" ht="12.6" customHeight="1">
      <c r="A28" s="2835"/>
      <c r="B28" s="2836"/>
      <c r="C28" s="2836"/>
      <c r="D28" s="2836"/>
      <c r="E28" s="2836"/>
      <c r="F28" s="2836"/>
      <c r="G28" s="2287"/>
      <c r="H28" s="2287"/>
      <c r="I28" s="2837"/>
    </row>
    <row r="29" spans="1:9" s="5" customFormat="1" ht="12.6" customHeight="1">
      <c r="A29" s="2835"/>
      <c r="B29" s="2836"/>
      <c r="C29" s="2836"/>
      <c r="D29" s="2836"/>
      <c r="E29" s="2836"/>
      <c r="F29" s="2836"/>
      <c r="G29" s="2287"/>
      <c r="H29" s="2287"/>
      <c r="I29" s="2837"/>
    </row>
    <row r="30" spans="1:9" s="5" customFormat="1" ht="12.6" customHeight="1">
      <c r="A30" s="2841"/>
      <c r="B30" s="2842"/>
      <c r="C30" s="2842"/>
      <c r="D30" s="2842"/>
      <c r="E30" s="2842"/>
      <c r="F30" s="2842"/>
      <c r="G30" s="2838"/>
      <c r="H30" s="2838"/>
      <c r="I30" s="2839"/>
    </row>
    <row r="31" spans="1:9" s="5" customFormat="1" ht="12.6" customHeight="1">
      <c r="A31" s="2849" t="s">
        <v>1740</v>
      </c>
      <c r="B31" s="2850"/>
      <c r="C31" s="2850"/>
      <c r="D31" s="2850"/>
      <c r="E31" s="2850"/>
      <c r="F31" s="2851"/>
      <c r="G31" s="2852" t="s">
        <v>1457</v>
      </c>
      <c r="H31" s="2853"/>
      <c r="I31" s="2854"/>
    </row>
    <row r="32" spans="1:9" s="5" customFormat="1" ht="12.6" customHeight="1">
      <c r="A32" s="2846"/>
      <c r="B32" s="2847"/>
      <c r="C32" s="2847"/>
      <c r="D32" s="2847"/>
      <c r="E32" s="2847"/>
      <c r="F32" s="2847"/>
      <c r="G32" s="2282"/>
      <c r="H32" s="2282"/>
      <c r="I32" s="2848"/>
    </row>
    <row r="33" spans="1:9" s="5" customFormat="1" ht="12.6" customHeight="1">
      <c r="A33" s="2835"/>
      <c r="B33" s="2836"/>
      <c r="C33" s="2836"/>
      <c r="D33" s="2836"/>
      <c r="E33" s="2836"/>
      <c r="F33" s="2836"/>
      <c r="G33" s="2287"/>
      <c r="H33" s="2287"/>
      <c r="I33" s="2837"/>
    </row>
    <row r="34" spans="1:9" s="5" customFormat="1" ht="12.6" customHeight="1">
      <c r="A34" s="2835"/>
      <c r="B34" s="2836"/>
      <c r="C34" s="2836"/>
      <c r="D34" s="2836"/>
      <c r="E34" s="2836"/>
      <c r="F34" s="2836"/>
      <c r="G34" s="2287"/>
      <c r="H34" s="2287"/>
      <c r="I34" s="2837"/>
    </row>
    <row r="35" spans="1:9" s="5" customFormat="1" ht="12.6" customHeight="1">
      <c r="A35" s="2835"/>
      <c r="B35" s="2836"/>
      <c r="C35" s="2836"/>
      <c r="D35" s="2836"/>
      <c r="E35" s="2836"/>
      <c r="F35" s="2836"/>
      <c r="G35" s="2287"/>
      <c r="H35" s="2287"/>
      <c r="I35" s="2837"/>
    </row>
    <row r="36" spans="1:9" s="5" customFormat="1" ht="12.6" customHeight="1">
      <c r="A36" s="2835"/>
      <c r="B36" s="2836"/>
      <c r="C36" s="2836"/>
      <c r="D36" s="2836"/>
      <c r="E36" s="2836"/>
      <c r="F36" s="2836"/>
      <c r="G36" s="2287"/>
      <c r="H36" s="2287"/>
      <c r="I36" s="2837"/>
    </row>
    <row r="37" spans="1:9" s="5" customFormat="1" ht="12.6" customHeight="1">
      <c r="A37" s="2835"/>
      <c r="B37" s="2836"/>
      <c r="C37" s="2836"/>
      <c r="D37" s="2836"/>
      <c r="E37" s="2836"/>
      <c r="F37" s="2836"/>
      <c r="G37" s="2287"/>
      <c r="H37" s="2287"/>
      <c r="I37" s="2837"/>
    </row>
    <row r="38" spans="1:9" s="5" customFormat="1" ht="12.6" customHeight="1">
      <c r="A38" s="2841"/>
      <c r="B38" s="2842"/>
      <c r="C38" s="2842"/>
      <c r="D38" s="2842"/>
      <c r="E38" s="2842"/>
      <c r="F38" s="2842"/>
      <c r="G38" s="2838"/>
      <c r="H38" s="2838"/>
      <c r="I38" s="2839"/>
    </row>
    <row r="39" spans="1:9" s="5" customFormat="1" ht="12.6" customHeight="1">
      <c r="A39" s="2849" t="s">
        <v>1741</v>
      </c>
      <c r="B39" s="2850"/>
      <c r="C39" s="2850"/>
      <c r="D39" s="2850"/>
      <c r="E39" s="2850"/>
      <c r="F39" s="2851"/>
      <c r="G39" s="2852" t="s">
        <v>1457</v>
      </c>
      <c r="H39" s="2853"/>
      <c r="I39" s="2854"/>
    </row>
    <row r="40" spans="1:9" s="5" customFormat="1" ht="12.6" customHeight="1">
      <c r="A40" s="2846"/>
      <c r="B40" s="2847"/>
      <c r="C40" s="2847"/>
      <c r="D40" s="2847"/>
      <c r="E40" s="2847"/>
      <c r="F40" s="2847"/>
      <c r="G40" s="2282"/>
      <c r="H40" s="2282"/>
      <c r="I40" s="2848"/>
    </row>
    <row r="41" spans="1:9" s="5" customFormat="1" ht="12.6" customHeight="1">
      <c r="A41" s="2835"/>
      <c r="B41" s="2836"/>
      <c r="C41" s="2836"/>
      <c r="D41" s="2836"/>
      <c r="E41" s="2836"/>
      <c r="F41" s="2836"/>
      <c r="G41" s="2287"/>
      <c r="H41" s="2287"/>
      <c r="I41" s="2837"/>
    </row>
    <row r="42" spans="1:9" s="5" customFormat="1" ht="12.6" customHeight="1">
      <c r="A42" s="2835"/>
      <c r="B42" s="2836"/>
      <c r="C42" s="2836"/>
      <c r="D42" s="2836"/>
      <c r="E42" s="2836"/>
      <c r="F42" s="2836"/>
      <c r="G42" s="2287"/>
      <c r="H42" s="2287"/>
      <c r="I42" s="2837"/>
    </row>
    <row r="43" spans="1:9" s="5" customFormat="1" ht="12.6" customHeight="1">
      <c r="A43" s="2835"/>
      <c r="B43" s="2836"/>
      <c r="C43" s="2836"/>
      <c r="D43" s="2836"/>
      <c r="E43" s="2836"/>
      <c r="F43" s="2836"/>
      <c r="G43" s="2287"/>
      <c r="H43" s="2287"/>
      <c r="I43" s="2837"/>
    </row>
    <row r="44" spans="1:9" s="5" customFormat="1" ht="12.6" customHeight="1">
      <c r="A44" s="2835"/>
      <c r="B44" s="2836"/>
      <c r="C44" s="2836"/>
      <c r="D44" s="2836"/>
      <c r="E44" s="2836"/>
      <c r="F44" s="2836"/>
      <c r="G44" s="2287"/>
      <c r="H44" s="2287"/>
      <c r="I44" s="2837"/>
    </row>
    <row r="45" spans="1:9" s="5" customFormat="1" ht="12.6" customHeight="1">
      <c r="A45" s="2835"/>
      <c r="B45" s="2836"/>
      <c r="C45" s="2836"/>
      <c r="D45" s="2836"/>
      <c r="E45" s="2836"/>
      <c r="F45" s="2836"/>
      <c r="G45" s="2287"/>
      <c r="H45" s="2287"/>
      <c r="I45" s="2837"/>
    </row>
    <row r="46" spans="1:9" s="5" customFormat="1" ht="12.6" customHeight="1">
      <c r="A46" s="2841"/>
      <c r="B46" s="2842"/>
      <c r="C46" s="2842"/>
      <c r="D46" s="2842"/>
      <c r="E46" s="2842"/>
      <c r="F46" s="2842"/>
      <c r="G46" s="2838"/>
      <c r="H46" s="2838"/>
      <c r="I46" s="2839"/>
    </row>
    <row r="47" spans="1:9" s="5" customFormat="1" ht="12.6" customHeight="1">
      <c r="A47" s="2849" t="s">
        <v>1742</v>
      </c>
      <c r="B47" s="2850"/>
      <c r="C47" s="2850"/>
      <c r="D47" s="2850"/>
      <c r="E47" s="2850"/>
      <c r="F47" s="2851"/>
      <c r="G47" s="2852" t="s">
        <v>1457</v>
      </c>
      <c r="H47" s="2853"/>
      <c r="I47" s="2854"/>
    </row>
    <row r="48" spans="1:9" s="5" customFormat="1" ht="12.6" customHeight="1">
      <c r="A48" s="2846"/>
      <c r="B48" s="2847"/>
      <c r="C48" s="2847"/>
      <c r="D48" s="2847"/>
      <c r="E48" s="2847"/>
      <c r="F48" s="2847"/>
      <c r="G48" s="2282"/>
      <c r="H48" s="2282"/>
      <c r="I48" s="2848"/>
    </row>
    <row r="49" spans="1:9" s="5" customFormat="1" ht="12.6" customHeight="1">
      <c r="A49" s="2835"/>
      <c r="B49" s="2836"/>
      <c r="C49" s="2836"/>
      <c r="D49" s="2836"/>
      <c r="E49" s="2836"/>
      <c r="F49" s="2836"/>
      <c r="G49" s="2287"/>
      <c r="H49" s="2287"/>
      <c r="I49" s="2837"/>
    </row>
    <row r="50" spans="1:9" s="5" customFormat="1" ht="12.6" customHeight="1">
      <c r="A50" s="2835"/>
      <c r="B50" s="2836"/>
      <c r="C50" s="2836"/>
      <c r="D50" s="2836"/>
      <c r="E50" s="2836"/>
      <c r="F50" s="2836"/>
      <c r="G50" s="2287"/>
      <c r="H50" s="2287"/>
      <c r="I50" s="2837"/>
    </row>
    <row r="51" spans="1:9" s="5" customFormat="1" ht="12.6" customHeight="1">
      <c r="A51" s="2835"/>
      <c r="B51" s="2836"/>
      <c r="C51" s="2836"/>
      <c r="D51" s="2836"/>
      <c r="E51" s="2836"/>
      <c r="F51" s="2836"/>
      <c r="G51" s="2287"/>
      <c r="H51" s="2287"/>
      <c r="I51" s="2837"/>
    </row>
    <row r="52" spans="1:9" s="5" customFormat="1" ht="12.6" customHeight="1">
      <c r="A52" s="2835"/>
      <c r="B52" s="2836"/>
      <c r="C52" s="2836"/>
      <c r="D52" s="2836"/>
      <c r="E52" s="2836"/>
      <c r="F52" s="2836"/>
      <c r="G52" s="2287"/>
      <c r="H52" s="2287"/>
      <c r="I52" s="2837"/>
    </row>
    <row r="53" spans="1:9" s="5" customFormat="1" ht="12.6" customHeight="1">
      <c r="A53" s="2835"/>
      <c r="B53" s="2836"/>
      <c r="C53" s="2836"/>
      <c r="D53" s="2836"/>
      <c r="E53" s="2836"/>
      <c r="F53" s="2836"/>
      <c r="G53" s="2287"/>
      <c r="H53" s="2287"/>
      <c r="I53" s="2837"/>
    </row>
    <row r="54" spans="1:9" s="5" customFormat="1" ht="12.6" customHeight="1">
      <c r="A54" s="2841"/>
      <c r="B54" s="2842"/>
      <c r="C54" s="2842"/>
      <c r="D54" s="2842"/>
      <c r="E54" s="2842"/>
      <c r="F54" s="2842"/>
      <c r="G54" s="2838"/>
      <c r="H54" s="2838"/>
      <c r="I54" s="2839"/>
    </row>
    <row r="55" spans="1:9" ht="12.95" customHeight="1">
      <c r="A55" s="14" t="s">
        <v>972</v>
      </c>
    </row>
    <row r="56" spans="1:9" ht="27.95" customHeight="1">
      <c r="A56" s="2840"/>
      <c r="B56" s="2840"/>
      <c r="C56" s="2840"/>
      <c r="D56" s="2840"/>
      <c r="E56" s="2840"/>
      <c r="F56" s="2840"/>
      <c r="G56" s="2840"/>
      <c r="H56" s="2840"/>
      <c r="I56" s="2840"/>
    </row>
    <row r="57" spans="1:9" ht="12.95" customHeight="1">
      <c r="A57" s="15">
        <f>'o fy'!$A$54</f>
        <v>0</v>
      </c>
    </row>
  </sheetData>
  <sheetProtection formatCells="0" selectLockedCells="1"/>
  <mergeCells count="101">
    <mergeCell ref="A54:F54"/>
    <mergeCell ref="G54:I54"/>
    <mergeCell ref="A56:I56"/>
    <mergeCell ref="A50:F50"/>
    <mergeCell ref="G50:I50"/>
    <mergeCell ref="A51:F51"/>
    <mergeCell ref="G51:I51"/>
    <mergeCell ref="A52:F52"/>
    <mergeCell ref="G44:I44"/>
    <mergeCell ref="A45:F45"/>
    <mergeCell ref="G45:I45"/>
    <mergeCell ref="A46:F46"/>
    <mergeCell ref="G46:I46"/>
    <mergeCell ref="A53:F53"/>
    <mergeCell ref="G53:I53"/>
    <mergeCell ref="G52:I52"/>
    <mergeCell ref="A47:F47"/>
    <mergeCell ref="G47:I47"/>
    <mergeCell ref="A48:F48"/>
    <mergeCell ref="G48:I48"/>
    <mergeCell ref="A49:F49"/>
    <mergeCell ref="G49:I49"/>
    <mergeCell ref="A44:F44"/>
    <mergeCell ref="A43:F43"/>
    <mergeCell ref="G43:I43"/>
    <mergeCell ref="A39:F39"/>
    <mergeCell ref="G39:I39"/>
    <mergeCell ref="A40:F40"/>
    <mergeCell ref="G40:I40"/>
    <mergeCell ref="A31:F31"/>
    <mergeCell ref="G31:I31"/>
    <mergeCell ref="A42:F42"/>
    <mergeCell ref="G42:I42"/>
    <mergeCell ref="A34:F34"/>
    <mergeCell ref="G34:I34"/>
    <mergeCell ref="A35:F35"/>
    <mergeCell ref="G35:I35"/>
    <mergeCell ref="A41:F41"/>
    <mergeCell ref="G41:I41"/>
    <mergeCell ref="A37:F37"/>
    <mergeCell ref="G37:I37"/>
    <mergeCell ref="A38:F38"/>
    <mergeCell ref="G38:I38"/>
    <mergeCell ref="A29:F29"/>
    <mergeCell ref="G29:I29"/>
    <mergeCell ref="A30:F30"/>
    <mergeCell ref="G30:I30"/>
    <mergeCell ref="A36:F36"/>
    <mergeCell ref="G36:I36"/>
    <mergeCell ref="A32:F32"/>
    <mergeCell ref="G32:I32"/>
    <mergeCell ref="A33:F33"/>
    <mergeCell ref="G33:I33"/>
    <mergeCell ref="A24:F24"/>
    <mergeCell ref="G24:I24"/>
    <mergeCell ref="A25:F25"/>
    <mergeCell ref="G25:I25"/>
    <mergeCell ref="A26:F26"/>
    <mergeCell ref="G26:I26"/>
    <mergeCell ref="A27:F27"/>
    <mergeCell ref="G27:I27"/>
    <mergeCell ref="A28:F28"/>
    <mergeCell ref="G28:I28"/>
    <mergeCell ref="A19:F19"/>
    <mergeCell ref="G19:I19"/>
    <mergeCell ref="A20:F20"/>
    <mergeCell ref="G20:I20"/>
    <mergeCell ref="A21:F21"/>
    <mergeCell ref="G21:I21"/>
    <mergeCell ref="A22:F22"/>
    <mergeCell ref="G22:I22"/>
    <mergeCell ref="A23:F23"/>
    <mergeCell ref="G23:I23"/>
    <mergeCell ref="A14:I14"/>
    <mergeCell ref="A15:F15"/>
    <mergeCell ref="G15:I15"/>
    <mergeCell ref="A16:F16"/>
    <mergeCell ref="G16:I16"/>
    <mergeCell ref="A17:F17"/>
    <mergeCell ref="A18:F18"/>
    <mergeCell ref="G18:I18"/>
    <mergeCell ref="A8:F8"/>
    <mergeCell ref="G8:I8"/>
    <mergeCell ref="A9:F9"/>
    <mergeCell ref="G9:I9"/>
    <mergeCell ref="A10:F10"/>
    <mergeCell ref="G17:I17"/>
    <mergeCell ref="A7:F7"/>
    <mergeCell ref="G7:I7"/>
    <mergeCell ref="G11:I11"/>
    <mergeCell ref="A13:I13"/>
    <mergeCell ref="G10:I10"/>
    <mergeCell ref="A11:F11"/>
    <mergeCell ref="A2:I2"/>
    <mergeCell ref="A3:I3"/>
    <mergeCell ref="A4:F4"/>
    <mergeCell ref="G4:I4"/>
    <mergeCell ref="A5:F5"/>
    <mergeCell ref="G5:I5"/>
    <mergeCell ref="A6:F6"/>
    <mergeCell ref="G6:I6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>
  <sheetPr codeName="List46"/>
  <dimension ref="A1:K58"/>
  <sheetViews>
    <sheetView showGridLines="0" zoomScaleSheetLayoutView="145" zoomScalePageLayoutView="130" workbookViewId="0">
      <selection activeCell="K48" sqref="K48"/>
    </sheetView>
  </sheetViews>
  <sheetFormatPr defaultRowHeight="11.25"/>
  <cols>
    <col min="1" max="2" width="11.140625" style="14" customWidth="1"/>
    <col min="3" max="3" width="12.28515625" style="14" customWidth="1"/>
    <col min="4" max="5" width="9.5703125" style="14" customWidth="1"/>
    <col min="6" max="8" width="7.7109375" style="14" customWidth="1"/>
    <col min="9" max="9" width="11" style="14" customWidth="1"/>
    <col min="10" max="10" width="7.7109375" style="14" customWidth="1"/>
    <col min="11" max="11" width="9.140625" style="14" hidden="1" customWidth="1"/>
    <col min="12" max="14" width="9.140625" style="14"/>
    <col min="15" max="15" width="5.5703125" style="14" customWidth="1"/>
    <col min="16" max="16384" width="9.140625" style="14"/>
  </cols>
  <sheetData>
    <row r="1" spans="1:9">
      <c r="A1" s="15" t="str">
        <f>'o fy'!$B$29</f>
        <v>LASER CUT SLOVENSKO spol. s r.o.</v>
      </c>
    </row>
    <row r="2" spans="1:9" s="5" customFormat="1">
      <c r="A2" s="2241" t="s">
        <v>1743</v>
      </c>
      <c r="B2" s="2241"/>
      <c r="C2" s="2241"/>
      <c r="D2" s="2241"/>
      <c r="E2" s="2241"/>
      <c r="F2" s="2241"/>
      <c r="G2" s="2241"/>
      <c r="H2" s="2241"/>
      <c r="I2" s="2241"/>
    </row>
    <row r="3" spans="1:9" s="5" customFormat="1" ht="12.6" customHeight="1">
      <c r="A3" s="2849" t="s">
        <v>1744</v>
      </c>
      <c r="B3" s="2850"/>
      <c r="C3" s="2850"/>
      <c r="D3" s="2850"/>
      <c r="E3" s="2850"/>
      <c r="F3" s="2851"/>
      <c r="G3" s="2843" t="s">
        <v>1457</v>
      </c>
      <c r="H3" s="2844"/>
      <c r="I3" s="2845"/>
    </row>
    <row r="4" spans="1:9" s="5" customFormat="1" ht="12.6" customHeight="1">
      <c r="A4" s="2846"/>
      <c r="B4" s="2847"/>
      <c r="C4" s="2847"/>
      <c r="D4" s="2847"/>
      <c r="E4" s="2847"/>
      <c r="F4" s="2847"/>
      <c r="G4" s="2282"/>
      <c r="H4" s="2282"/>
      <c r="I4" s="2848"/>
    </row>
    <row r="5" spans="1:9" s="5" customFormat="1" ht="12.6" customHeight="1">
      <c r="A5" s="2835"/>
      <c r="B5" s="2836"/>
      <c r="C5" s="2836"/>
      <c r="D5" s="2836"/>
      <c r="E5" s="2836"/>
      <c r="F5" s="2836"/>
      <c r="G5" s="2287"/>
      <c r="H5" s="2287"/>
      <c r="I5" s="2837"/>
    </row>
    <row r="6" spans="1:9" s="5" customFormat="1" ht="12.6" customHeight="1">
      <c r="A6" s="2835"/>
      <c r="B6" s="2836"/>
      <c r="C6" s="2836"/>
      <c r="D6" s="2836"/>
      <c r="E6" s="2836"/>
      <c r="F6" s="2836"/>
      <c r="G6" s="2287"/>
      <c r="H6" s="2287"/>
      <c r="I6" s="2837"/>
    </row>
    <row r="7" spans="1:9" s="5" customFormat="1" ht="12.6" customHeight="1">
      <c r="A7" s="2835"/>
      <c r="B7" s="2836"/>
      <c r="C7" s="2836"/>
      <c r="D7" s="2836"/>
      <c r="E7" s="2836"/>
      <c r="F7" s="2836"/>
      <c r="G7" s="2287"/>
      <c r="H7" s="2287"/>
      <c r="I7" s="2837"/>
    </row>
    <row r="8" spans="1:9" s="5" customFormat="1" ht="12.6" customHeight="1">
      <c r="A8" s="2835"/>
      <c r="B8" s="2836"/>
      <c r="C8" s="2836"/>
      <c r="D8" s="2836"/>
      <c r="E8" s="2836"/>
      <c r="F8" s="2836"/>
      <c r="G8" s="2287"/>
      <c r="H8" s="2287"/>
      <c r="I8" s="2837"/>
    </row>
    <row r="9" spans="1:9" s="5" customFormat="1" ht="12.6" customHeight="1">
      <c r="A9" s="2835"/>
      <c r="B9" s="2836"/>
      <c r="C9" s="2836"/>
      <c r="D9" s="2836"/>
      <c r="E9" s="2836"/>
      <c r="F9" s="2836"/>
      <c r="G9" s="2287"/>
      <c r="H9" s="2287"/>
      <c r="I9" s="2837"/>
    </row>
    <row r="10" spans="1:9" s="5" customFormat="1" ht="12.6" customHeight="1">
      <c r="A10" s="2841"/>
      <c r="B10" s="2842"/>
      <c r="C10" s="2842"/>
      <c r="D10" s="2842"/>
      <c r="E10" s="2842"/>
      <c r="F10" s="2842"/>
      <c r="G10" s="2838"/>
      <c r="H10" s="2838"/>
      <c r="I10" s="2839"/>
    </row>
    <row r="11" spans="1:9" s="5" customFormat="1" ht="12.6" customHeight="1">
      <c r="A11" s="2855" t="s">
        <v>1745</v>
      </c>
      <c r="B11" s="2850"/>
      <c r="C11" s="2850"/>
      <c r="D11" s="2850"/>
      <c r="E11" s="2850"/>
      <c r="F11" s="2851"/>
      <c r="G11" s="2852" t="s">
        <v>1457</v>
      </c>
      <c r="H11" s="2853"/>
      <c r="I11" s="2854"/>
    </row>
    <row r="12" spans="1:9" s="5" customFormat="1" ht="12.6" customHeight="1">
      <c r="A12" s="2846"/>
      <c r="B12" s="2847"/>
      <c r="C12" s="2847"/>
      <c r="D12" s="2847"/>
      <c r="E12" s="2847"/>
      <c r="F12" s="2847"/>
      <c r="G12" s="2282"/>
      <c r="H12" s="2282"/>
      <c r="I12" s="2848"/>
    </row>
    <row r="13" spans="1:9" s="5" customFormat="1" ht="12.6" customHeight="1">
      <c r="A13" s="2835"/>
      <c r="B13" s="2836"/>
      <c r="C13" s="2836"/>
      <c r="D13" s="2836"/>
      <c r="E13" s="2836"/>
      <c r="F13" s="2836"/>
      <c r="G13" s="2287"/>
      <c r="H13" s="2287"/>
      <c r="I13" s="2837"/>
    </row>
    <row r="14" spans="1:9" s="5" customFormat="1" ht="12.6" customHeight="1">
      <c r="A14" s="2835"/>
      <c r="B14" s="2836"/>
      <c r="C14" s="2836"/>
      <c r="D14" s="2836"/>
      <c r="E14" s="2836"/>
      <c r="F14" s="2836"/>
      <c r="G14" s="2287"/>
      <c r="H14" s="2287"/>
      <c r="I14" s="2837"/>
    </row>
    <row r="15" spans="1:9" s="5" customFormat="1" ht="12.6" customHeight="1">
      <c r="A15" s="2835"/>
      <c r="B15" s="2836"/>
      <c r="C15" s="2836"/>
      <c r="D15" s="2836"/>
      <c r="E15" s="2836"/>
      <c r="F15" s="2836"/>
      <c r="G15" s="2287"/>
      <c r="H15" s="2287"/>
      <c r="I15" s="2837"/>
    </row>
    <row r="16" spans="1:9" s="5" customFormat="1" ht="12.6" customHeight="1">
      <c r="A16" s="2835"/>
      <c r="B16" s="2836"/>
      <c r="C16" s="2836"/>
      <c r="D16" s="2836"/>
      <c r="E16" s="2836"/>
      <c r="F16" s="2836"/>
      <c r="G16" s="2287"/>
      <c r="H16" s="2287"/>
      <c r="I16" s="2837"/>
    </row>
    <row r="17" spans="1:9" s="5" customFormat="1" ht="12.6" customHeight="1">
      <c r="A17" s="2835"/>
      <c r="B17" s="2836"/>
      <c r="C17" s="2836"/>
      <c r="D17" s="2836"/>
      <c r="E17" s="2836"/>
      <c r="F17" s="2836"/>
      <c r="G17" s="2287"/>
      <c r="H17" s="2287"/>
      <c r="I17" s="2837"/>
    </row>
    <row r="18" spans="1:9" s="5" customFormat="1" ht="12.6" customHeight="1">
      <c r="A18" s="2841"/>
      <c r="B18" s="2842"/>
      <c r="C18" s="2842"/>
      <c r="D18" s="2842"/>
      <c r="E18" s="2842"/>
      <c r="F18" s="2842"/>
      <c r="G18" s="2838"/>
      <c r="H18" s="2838"/>
      <c r="I18" s="2839"/>
    </row>
    <row r="19" spans="1:9" s="5" customFormat="1" ht="22.5" customHeight="1">
      <c r="A19" s="2855" t="s">
        <v>1746</v>
      </c>
      <c r="B19" s="2850"/>
      <c r="C19" s="2850"/>
      <c r="D19" s="2850"/>
      <c r="E19" s="2850"/>
      <c r="F19" s="2851"/>
      <c r="G19" s="2852" t="s">
        <v>1457</v>
      </c>
      <c r="H19" s="2853"/>
      <c r="I19" s="2854"/>
    </row>
    <row r="20" spans="1:9" s="5" customFormat="1" ht="12.6" customHeight="1">
      <c r="A20" s="2856"/>
      <c r="B20" s="2857"/>
      <c r="C20" s="2857"/>
      <c r="D20" s="2857"/>
      <c r="E20" s="2857"/>
      <c r="F20" s="2858"/>
      <c r="G20" s="2282"/>
      <c r="H20" s="2282"/>
      <c r="I20" s="2848"/>
    </row>
    <row r="21" spans="1:9" s="5" customFormat="1" ht="12.6" customHeight="1">
      <c r="A21" s="2859"/>
      <c r="B21" s="2860"/>
      <c r="C21" s="2860"/>
      <c r="D21" s="2860"/>
      <c r="E21" s="2860"/>
      <c r="F21" s="2860"/>
      <c r="G21" s="2287"/>
      <c r="H21" s="2287"/>
      <c r="I21" s="2837"/>
    </row>
    <row r="22" spans="1:9" s="5" customFormat="1" ht="12.6" customHeight="1">
      <c r="A22" s="2859"/>
      <c r="B22" s="2860"/>
      <c r="C22" s="2860"/>
      <c r="D22" s="2860"/>
      <c r="E22" s="2860"/>
      <c r="F22" s="2860"/>
      <c r="G22" s="2287"/>
      <c r="H22" s="2287"/>
      <c r="I22" s="2837"/>
    </row>
    <row r="23" spans="1:9" s="5" customFormat="1" ht="12.6" customHeight="1">
      <c r="A23" s="2859"/>
      <c r="B23" s="2860"/>
      <c r="C23" s="2860"/>
      <c r="D23" s="2860"/>
      <c r="E23" s="2860"/>
      <c r="F23" s="2860"/>
      <c r="G23" s="2287"/>
      <c r="H23" s="2287"/>
      <c r="I23" s="2837"/>
    </row>
    <row r="24" spans="1:9" s="5" customFormat="1" ht="12.6" customHeight="1">
      <c r="A24" s="2859"/>
      <c r="B24" s="2860"/>
      <c r="C24" s="2860"/>
      <c r="D24" s="2860"/>
      <c r="E24" s="2860"/>
      <c r="F24" s="2860"/>
      <c r="G24" s="2287"/>
      <c r="H24" s="2287"/>
      <c r="I24" s="2837"/>
    </row>
    <row r="25" spans="1:9" s="5" customFormat="1" ht="12.6" customHeight="1">
      <c r="A25" s="2859"/>
      <c r="B25" s="2860"/>
      <c r="C25" s="2860"/>
      <c r="D25" s="2860"/>
      <c r="E25" s="2860"/>
      <c r="F25" s="2860"/>
      <c r="G25" s="2287"/>
      <c r="H25" s="2287"/>
      <c r="I25" s="2837"/>
    </row>
    <row r="26" spans="1:9" s="5" customFormat="1" ht="12.6" customHeight="1">
      <c r="A26" s="2861"/>
      <c r="B26" s="2862"/>
      <c r="C26" s="2862"/>
      <c r="D26" s="2862"/>
      <c r="E26" s="2862"/>
      <c r="F26" s="2862"/>
      <c r="G26" s="2838"/>
      <c r="H26" s="2838"/>
      <c r="I26" s="2839"/>
    </row>
    <row r="27" spans="1:9" s="5" customFormat="1" ht="12.6" customHeight="1">
      <c r="A27" s="2855" t="s">
        <v>1747</v>
      </c>
      <c r="B27" s="2850"/>
      <c r="C27" s="2850"/>
      <c r="D27" s="2850"/>
      <c r="E27" s="2850"/>
      <c r="F27" s="2851"/>
      <c r="G27" s="2852" t="s">
        <v>1457</v>
      </c>
      <c r="H27" s="2853"/>
      <c r="I27" s="2854"/>
    </row>
    <row r="28" spans="1:9" s="5" customFormat="1" ht="12.6" customHeight="1">
      <c r="A28" s="2846"/>
      <c r="B28" s="2847"/>
      <c r="C28" s="2847"/>
      <c r="D28" s="2847"/>
      <c r="E28" s="2847"/>
      <c r="F28" s="2847"/>
      <c r="G28" s="2282"/>
      <c r="H28" s="2282"/>
      <c r="I28" s="2848"/>
    </row>
    <row r="29" spans="1:9" s="5" customFormat="1" ht="12.6" customHeight="1">
      <c r="A29" s="2835"/>
      <c r="B29" s="2836"/>
      <c r="C29" s="2836"/>
      <c r="D29" s="2836"/>
      <c r="E29" s="2836"/>
      <c r="F29" s="2836"/>
      <c r="G29" s="2287"/>
      <c r="H29" s="2287"/>
      <c r="I29" s="2837"/>
    </row>
    <row r="30" spans="1:9" s="5" customFormat="1" ht="12.6" customHeight="1">
      <c r="A30" s="2835"/>
      <c r="B30" s="2836"/>
      <c r="C30" s="2836"/>
      <c r="D30" s="2836"/>
      <c r="E30" s="2836"/>
      <c r="F30" s="2836"/>
      <c r="G30" s="2287"/>
      <c r="H30" s="2287"/>
      <c r="I30" s="2837"/>
    </row>
    <row r="31" spans="1:9" s="5" customFormat="1" ht="12.6" customHeight="1">
      <c r="A31" s="2835"/>
      <c r="B31" s="2836"/>
      <c r="C31" s="2836"/>
      <c r="D31" s="2836"/>
      <c r="E31" s="2836"/>
      <c r="F31" s="2836"/>
      <c r="G31" s="2287"/>
      <c r="H31" s="2287"/>
      <c r="I31" s="2837"/>
    </row>
    <row r="32" spans="1:9" s="5" customFormat="1" ht="12.6" customHeight="1">
      <c r="A32" s="2835"/>
      <c r="B32" s="2836"/>
      <c r="C32" s="2836"/>
      <c r="D32" s="2836"/>
      <c r="E32" s="2836"/>
      <c r="F32" s="2836"/>
      <c r="G32" s="2287"/>
      <c r="H32" s="2287"/>
      <c r="I32" s="2837"/>
    </row>
    <row r="33" spans="1:9" s="5" customFormat="1" ht="12.6" customHeight="1">
      <c r="A33" s="2835"/>
      <c r="B33" s="2836"/>
      <c r="C33" s="2836"/>
      <c r="D33" s="2836"/>
      <c r="E33" s="2836"/>
      <c r="F33" s="2836"/>
      <c r="G33" s="2287"/>
      <c r="H33" s="2287"/>
      <c r="I33" s="2837"/>
    </row>
    <row r="34" spans="1:9" s="5" customFormat="1" ht="12.6" customHeight="1">
      <c r="A34" s="2841"/>
      <c r="B34" s="2842"/>
      <c r="C34" s="2842"/>
      <c r="D34" s="2842"/>
      <c r="E34" s="2842"/>
      <c r="F34" s="2842"/>
      <c r="G34" s="2838"/>
      <c r="H34" s="2838"/>
      <c r="I34" s="2839"/>
    </row>
    <row r="35" spans="1:9" s="5" customFormat="1" ht="12.6" customHeight="1">
      <c r="A35" s="2855" t="s">
        <v>1748</v>
      </c>
      <c r="B35" s="2850"/>
      <c r="C35" s="2850"/>
      <c r="D35" s="2850"/>
      <c r="E35" s="2850"/>
      <c r="F35" s="2851"/>
      <c r="G35" s="2852" t="s">
        <v>1457</v>
      </c>
      <c r="H35" s="2853"/>
      <c r="I35" s="2854"/>
    </row>
    <row r="36" spans="1:9" s="5" customFormat="1" ht="12" customHeight="1">
      <c r="A36" s="2846"/>
      <c r="B36" s="2847"/>
      <c r="C36" s="2847"/>
      <c r="D36" s="2847"/>
      <c r="E36" s="2847"/>
      <c r="F36" s="2847"/>
      <c r="G36" s="2282"/>
      <c r="H36" s="2282"/>
      <c r="I36" s="2848"/>
    </row>
    <row r="37" spans="1:9" s="5" customFormat="1" ht="12.6" customHeight="1">
      <c r="A37" s="2835"/>
      <c r="B37" s="2836"/>
      <c r="C37" s="2836"/>
      <c r="D37" s="2836"/>
      <c r="E37" s="2836"/>
      <c r="F37" s="2836"/>
      <c r="G37" s="2287"/>
      <c r="H37" s="2287"/>
      <c r="I37" s="2837"/>
    </row>
    <row r="38" spans="1:9" s="5" customFormat="1" ht="12.6" customHeight="1">
      <c r="A38" s="2835"/>
      <c r="B38" s="2836"/>
      <c r="C38" s="2836"/>
      <c r="D38" s="2836"/>
      <c r="E38" s="2836"/>
      <c r="F38" s="2836"/>
      <c r="G38" s="2287"/>
      <c r="H38" s="2287"/>
      <c r="I38" s="2837"/>
    </row>
    <row r="39" spans="1:9" s="5" customFormat="1" ht="12.6" customHeight="1">
      <c r="A39" s="2835"/>
      <c r="B39" s="2836"/>
      <c r="C39" s="2836"/>
      <c r="D39" s="2836"/>
      <c r="E39" s="2836"/>
      <c r="F39" s="2836"/>
      <c r="G39" s="2287"/>
      <c r="H39" s="2287"/>
      <c r="I39" s="2837"/>
    </row>
    <row r="40" spans="1:9" s="5" customFormat="1" ht="12.6" customHeight="1">
      <c r="A40" s="2835"/>
      <c r="B40" s="2836"/>
      <c r="C40" s="2836"/>
      <c r="D40" s="2836"/>
      <c r="E40" s="2836"/>
      <c r="F40" s="2836"/>
      <c r="G40" s="2287"/>
      <c r="H40" s="2287"/>
      <c r="I40" s="2837"/>
    </row>
    <row r="41" spans="1:9" s="5" customFormat="1" ht="12.6" customHeight="1">
      <c r="A41" s="2835"/>
      <c r="B41" s="2836"/>
      <c r="C41" s="2836"/>
      <c r="D41" s="2836"/>
      <c r="E41" s="2836"/>
      <c r="F41" s="2836"/>
      <c r="G41" s="2287"/>
      <c r="H41" s="2287"/>
      <c r="I41" s="2837"/>
    </row>
    <row r="42" spans="1:9" s="5" customFormat="1" ht="12.6" customHeight="1">
      <c r="A42" s="2835"/>
      <c r="B42" s="2836"/>
      <c r="C42" s="2836"/>
      <c r="D42" s="2836"/>
      <c r="E42" s="2836"/>
      <c r="F42" s="2836"/>
      <c r="G42" s="2287"/>
      <c r="H42" s="2287"/>
      <c r="I42" s="2837"/>
    </row>
    <row r="43" spans="1:9" s="5" customFormat="1" ht="12.6" customHeight="1">
      <c r="A43" s="2835"/>
      <c r="B43" s="2836"/>
      <c r="C43" s="2836"/>
      <c r="D43" s="2836"/>
      <c r="E43" s="2836"/>
      <c r="F43" s="2836"/>
      <c r="G43" s="2287"/>
      <c r="H43" s="2287"/>
      <c r="I43" s="2837"/>
    </row>
    <row r="44" spans="1:9" s="5" customFormat="1" ht="12.6" customHeight="1">
      <c r="A44" s="2835"/>
      <c r="B44" s="2836"/>
      <c r="C44" s="2836"/>
      <c r="D44" s="2836"/>
      <c r="E44" s="2836"/>
      <c r="F44" s="2836"/>
      <c r="G44" s="2287"/>
      <c r="H44" s="2287"/>
      <c r="I44" s="2837"/>
    </row>
    <row r="45" spans="1:9" s="5" customFormat="1" ht="12.6" customHeight="1">
      <c r="A45" s="2841"/>
      <c r="B45" s="2842"/>
      <c r="C45" s="2842"/>
      <c r="D45" s="2842"/>
      <c r="E45" s="2842"/>
      <c r="F45" s="2842"/>
      <c r="G45" s="2838"/>
      <c r="H45" s="2838"/>
      <c r="I45" s="2839"/>
    </row>
    <row r="46" spans="1:9" s="5" customFormat="1" ht="12.6" customHeight="1">
      <c r="A46" s="2855" t="s">
        <v>1749</v>
      </c>
      <c r="B46" s="2850"/>
      <c r="C46" s="2850"/>
      <c r="D46" s="2850"/>
      <c r="E46" s="2850"/>
      <c r="F46" s="2851"/>
      <c r="G46" s="2852" t="s">
        <v>1457</v>
      </c>
      <c r="H46" s="2853"/>
      <c r="I46" s="2854"/>
    </row>
    <row r="47" spans="1:9" s="5" customFormat="1" ht="12.6" customHeight="1">
      <c r="A47" s="2846"/>
      <c r="B47" s="2847"/>
      <c r="C47" s="2847"/>
      <c r="D47" s="2847"/>
      <c r="E47" s="2847"/>
      <c r="F47" s="2847"/>
      <c r="G47" s="2282"/>
      <c r="H47" s="2282"/>
      <c r="I47" s="2848"/>
    </row>
    <row r="48" spans="1:9" s="5" customFormat="1" ht="12.6" customHeight="1">
      <c r="A48" s="2835"/>
      <c r="B48" s="2836"/>
      <c r="C48" s="2836"/>
      <c r="D48" s="2836"/>
      <c r="E48" s="2836"/>
      <c r="F48" s="2836"/>
      <c r="G48" s="2287"/>
      <c r="H48" s="2287"/>
      <c r="I48" s="2837"/>
    </row>
    <row r="49" spans="1:9" s="5" customFormat="1" ht="12.6" customHeight="1">
      <c r="A49" s="2835"/>
      <c r="B49" s="2836"/>
      <c r="C49" s="2836"/>
      <c r="D49" s="2836"/>
      <c r="E49" s="2836"/>
      <c r="F49" s="2836"/>
      <c r="G49" s="2287"/>
      <c r="H49" s="2287"/>
      <c r="I49" s="2837"/>
    </row>
    <row r="50" spans="1:9" s="5" customFormat="1" ht="12.6" customHeight="1">
      <c r="A50" s="2835"/>
      <c r="B50" s="2836"/>
      <c r="C50" s="2836"/>
      <c r="D50" s="2836"/>
      <c r="E50" s="2836"/>
      <c r="F50" s="2836"/>
      <c r="G50" s="2287"/>
      <c r="H50" s="2287"/>
      <c r="I50" s="2837"/>
    </row>
    <row r="51" spans="1:9" s="5" customFormat="1" ht="12.6" customHeight="1">
      <c r="A51" s="2835"/>
      <c r="B51" s="2836"/>
      <c r="C51" s="2836"/>
      <c r="D51" s="2836"/>
      <c r="E51" s="2836"/>
      <c r="F51" s="2836"/>
      <c r="G51" s="2287"/>
      <c r="H51" s="2287"/>
      <c r="I51" s="2837"/>
    </row>
    <row r="52" spans="1:9" s="5" customFormat="1" ht="12.6" customHeight="1">
      <c r="A52" s="2835"/>
      <c r="B52" s="2836"/>
      <c r="C52" s="2836"/>
      <c r="D52" s="2836"/>
      <c r="E52" s="2836"/>
      <c r="F52" s="2836"/>
      <c r="G52" s="2287"/>
      <c r="H52" s="2287"/>
      <c r="I52" s="2837"/>
    </row>
    <row r="53" spans="1:9" s="5" customFormat="1" ht="12.6" customHeight="1">
      <c r="A53" s="2841"/>
      <c r="B53" s="2842"/>
      <c r="C53" s="2842"/>
      <c r="D53" s="2842"/>
      <c r="E53" s="2842"/>
      <c r="F53" s="2842"/>
      <c r="G53" s="2838"/>
      <c r="H53" s="2838"/>
      <c r="I53" s="2839"/>
    </row>
    <row r="54" spans="1:9" ht="12.95" customHeight="1">
      <c r="A54" s="14" t="s">
        <v>972</v>
      </c>
    </row>
    <row r="55" spans="1:9" ht="27.95" customHeight="1">
      <c r="A55" s="2863"/>
      <c r="B55" s="2863"/>
      <c r="C55" s="2863"/>
      <c r="D55" s="2863"/>
      <c r="E55" s="2863"/>
      <c r="F55" s="2863"/>
      <c r="G55" s="2863"/>
      <c r="H55" s="2863"/>
      <c r="I55" s="2863"/>
    </row>
    <row r="56" spans="1:9" ht="12.95" customHeight="1"/>
    <row r="58" spans="1:9">
      <c r="A58" s="15">
        <f>'o fy'!$A$54</f>
        <v>0</v>
      </c>
    </row>
  </sheetData>
  <sheetProtection formatCells="0" selectLockedCells="1"/>
  <mergeCells count="104">
    <mergeCell ref="A47:F47"/>
    <mergeCell ref="G47:I47"/>
    <mergeCell ref="A48:F48"/>
    <mergeCell ref="G48:I48"/>
    <mergeCell ref="A49:F49"/>
    <mergeCell ref="G49:I49"/>
    <mergeCell ref="A50:F50"/>
    <mergeCell ref="G50:I50"/>
    <mergeCell ref="A55:I55"/>
    <mergeCell ref="A51:F51"/>
    <mergeCell ref="G51:I51"/>
    <mergeCell ref="A52:F52"/>
    <mergeCell ref="G52:I52"/>
    <mergeCell ref="A53:F53"/>
    <mergeCell ref="G53:I53"/>
    <mergeCell ref="A42:F42"/>
    <mergeCell ref="G42:I42"/>
    <mergeCell ref="A43:F43"/>
    <mergeCell ref="G43:I43"/>
    <mergeCell ref="A44:F44"/>
    <mergeCell ref="G44:I44"/>
    <mergeCell ref="A45:F45"/>
    <mergeCell ref="G45:I45"/>
    <mergeCell ref="A46:F46"/>
    <mergeCell ref="G46:I46"/>
    <mergeCell ref="A37:F37"/>
    <mergeCell ref="G37:I37"/>
    <mergeCell ref="A38:F38"/>
    <mergeCell ref="G38:I38"/>
    <mergeCell ref="A39:F39"/>
    <mergeCell ref="G39:I39"/>
    <mergeCell ref="A40:F40"/>
    <mergeCell ref="G40:I40"/>
    <mergeCell ref="A41:F41"/>
    <mergeCell ref="G41:I41"/>
    <mergeCell ref="A32:F32"/>
    <mergeCell ref="G32:I32"/>
    <mergeCell ref="A33:F33"/>
    <mergeCell ref="G33:I33"/>
    <mergeCell ref="A34:F34"/>
    <mergeCell ref="G34:I34"/>
    <mergeCell ref="A35:F35"/>
    <mergeCell ref="G35:I35"/>
    <mergeCell ref="A36:F36"/>
    <mergeCell ref="G36:I36"/>
    <mergeCell ref="A27:F27"/>
    <mergeCell ref="G27:I27"/>
    <mergeCell ref="A28:F28"/>
    <mergeCell ref="G28:I28"/>
    <mergeCell ref="A29:F29"/>
    <mergeCell ref="G29:I29"/>
    <mergeCell ref="A30:F30"/>
    <mergeCell ref="G30:I30"/>
    <mergeCell ref="A31:F31"/>
    <mergeCell ref="G31:I31"/>
    <mergeCell ref="A22:F22"/>
    <mergeCell ref="G22:I22"/>
    <mergeCell ref="A23:F23"/>
    <mergeCell ref="G23:I23"/>
    <mergeCell ref="A24:F24"/>
    <mergeCell ref="G24:I24"/>
    <mergeCell ref="A25:F25"/>
    <mergeCell ref="G25:I25"/>
    <mergeCell ref="A26:F26"/>
    <mergeCell ref="G26:I26"/>
    <mergeCell ref="A17:F17"/>
    <mergeCell ref="G17:I17"/>
    <mergeCell ref="A18:F18"/>
    <mergeCell ref="G18:I18"/>
    <mergeCell ref="A19:F19"/>
    <mergeCell ref="G19:I19"/>
    <mergeCell ref="A20:F20"/>
    <mergeCell ref="G20:I20"/>
    <mergeCell ref="A21:F21"/>
    <mergeCell ref="G21:I21"/>
    <mergeCell ref="A12:F12"/>
    <mergeCell ref="G12:I12"/>
    <mergeCell ref="A13:F13"/>
    <mergeCell ref="G13:I13"/>
    <mergeCell ref="A14:F14"/>
    <mergeCell ref="G14:I14"/>
    <mergeCell ref="A15:F15"/>
    <mergeCell ref="G15:I15"/>
    <mergeCell ref="A16:F16"/>
    <mergeCell ref="G16:I16"/>
    <mergeCell ref="A2:I2"/>
    <mergeCell ref="A3:F3"/>
    <mergeCell ref="G3:I3"/>
    <mergeCell ref="A4:F4"/>
    <mergeCell ref="G4:I4"/>
    <mergeCell ref="A5:F5"/>
    <mergeCell ref="G5:I5"/>
    <mergeCell ref="A6:F6"/>
    <mergeCell ref="G6:I6"/>
    <mergeCell ref="A10:F10"/>
    <mergeCell ref="G10:I10"/>
    <mergeCell ref="A11:F11"/>
    <mergeCell ref="G11:I11"/>
    <mergeCell ref="A7:F7"/>
    <mergeCell ref="G7:I7"/>
    <mergeCell ref="A8:F8"/>
    <mergeCell ref="G8:I8"/>
    <mergeCell ref="A9:F9"/>
    <mergeCell ref="G9:I9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2:Q237"/>
  <sheetViews>
    <sheetView showGridLines="0" topLeftCell="C160" zoomScale="145" zoomScaleNormal="145" workbookViewId="0">
      <selection activeCell="J55" sqref="J55"/>
    </sheetView>
  </sheetViews>
  <sheetFormatPr defaultRowHeight="12.75"/>
  <cols>
    <col min="1" max="1" width="8.5703125" style="24" bestFit="1" customWidth="1"/>
    <col min="2" max="2" width="8.5703125" style="351" customWidth="1"/>
    <col min="3" max="3" width="59" style="25" customWidth="1"/>
    <col min="4" max="4" width="7.5703125" style="343" customWidth="1"/>
    <col min="5" max="5" width="4" style="26" hidden="1" customWidth="1"/>
    <col min="6" max="6" width="4.140625" style="26" hidden="1" customWidth="1"/>
    <col min="7" max="7" width="3.140625" style="26" hidden="1" customWidth="1"/>
    <col min="8" max="8" width="4" style="26" hidden="1" customWidth="1"/>
    <col min="9" max="9" width="13.85546875" style="27" customWidth="1"/>
    <col min="10" max="10" width="11.42578125" style="23" bestFit="1" customWidth="1"/>
    <col min="11" max="11" width="6.5703125" style="23" hidden="1" customWidth="1"/>
    <col min="12" max="12" width="24.7109375" style="23" hidden="1" customWidth="1"/>
    <col min="13" max="13" width="0.140625" style="25" customWidth="1"/>
    <col min="14" max="14" width="10" style="25" hidden="1" customWidth="1"/>
    <col min="15" max="17" width="9.140625" style="23" hidden="1" customWidth="1"/>
    <col min="18" max="16384" width="9.140625" style="23"/>
  </cols>
  <sheetData>
    <row r="2" spans="1:14">
      <c r="A2" s="1670" t="s">
        <v>2580</v>
      </c>
      <c r="B2" s="1671"/>
      <c r="C2" s="1671"/>
      <c r="D2" s="1671"/>
      <c r="E2" s="1671"/>
      <c r="F2" s="1671"/>
      <c r="G2" s="1671"/>
      <c r="H2" s="1671"/>
      <c r="I2" s="1671"/>
      <c r="J2" s="1672"/>
    </row>
    <row r="3" spans="1:14">
      <c r="A3" s="1673"/>
      <c r="B3" s="1674"/>
      <c r="C3" s="1674"/>
      <c r="D3" s="1674"/>
      <c r="E3" s="1674"/>
      <c r="F3" s="1674"/>
      <c r="G3" s="1674"/>
      <c r="H3" s="1674"/>
      <c r="I3" s="1674"/>
      <c r="J3" s="1675"/>
    </row>
    <row r="4" spans="1:14" ht="43.5" customHeight="1">
      <c r="A4" s="1676"/>
      <c r="B4" s="1677"/>
      <c r="C4" s="1677"/>
      <c r="D4" s="1677"/>
      <c r="E4" s="1677"/>
      <c r="F4" s="1677"/>
      <c r="G4" s="1677"/>
      <c r="H4" s="1677"/>
      <c r="I4" s="1677"/>
      <c r="J4" s="1678"/>
    </row>
    <row r="5" spans="1:14" ht="15" customHeight="1">
      <c r="A5" s="544"/>
      <c r="B5" s="278"/>
      <c r="C5" s="28"/>
      <c r="D5" s="337"/>
      <c r="E5" s="33"/>
      <c r="F5" s="29"/>
      <c r="G5" s="30"/>
      <c r="H5" s="30"/>
      <c r="I5" s="31"/>
      <c r="J5" s="31"/>
      <c r="K5" s="20"/>
      <c r="L5" s="268"/>
      <c r="M5" s="229"/>
      <c r="N5" s="309"/>
    </row>
    <row r="6" spans="1:14" ht="30.75" customHeight="1">
      <c r="A6" s="544" t="s">
        <v>2576</v>
      </c>
      <c r="B6" s="278" t="s">
        <v>2577</v>
      </c>
      <c r="C6" s="28" t="s">
        <v>2578</v>
      </c>
      <c r="D6" s="545" t="s">
        <v>2579</v>
      </c>
      <c r="E6" s="33"/>
      <c r="F6" s="29"/>
      <c r="G6" s="30"/>
      <c r="H6" s="30"/>
      <c r="I6" s="546" t="s">
        <v>3092</v>
      </c>
      <c r="J6" s="546" t="s">
        <v>2574</v>
      </c>
      <c r="K6" s="20"/>
      <c r="L6" s="268"/>
      <c r="M6" s="229"/>
      <c r="N6" s="309"/>
    </row>
    <row r="7" spans="1:14" ht="15" customHeight="1">
      <c r="A7" s="274" t="s">
        <v>925</v>
      </c>
      <c r="B7" s="344"/>
      <c r="C7" s="275"/>
      <c r="D7" s="335"/>
      <c r="E7" s="276"/>
      <c r="F7" s="276"/>
      <c r="G7" s="273"/>
      <c r="H7" s="273"/>
      <c r="I7" s="567">
        <f>'HL KNIHA VYPOC'!$G$269</f>
        <v>0</v>
      </c>
      <c r="J7" s="567">
        <f>'HL KNIHA VYPOC'!$K$269</f>
        <v>0</v>
      </c>
      <c r="M7" s="446"/>
    </row>
    <row r="8" spans="1:14" ht="15" customHeight="1">
      <c r="A8" s="277">
        <v>505</v>
      </c>
      <c r="B8" s="345">
        <v>1</v>
      </c>
      <c r="C8" s="269"/>
      <c r="D8" s="336">
        <v>2</v>
      </c>
      <c r="E8" s="32"/>
      <c r="F8" s="270"/>
      <c r="G8" s="18"/>
      <c r="H8" s="18"/>
      <c r="I8" s="37">
        <f>SUM(I7-I9)</f>
        <v>0</v>
      </c>
      <c r="J8" s="37">
        <f>SUM(J7-J9)</f>
        <v>0</v>
      </c>
    </row>
    <row r="9" spans="1:14" ht="15" customHeight="1" thickBot="1">
      <c r="A9" s="476" t="s">
        <v>925</v>
      </c>
      <c r="B9" s="477" t="s">
        <v>351</v>
      </c>
      <c r="C9" s="478"/>
      <c r="D9" s="479">
        <v>9</v>
      </c>
      <c r="E9" s="480"/>
      <c r="F9" s="481"/>
      <c r="G9" s="482"/>
      <c r="H9" s="482"/>
      <c r="I9" s="483"/>
      <c r="J9" s="483"/>
      <c r="K9" s="20"/>
      <c r="L9" s="268"/>
      <c r="M9" s="229"/>
      <c r="N9" s="309"/>
    </row>
    <row r="10" spans="1:14" ht="15" customHeight="1">
      <c r="A10" s="488" t="s">
        <v>311</v>
      </c>
      <c r="B10" s="346"/>
      <c r="C10" s="310"/>
      <c r="D10" s="338"/>
      <c r="E10" s="311"/>
      <c r="F10" s="312"/>
      <c r="G10" s="313"/>
      <c r="H10" s="313"/>
      <c r="I10" s="568">
        <f>'HL KNIHA VYPOC'!$G$71</f>
        <v>0</v>
      </c>
      <c r="J10" s="569">
        <f>'HL KNIHA VYPOC'!$K$71</f>
        <v>0</v>
      </c>
      <c r="K10" s="20"/>
      <c r="L10" s="268"/>
      <c r="M10" s="229"/>
      <c r="N10" s="309"/>
    </row>
    <row r="11" spans="1:14" ht="15" customHeight="1">
      <c r="A11" s="489" t="s">
        <v>311</v>
      </c>
      <c r="B11" s="484" t="s">
        <v>350</v>
      </c>
      <c r="C11" s="547" t="s">
        <v>1962</v>
      </c>
      <c r="D11" s="484" t="s">
        <v>353</v>
      </c>
      <c r="E11" s="485"/>
      <c r="F11" s="486"/>
      <c r="G11" s="487"/>
      <c r="H11" s="487"/>
      <c r="I11" s="570">
        <f>SUM(I10-I12-I13-I14-I15)</f>
        <v>0</v>
      </c>
      <c r="J11" s="571">
        <f>SUM(J10-J12-J13-J14-J15)</f>
        <v>0</v>
      </c>
      <c r="K11" s="20"/>
      <c r="L11" s="200"/>
      <c r="M11" s="229"/>
      <c r="N11" s="309"/>
    </row>
    <row r="12" spans="1:14" ht="15" customHeight="1">
      <c r="A12" s="213" t="s">
        <v>311</v>
      </c>
      <c r="B12" s="279" t="s">
        <v>351</v>
      </c>
      <c r="C12" s="548" t="s">
        <v>1963</v>
      </c>
      <c r="D12" s="540" t="s">
        <v>354</v>
      </c>
      <c r="E12" s="32"/>
      <c r="F12" s="270"/>
      <c r="G12" s="18"/>
      <c r="H12" s="18"/>
      <c r="I12" s="37"/>
      <c r="J12" s="37"/>
    </row>
    <row r="13" spans="1:14" ht="15" customHeight="1">
      <c r="A13" s="213" t="s">
        <v>311</v>
      </c>
      <c r="B13" s="279" t="s">
        <v>352</v>
      </c>
      <c r="C13" s="548" t="s">
        <v>1964</v>
      </c>
      <c r="D13" s="541" t="s">
        <v>355</v>
      </c>
      <c r="E13" s="32"/>
      <c r="F13" s="270"/>
      <c r="G13" s="18"/>
      <c r="H13" s="18"/>
      <c r="I13" s="37"/>
      <c r="J13" s="37"/>
    </row>
    <row r="14" spans="1:14" ht="15" customHeight="1">
      <c r="A14" s="213" t="s">
        <v>311</v>
      </c>
      <c r="B14" s="279" t="s">
        <v>353</v>
      </c>
      <c r="C14" s="548" t="s">
        <v>2021</v>
      </c>
      <c r="D14" s="540" t="s">
        <v>197</v>
      </c>
      <c r="E14" s="32"/>
      <c r="F14" s="270"/>
      <c r="G14" s="18"/>
      <c r="H14" s="18"/>
      <c r="I14" s="37"/>
      <c r="J14" s="37"/>
    </row>
    <row r="15" spans="1:14" ht="15" customHeight="1">
      <c r="A15" s="213" t="s">
        <v>311</v>
      </c>
      <c r="B15" s="279" t="s">
        <v>354</v>
      </c>
      <c r="C15" s="548" t="s">
        <v>1965</v>
      </c>
      <c r="D15" s="541" t="s">
        <v>1957</v>
      </c>
      <c r="E15" s="32"/>
      <c r="F15" s="270"/>
      <c r="G15" s="18"/>
      <c r="H15" s="18"/>
      <c r="I15" s="37"/>
      <c r="J15" s="37"/>
    </row>
    <row r="16" spans="1:14" ht="15" customHeight="1">
      <c r="A16" s="542" t="s">
        <v>312</v>
      </c>
      <c r="B16" s="347"/>
      <c r="C16" s="314"/>
      <c r="D16" s="339"/>
      <c r="E16" s="315"/>
      <c r="F16" s="316"/>
      <c r="G16" s="317"/>
      <c r="H16" s="317"/>
      <c r="I16" s="572">
        <f>'HL KNIHA VYPOC'!$G$72</f>
        <v>0</v>
      </c>
      <c r="J16" s="573">
        <f>'HL KNIHA VYPOC'!$K$72</f>
        <v>0</v>
      </c>
      <c r="K16" s="20"/>
      <c r="L16" s="200"/>
      <c r="M16" s="229"/>
      <c r="N16" s="309"/>
    </row>
    <row r="17" spans="1:14" ht="15" customHeight="1">
      <c r="A17" s="213" t="s">
        <v>312</v>
      </c>
      <c r="B17" s="279" t="s">
        <v>350</v>
      </c>
      <c r="C17" s="548" t="s">
        <v>1969</v>
      </c>
      <c r="D17" s="541">
        <v>12</v>
      </c>
      <c r="E17" s="32"/>
      <c r="F17" s="270"/>
      <c r="G17" s="18"/>
      <c r="H17" s="18"/>
      <c r="I17" s="37"/>
      <c r="J17" s="467"/>
    </row>
    <row r="18" spans="1:14" ht="15" customHeight="1">
      <c r="A18" s="213" t="s">
        <v>312</v>
      </c>
      <c r="B18" s="279">
        <v>2</v>
      </c>
      <c r="C18" s="548" t="s">
        <v>1970</v>
      </c>
      <c r="D18" s="540">
        <v>13</v>
      </c>
      <c r="E18" s="32"/>
      <c r="F18" s="270"/>
      <c r="G18" s="18"/>
      <c r="H18" s="18"/>
      <c r="I18" s="37"/>
      <c r="J18" s="467"/>
    </row>
    <row r="19" spans="1:14" ht="15" customHeight="1">
      <c r="A19" s="489" t="s">
        <v>312</v>
      </c>
      <c r="B19" s="484">
        <v>3</v>
      </c>
      <c r="C19" s="547" t="s">
        <v>1971</v>
      </c>
      <c r="D19" s="484">
        <v>14</v>
      </c>
      <c r="E19" s="485"/>
      <c r="F19" s="486"/>
      <c r="G19" s="487"/>
      <c r="H19" s="487"/>
      <c r="I19" s="570">
        <f>SUM(I16-I17-I18-I20-I21-I22)</f>
        <v>0</v>
      </c>
      <c r="J19" s="571">
        <f>SUM(J16-J17-J18-J20-J21-J22)</f>
        <v>0</v>
      </c>
    </row>
    <row r="20" spans="1:14" ht="15" customHeight="1">
      <c r="A20" s="213" t="s">
        <v>312</v>
      </c>
      <c r="B20" s="279">
        <v>4</v>
      </c>
      <c r="C20" s="548" t="s">
        <v>1972</v>
      </c>
      <c r="D20" s="540">
        <v>15</v>
      </c>
      <c r="E20" s="32"/>
      <c r="F20" s="270"/>
      <c r="G20" s="18"/>
      <c r="H20" s="18"/>
      <c r="I20" s="37"/>
      <c r="J20" s="467"/>
    </row>
    <row r="21" spans="1:14" ht="15" customHeight="1">
      <c r="A21" s="213" t="s">
        <v>312</v>
      </c>
      <c r="B21" s="279">
        <v>5</v>
      </c>
      <c r="C21" s="548" t="s">
        <v>1973</v>
      </c>
      <c r="D21" s="541">
        <v>16</v>
      </c>
      <c r="E21" s="32"/>
      <c r="F21" s="270"/>
      <c r="G21" s="18"/>
      <c r="H21" s="18"/>
      <c r="I21" s="37"/>
      <c r="J21" s="467"/>
      <c r="K21" s="20"/>
      <c r="L21" s="200"/>
      <c r="M21" s="229"/>
      <c r="N21" s="309"/>
    </row>
    <row r="22" spans="1:14" ht="15" customHeight="1">
      <c r="A22" s="213" t="s">
        <v>312</v>
      </c>
      <c r="B22" s="279">
        <v>6</v>
      </c>
      <c r="C22" s="548" t="s">
        <v>1974</v>
      </c>
      <c r="D22" s="540">
        <v>17</v>
      </c>
      <c r="E22" s="32"/>
      <c r="F22" s="270"/>
      <c r="G22" s="18"/>
      <c r="H22" s="18"/>
      <c r="I22" s="37"/>
      <c r="J22" s="467"/>
    </row>
    <row r="23" spans="1:14" ht="15" customHeight="1">
      <c r="A23" s="542" t="s">
        <v>316</v>
      </c>
      <c r="B23" s="347"/>
      <c r="C23" s="314"/>
      <c r="D23" s="484"/>
      <c r="E23" s="315"/>
      <c r="F23" s="316"/>
      <c r="G23" s="317"/>
      <c r="H23" s="317"/>
      <c r="I23" s="572">
        <f>'HL KNIHA VYPOC'!$G$75</f>
        <v>0</v>
      </c>
      <c r="J23" s="573">
        <f>'HL KNIHA VYPOC'!$K$75</f>
        <v>0</v>
      </c>
      <c r="K23" s="20"/>
      <c r="L23" s="200"/>
      <c r="M23" s="229"/>
      <c r="N23" s="309"/>
    </row>
    <row r="24" spans="1:14" ht="15" customHeight="1">
      <c r="A24" s="213" t="s">
        <v>316</v>
      </c>
      <c r="B24" s="279">
        <v>1</v>
      </c>
      <c r="C24" s="548" t="s">
        <v>1967</v>
      </c>
      <c r="D24" s="540">
        <v>10</v>
      </c>
      <c r="E24" s="32"/>
      <c r="F24" s="270"/>
      <c r="G24" s="18"/>
      <c r="H24" s="18"/>
      <c r="I24" s="37"/>
      <c r="J24" s="467"/>
    </row>
    <row r="25" spans="1:14" ht="15" customHeight="1">
      <c r="A25" s="489" t="s">
        <v>316</v>
      </c>
      <c r="B25" s="484" t="s">
        <v>351</v>
      </c>
      <c r="C25" s="547" t="s">
        <v>1976</v>
      </c>
      <c r="D25" s="484">
        <v>19</v>
      </c>
      <c r="E25" s="485"/>
      <c r="F25" s="486"/>
      <c r="G25" s="487"/>
      <c r="H25" s="487"/>
      <c r="I25" s="570">
        <f>SUM(I23-I24-I26)</f>
        <v>0</v>
      </c>
      <c r="J25" s="571">
        <f>SUM(J23-J24-J26)</f>
        <v>0</v>
      </c>
    </row>
    <row r="26" spans="1:14" ht="15" customHeight="1">
      <c r="A26" s="213" t="s">
        <v>316</v>
      </c>
      <c r="B26" s="279" t="s">
        <v>352</v>
      </c>
      <c r="C26" s="548" t="s">
        <v>1986</v>
      </c>
      <c r="D26" s="540">
        <v>29</v>
      </c>
      <c r="E26" s="32"/>
      <c r="F26" s="270"/>
      <c r="G26" s="18"/>
      <c r="H26" s="18"/>
      <c r="I26" s="37"/>
      <c r="J26" s="467"/>
    </row>
    <row r="27" spans="1:14" ht="15" customHeight="1">
      <c r="A27" s="542" t="s">
        <v>288</v>
      </c>
      <c r="B27" s="347"/>
      <c r="C27" s="314"/>
      <c r="D27" s="484"/>
      <c r="E27" s="315"/>
      <c r="F27" s="316"/>
      <c r="G27" s="317"/>
      <c r="H27" s="317"/>
      <c r="I27" s="572">
        <f>'HL KNIHA VYPOC'!$G$46</f>
        <v>0</v>
      </c>
      <c r="J27" s="573">
        <f>'HL KNIHA VYPOC'!$K$46</f>
        <v>0</v>
      </c>
    </row>
    <row r="28" spans="1:14" ht="15" customHeight="1">
      <c r="A28" s="489" t="s">
        <v>288</v>
      </c>
      <c r="B28" s="484"/>
      <c r="C28" s="547" t="s">
        <v>1982</v>
      </c>
      <c r="D28" s="339">
        <v>25</v>
      </c>
      <c r="E28" s="485"/>
      <c r="F28" s="486"/>
      <c r="G28" s="487"/>
      <c r="H28" s="487"/>
      <c r="I28" s="570">
        <f>SUM(I27-I29)</f>
        <v>0</v>
      </c>
      <c r="J28" s="571">
        <f>SUM(J27-J29)</f>
        <v>0</v>
      </c>
    </row>
    <row r="29" spans="1:14" ht="15" customHeight="1">
      <c r="A29" s="213" t="s">
        <v>288</v>
      </c>
      <c r="B29" s="279"/>
      <c r="C29" s="548" t="s">
        <v>1984</v>
      </c>
      <c r="D29" s="541">
        <v>27</v>
      </c>
      <c r="E29" s="32"/>
      <c r="F29" s="270"/>
      <c r="G29" s="18"/>
      <c r="H29" s="18"/>
      <c r="I29" s="37"/>
      <c r="J29" s="467"/>
      <c r="K29" s="20"/>
      <c r="L29" s="200"/>
      <c r="M29" s="229"/>
      <c r="N29" s="309"/>
    </row>
    <row r="30" spans="1:14" ht="15" customHeight="1">
      <c r="A30" s="542" t="s">
        <v>289</v>
      </c>
      <c r="B30" s="347"/>
      <c r="C30" s="314"/>
      <c r="D30" s="339"/>
      <c r="E30" s="315"/>
      <c r="F30" s="316"/>
      <c r="G30" s="317"/>
      <c r="H30" s="317"/>
      <c r="I30" s="572">
        <f>'HL KNIHA VYPOC'!$G$47</f>
        <v>0</v>
      </c>
      <c r="J30" s="573">
        <f>'HL KNIHA VYPOC'!$K$47</f>
        <v>0</v>
      </c>
    </row>
    <row r="31" spans="1:14" ht="15" customHeight="1">
      <c r="A31" s="489" t="s">
        <v>289</v>
      </c>
      <c r="B31" s="484"/>
      <c r="C31" s="547" t="s">
        <v>1983</v>
      </c>
      <c r="D31" s="484">
        <v>26</v>
      </c>
      <c r="E31" s="485"/>
      <c r="F31" s="486"/>
      <c r="G31" s="487"/>
      <c r="H31" s="487"/>
      <c r="I31" s="570">
        <f>SUM(I30-I32)</f>
        <v>0</v>
      </c>
      <c r="J31" s="571">
        <f>SUM(J30-J32)</f>
        <v>0</v>
      </c>
      <c r="K31" s="20"/>
      <c r="L31" s="200"/>
      <c r="M31" s="229"/>
      <c r="N31" s="309"/>
    </row>
    <row r="32" spans="1:14" ht="15" customHeight="1">
      <c r="A32" s="213" t="s">
        <v>289</v>
      </c>
      <c r="B32" s="279"/>
      <c r="C32" s="548" t="s">
        <v>1984</v>
      </c>
      <c r="D32" s="540">
        <v>27</v>
      </c>
      <c r="E32" s="32"/>
      <c r="F32" s="270"/>
      <c r="G32" s="18"/>
      <c r="H32" s="18"/>
      <c r="I32" s="37"/>
      <c r="J32" s="467"/>
      <c r="K32" s="20"/>
      <c r="L32" s="200"/>
      <c r="M32" s="229"/>
      <c r="N32" s="309"/>
    </row>
    <row r="33" spans="1:14" ht="15" customHeight="1">
      <c r="A33" s="542" t="s">
        <v>317</v>
      </c>
      <c r="B33" s="347"/>
      <c r="C33" s="314"/>
      <c r="D33" s="484">
        <v>21</v>
      </c>
      <c r="E33" s="315"/>
      <c r="F33" s="316"/>
      <c r="G33" s="317"/>
      <c r="H33" s="317"/>
      <c r="I33" s="572">
        <f>'HL KNIHA VYPOC'!$G$76</f>
        <v>0</v>
      </c>
      <c r="J33" s="573">
        <f>'HL KNIHA VYPOC'!$K$76</f>
        <v>0</v>
      </c>
      <c r="K33" s="20"/>
      <c r="L33" s="200"/>
      <c r="M33" s="229"/>
      <c r="N33" s="309"/>
    </row>
    <row r="34" spans="1:14" ht="15" customHeight="1">
      <c r="A34" s="213" t="s">
        <v>317</v>
      </c>
      <c r="B34" s="279" t="s">
        <v>350</v>
      </c>
      <c r="C34" s="548" t="s">
        <v>1979</v>
      </c>
      <c r="D34" s="540">
        <v>22</v>
      </c>
      <c r="E34" s="32"/>
      <c r="F34" s="270"/>
      <c r="G34" s="18"/>
      <c r="H34" s="18"/>
      <c r="I34" s="37"/>
      <c r="J34" s="467"/>
    </row>
    <row r="35" spans="1:14" ht="15" customHeight="1">
      <c r="A35" s="213" t="s">
        <v>317</v>
      </c>
      <c r="B35" s="279" t="s">
        <v>351</v>
      </c>
      <c r="C35" s="548" t="s">
        <v>1980</v>
      </c>
      <c r="D35" s="541">
        <v>23</v>
      </c>
      <c r="E35" s="32"/>
      <c r="F35" s="270"/>
      <c r="G35" s="18"/>
      <c r="H35" s="18"/>
      <c r="I35" s="37"/>
      <c r="J35" s="467"/>
      <c r="K35" s="20"/>
      <c r="L35" s="200"/>
      <c r="M35" s="229"/>
      <c r="N35" s="309"/>
    </row>
    <row r="36" spans="1:14" ht="15" customHeight="1">
      <c r="A36" s="213" t="s">
        <v>317</v>
      </c>
      <c r="B36" s="279" t="s">
        <v>352</v>
      </c>
      <c r="C36" s="548" t="s">
        <v>1981</v>
      </c>
      <c r="D36" s="540">
        <v>24</v>
      </c>
      <c r="E36" s="32"/>
      <c r="F36" s="270"/>
      <c r="G36" s="18"/>
      <c r="H36" s="18"/>
      <c r="I36" s="37"/>
      <c r="J36" s="467"/>
      <c r="K36" s="20"/>
      <c r="L36" s="200"/>
      <c r="M36" s="229"/>
      <c r="N36" s="309"/>
    </row>
    <row r="37" spans="1:14" ht="15" customHeight="1">
      <c r="A37" s="213" t="s">
        <v>317</v>
      </c>
      <c r="B37" s="279" t="s">
        <v>353</v>
      </c>
      <c r="C37" s="548" t="s">
        <v>1982</v>
      </c>
      <c r="D37" s="541">
        <v>25</v>
      </c>
      <c r="E37" s="32"/>
      <c r="F37" s="270"/>
      <c r="G37" s="18"/>
      <c r="H37" s="18"/>
      <c r="I37" s="37"/>
      <c r="J37" s="467"/>
      <c r="K37" s="20"/>
      <c r="L37" s="200"/>
      <c r="M37" s="229"/>
      <c r="N37" s="309"/>
    </row>
    <row r="38" spans="1:14" ht="15" customHeight="1">
      <c r="A38" s="489" t="s">
        <v>317</v>
      </c>
      <c r="B38" s="484" t="s">
        <v>354</v>
      </c>
      <c r="C38" s="547" t="s">
        <v>1983</v>
      </c>
      <c r="D38" s="339">
        <v>26</v>
      </c>
      <c r="E38" s="485"/>
      <c r="F38" s="486"/>
      <c r="G38" s="487"/>
      <c r="H38" s="487"/>
      <c r="I38" s="570">
        <f>SUM(I33-I34-I35-I36-I37-I39-I40)</f>
        <v>0</v>
      </c>
      <c r="J38" s="571">
        <f>SUM(J33-J34-J35-J36-J37-J39-J40)</f>
        <v>0</v>
      </c>
    </row>
    <row r="39" spans="1:14" ht="15" customHeight="1">
      <c r="A39" s="213" t="s">
        <v>317</v>
      </c>
      <c r="B39" s="279" t="s">
        <v>355</v>
      </c>
      <c r="C39" s="548" t="s">
        <v>1984</v>
      </c>
      <c r="D39" s="541">
        <v>27</v>
      </c>
      <c r="E39" s="32"/>
      <c r="F39" s="270"/>
      <c r="G39" s="18"/>
      <c r="H39" s="18"/>
      <c r="I39" s="37"/>
      <c r="J39" s="467"/>
    </row>
    <row r="40" spans="1:14" ht="15" customHeight="1">
      <c r="A40" s="213" t="s">
        <v>317</v>
      </c>
      <c r="B40" s="279" t="s">
        <v>197</v>
      </c>
      <c r="C40" s="548" t="s">
        <v>1985</v>
      </c>
      <c r="D40" s="540">
        <v>28</v>
      </c>
      <c r="E40" s="32"/>
      <c r="F40" s="270"/>
      <c r="G40" s="18"/>
      <c r="H40" s="18"/>
      <c r="I40" s="37"/>
      <c r="J40" s="467"/>
      <c r="K40" s="20"/>
      <c r="L40" s="200"/>
      <c r="M40" s="229"/>
      <c r="N40" s="309"/>
    </row>
    <row r="41" spans="1:14" ht="15" customHeight="1">
      <c r="A41" s="542" t="s">
        <v>912</v>
      </c>
      <c r="B41" s="347"/>
      <c r="C41" s="314"/>
      <c r="D41" s="484"/>
      <c r="E41" s="315"/>
      <c r="F41" s="316"/>
      <c r="G41" s="317"/>
      <c r="H41" s="317"/>
      <c r="I41" s="572">
        <f>'HL KNIHA VYPOC'!$G$208</f>
        <v>0</v>
      </c>
      <c r="J41" s="573">
        <f>'HL KNIHA VYPOC'!$K$208</f>
        <v>0</v>
      </c>
      <c r="K41" s="20"/>
      <c r="L41" s="200"/>
      <c r="M41" s="229"/>
      <c r="N41" s="309"/>
    </row>
    <row r="42" spans="1:14" ht="15" customHeight="1">
      <c r="A42" s="213" t="s">
        <v>912</v>
      </c>
      <c r="B42" s="279" t="s">
        <v>350</v>
      </c>
      <c r="C42" s="548" t="s">
        <v>1994</v>
      </c>
      <c r="D42" s="540">
        <v>37</v>
      </c>
      <c r="E42" s="32"/>
      <c r="F42" s="270"/>
      <c r="G42" s="18"/>
      <c r="H42" s="18"/>
      <c r="I42" s="37"/>
      <c r="J42" s="467"/>
      <c r="K42" s="20"/>
      <c r="L42" s="200"/>
      <c r="M42" s="229"/>
      <c r="N42" s="309"/>
    </row>
    <row r="43" spans="1:14" ht="15" customHeight="1">
      <c r="A43" s="213" t="s">
        <v>912</v>
      </c>
      <c r="B43" s="279" t="s">
        <v>351</v>
      </c>
      <c r="C43" s="548" t="s">
        <v>1996</v>
      </c>
      <c r="D43" s="541">
        <v>39</v>
      </c>
      <c r="E43" s="32"/>
      <c r="F43" s="270"/>
      <c r="G43" s="18"/>
      <c r="H43" s="18"/>
      <c r="I43" s="37"/>
      <c r="J43" s="467"/>
      <c r="K43" s="20"/>
      <c r="L43" s="200"/>
      <c r="M43" s="229"/>
      <c r="N43" s="309"/>
    </row>
    <row r="44" spans="1:14" ht="15" customHeight="1">
      <c r="A44" s="213" t="s">
        <v>912</v>
      </c>
      <c r="B44" s="279" t="s">
        <v>352</v>
      </c>
      <c r="C44" s="548" t="s">
        <v>1998</v>
      </c>
      <c r="D44" s="540">
        <v>41</v>
      </c>
      <c r="E44" s="32"/>
      <c r="F44" s="270"/>
      <c r="G44" s="18"/>
      <c r="H44" s="18"/>
      <c r="I44" s="37"/>
      <c r="J44" s="467"/>
      <c r="K44" s="20"/>
      <c r="L44" s="200"/>
      <c r="M44" s="229"/>
      <c r="N44" s="309"/>
    </row>
    <row r="45" spans="1:14" ht="15" customHeight="1">
      <c r="A45" s="213" t="s">
        <v>912</v>
      </c>
      <c r="B45" s="279" t="s">
        <v>353</v>
      </c>
      <c r="C45" s="548" t="s">
        <v>1999</v>
      </c>
      <c r="D45" s="541">
        <v>42</v>
      </c>
      <c r="E45" s="32"/>
      <c r="F45" s="270"/>
      <c r="G45" s="18"/>
      <c r="H45" s="18"/>
      <c r="I45" s="37"/>
      <c r="J45" s="467"/>
    </row>
    <row r="46" spans="1:14" ht="15" customHeight="1">
      <c r="A46" s="213" t="s">
        <v>912</v>
      </c>
      <c r="B46" s="279" t="s">
        <v>354</v>
      </c>
      <c r="C46" s="548" t="s">
        <v>2000</v>
      </c>
      <c r="D46" s="540">
        <v>43</v>
      </c>
      <c r="E46" s="32"/>
      <c r="F46" s="270"/>
      <c r="G46" s="18"/>
      <c r="H46" s="18"/>
      <c r="I46" s="37"/>
      <c r="J46" s="467"/>
    </row>
    <row r="47" spans="1:14" ht="15" customHeight="1">
      <c r="A47" s="213" t="s">
        <v>912</v>
      </c>
      <c r="B47" s="279" t="s">
        <v>355</v>
      </c>
      <c r="C47" s="548" t="s">
        <v>2001</v>
      </c>
      <c r="D47" s="541">
        <v>44</v>
      </c>
      <c r="E47" s="32"/>
      <c r="F47" s="270"/>
      <c r="G47" s="18"/>
      <c r="H47" s="18"/>
      <c r="I47" s="37"/>
      <c r="J47" s="467"/>
      <c r="K47" s="20"/>
      <c r="L47" s="200"/>
      <c r="M47" s="229"/>
      <c r="N47" s="309"/>
    </row>
    <row r="48" spans="1:14" ht="15" customHeight="1">
      <c r="A48" s="489" t="s">
        <v>912</v>
      </c>
      <c r="B48" s="484" t="s">
        <v>197</v>
      </c>
      <c r="C48" s="547" t="s">
        <v>1996</v>
      </c>
      <c r="D48" s="339">
        <v>47</v>
      </c>
      <c r="E48" s="485"/>
      <c r="F48" s="486"/>
      <c r="G48" s="487"/>
      <c r="H48" s="487"/>
      <c r="I48" s="570">
        <f>SUM(I41-I42-I43-I44-I45-I46-I47-I49-I50-I51-I52-I53-I54)</f>
        <v>0</v>
      </c>
      <c r="J48" s="571">
        <f>SUM(J41-J42-J43-J44-J45-J46-J47-J49-J50-J51-J52-J53-J54)</f>
        <v>0</v>
      </c>
      <c r="K48" s="20"/>
      <c r="L48" s="200"/>
      <c r="M48" s="229"/>
      <c r="N48" s="309"/>
    </row>
    <row r="49" spans="1:14" ht="15" customHeight="1">
      <c r="A49" s="213" t="s">
        <v>912</v>
      </c>
      <c r="B49" s="279" t="s">
        <v>1957</v>
      </c>
      <c r="C49" s="548" t="s">
        <v>1998</v>
      </c>
      <c r="D49" s="541">
        <v>49</v>
      </c>
      <c r="E49" s="32"/>
      <c r="F49" s="270"/>
      <c r="G49" s="18"/>
      <c r="H49" s="18"/>
      <c r="I49" s="37"/>
      <c r="J49" s="467"/>
      <c r="K49" s="20"/>
      <c r="L49" s="200"/>
      <c r="M49" s="229"/>
      <c r="N49" s="309"/>
    </row>
    <row r="50" spans="1:14" ht="15" customHeight="1">
      <c r="A50" s="213" t="s">
        <v>912</v>
      </c>
      <c r="B50" s="279" t="s">
        <v>2022</v>
      </c>
      <c r="C50" s="548" t="s">
        <v>2004</v>
      </c>
      <c r="D50" s="540">
        <v>50</v>
      </c>
      <c r="E50" s="32"/>
      <c r="F50" s="270"/>
      <c r="G50" s="18"/>
      <c r="H50" s="18"/>
      <c r="I50" s="37"/>
      <c r="J50" s="467"/>
      <c r="K50" s="20"/>
      <c r="L50" s="200"/>
      <c r="M50" s="229"/>
      <c r="N50" s="309"/>
    </row>
    <row r="51" spans="1:14" ht="15" customHeight="1">
      <c r="A51" s="213" t="s">
        <v>912</v>
      </c>
      <c r="B51" s="279" t="s">
        <v>198</v>
      </c>
      <c r="C51" s="548" t="s">
        <v>2005</v>
      </c>
      <c r="D51" s="541">
        <v>51</v>
      </c>
      <c r="E51" s="32"/>
      <c r="F51" s="270"/>
      <c r="G51" s="18"/>
      <c r="H51" s="18"/>
      <c r="I51" s="37"/>
      <c r="J51" s="467"/>
      <c r="K51" s="20"/>
      <c r="L51" s="200"/>
      <c r="M51" s="229"/>
      <c r="N51" s="309"/>
    </row>
    <row r="52" spans="1:14" ht="15" customHeight="1">
      <c r="A52" s="213" t="s">
        <v>912</v>
      </c>
      <c r="B52" s="279" t="s">
        <v>2023</v>
      </c>
      <c r="C52" s="548" t="s">
        <v>2006</v>
      </c>
      <c r="D52" s="540">
        <v>52</v>
      </c>
      <c r="E52" s="32"/>
      <c r="F52" s="270"/>
      <c r="G52" s="18"/>
      <c r="H52" s="18"/>
      <c r="I52" s="37"/>
      <c r="J52" s="467"/>
      <c r="K52" s="20"/>
      <c r="L52" s="200"/>
      <c r="M52" s="229"/>
      <c r="N52" s="309"/>
    </row>
    <row r="53" spans="1:14" ht="15" customHeight="1">
      <c r="A53" s="213" t="s">
        <v>912</v>
      </c>
      <c r="B53" s="279" t="s">
        <v>547</v>
      </c>
      <c r="C53" s="548" t="s">
        <v>2007</v>
      </c>
      <c r="D53" s="541">
        <v>53</v>
      </c>
      <c r="E53" s="32"/>
      <c r="F53" s="270"/>
      <c r="G53" s="18"/>
      <c r="H53" s="18"/>
      <c r="I53" s="37"/>
      <c r="J53" s="467"/>
    </row>
    <row r="54" spans="1:14" ht="15" customHeight="1">
      <c r="A54" s="213" t="s">
        <v>912</v>
      </c>
      <c r="B54" s="279" t="s">
        <v>557</v>
      </c>
      <c r="C54" s="548" t="s">
        <v>2008</v>
      </c>
      <c r="D54" s="540">
        <v>54</v>
      </c>
      <c r="E54" s="32"/>
      <c r="F54" s="270"/>
      <c r="G54" s="18"/>
      <c r="H54" s="18"/>
      <c r="I54" s="37"/>
      <c r="J54" s="467"/>
    </row>
    <row r="55" spans="1:14" ht="15" customHeight="1">
      <c r="A55" s="543" t="s">
        <v>878</v>
      </c>
      <c r="B55" s="347"/>
      <c r="C55" s="314"/>
      <c r="D55" s="484"/>
      <c r="E55" s="315"/>
      <c r="F55" s="316"/>
      <c r="G55" s="317"/>
      <c r="H55" s="317"/>
      <c r="I55" s="572">
        <f>'HL KNIHA VYPOC'!$G$142</f>
        <v>13373.850000000002</v>
      </c>
      <c r="J55" s="573">
        <f>'HL KNIHA VYPOC'!$K$142</f>
        <v>15562.510000000002</v>
      </c>
    </row>
    <row r="56" spans="1:14" ht="15" customHeight="1">
      <c r="A56" s="213" t="s">
        <v>878</v>
      </c>
      <c r="B56" s="279" t="s">
        <v>350</v>
      </c>
      <c r="C56" s="548" t="s">
        <v>1996</v>
      </c>
      <c r="D56" s="540">
        <v>39</v>
      </c>
      <c r="E56" s="32"/>
      <c r="F56" s="270"/>
      <c r="G56" s="18"/>
      <c r="H56" s="18"/>
      <c r="I56" s="37"/>
      <c r="J56" s="467"/>
    </row>
    <row r="57" spans="1:14" ht="15" customHeight="1" thickBot="1">
      <c r="A57" s="489" t="s">
        <v>878</v>
      </c>
      <c r="B57" s="484" t="s">
        <v>351</v>
      </c>
      <c r="C57" s="547" t="s">
        <v>1996</v>
      </c>
      <c r="D57" s="484">
        <v>47</v>
      </c>
      <c r="E57" s="485"/>
      <c r="F57" s="486"/>
      <c r="G57" s="487"/>
      <c r="H57" s="487"/>
      <c r="I57" s="570">
        <f>SUM(I55-I56)</f>
        <v>13373.850000000002</v>
      </c>
      <c r="J57" s="571">
        <f>SUM(J55-J56)</f>
        <v>15562.510000000002</v>
      </c>
    </row>
    <row r="58" spans="1:14" ht="15" customHeight="1">
      <c r="A58" s="490" t="s">
        <v>879</v>
      </c>
      <c r="B58" s="346"/>
      <c r="C58" s="310"/>
      <c r="D58" s="339"/>
      <c r="E58" s="311"/>
      <c r="F58" s="312"/>
      <c r="G58" s="313"/>
      <c r="H58" s="313"/>
      <c r="I58" s="568">
        <f>'HL KNIHA VYPOC'!$G$143</f>
        <v>0</v>
      </c>
      <c r="J58" s="569">
        <f>'HL KNIHA VYPOC'!$K$143</f>
        <v>0</v>
      </c>
    </row>
    <row r="59" spans="1:14" ht="15" customHeight="1">
      <c r="A59" s="213" t="s">
        <v>879</v>
      </c>
      <c r="B59" s="279" t="s">
        <v>350</v>
      </c>
      <c r="C59" s="548" t="s">
        <v>1996</v>
      </c>
      <c r="D59" s="541">
        <v>39</v>
      </c>
      <c r="E59" s="32"/>
      <c r="F59" s="270"/>
      <c r="G59" s="18"/>
      <c r="H59" s="18"/>
      <c r="I59" s="37"/>
      <c r="J59" s="467"/>
    </row>
    <row r="60" spans="1:14" ht="15" customHeight="1" thickBot="1">
      <c r="A60" s="475" t="s">
        <v>879</v>
      </c>
      <c r="B60" s="469" t="s">
        <v>351</v>
      </c>
      <c r="C60" s="549" t="s">
        <v>1996</v>
      </c>
      <c r="D60" s="339">
        <v>47</v>
      </c>
      <c r="E60" s="470"/>
      <c r="F60" s="471"/>
      <c r="G60" s="472"/>
      <c r="H60" s="472"/>
      <c r="I60" s="574">
        <f>SUM(I58-I59)</f>
        <v>0</v>
      </c>
      <c r="J60" s="575">
        <f>SUM(J58-J59)</f>
        <v>0</v>
      </c>
    </row>
    <row r="61" spans="1:14" ht="15" customHeight="1">
      <c r="A61" s="490" t="s">
        <v>880</v>
      </c>
      <c r="B61" s="346"/>
      <c r="C61" s="310"/>
      <c r="D61" s="484"/>
      <c r="E61" s="311"/>
      <c r="F61" s="312"/>
      <c r="G61" s="313"/>
      <c r="H61" s="313"/>
      <c r="I61" s="568">
        <f>'HL KNIHA VYPOC'!$G$144</f>
        <v>0</v>
      </c>
      <c r="J61" s="569">
        <f>'HL KNIHA VYPOC'!$K$144</f>
        <v>0</v>
      </c>
    </row>
    <row r="62" spans="1:14" ht="15" customHeight="1">
      <c r="A62" s="213" t="s">
        <v>880</v>
      </c>
      <c r="B62" s="279" t="s">
        <v>350</v>
      </c>
      <c r="C62" s="548" t="s">
        <v>1996</v>
      </c>
      <c r="D62" s="540">
        <v>39</v>
      </c>
      <c r="E62" s="32"/>
      <c r="F62" s="270"/>
      <c r="G62" s="18"/>
      <c r="H62" s="18"/>
      <c r="I62" s="37"/>
      <c r="J62" s="467"/>
      <c r="K62" s="20"/>
      <c r="L62" s="200"/>
      <c r="M62" s="229"/>
      <c r="N62" s="309"/>
    </row>
    <row r="63" spans="1:14" ht="15" customHeight="1" thickBot="1">
      <c r="A63" s="489" t="s">
        <v>880</v>
      </c>
      <c r="B63" s="484" t="s">
        <v>351</v>
      </c>
      <c r="C63" s="547" t="s">
        <v>1996</v>
      </c>
      <c r="D63" s="484">
        <v>47</v>
      </c>
      <c r="E63" s="485"/>
      <c r="F63" s="486"/>
      <c r="G63" s="487"/>
      <c r="H63" s="487"/>
      <c r="I63" s="570">
        <f>SUM(I61-I62)</f>
        <v>0</v>
      </c>
      <c r="J63" s="571">
        <f>SUM(J61-J62)</f>
        <v>0</v>
      </c>
      <c r="K63" s="20"/>
      <c r="L63" s="200"/>
      <c r="M63" s="229"/>
      <c r="N63" s="309"/>
    </row>
    <row r="64" spans="1:14" ht="15" customHeight="1">
      <c r="A64" s="490" t="s">
        <v>881</v>
      </c>
      <c r="B64" s="346"/>
      <c r="C64" s="310"/>
      <c r="D64" s="339"/>
      <c r="E64" s="311"/>
      <c r="F64" s="312"/>
      <c r="G64" s="313"/>
      <c r="H64" s="313"/>
      <c r="I64" s="568">
        <f>'HL KNIHA VYPOC'!$G$145</f>
        <v>278.91000000000003</v>
      </c>
      <c r="J64" s="569">
        <f>'HL KNIHA VYPOC'!$K$145</f>
        <v>2.9100000000000819</v>
      </c>
      <c r="K64" s="20"/>
      <c r="L64" s="200"/>
      <c r="M64" s="229"/>
      <c r="N64" s="309"/>
    </row>
    <row r="65" spans="1:14" ht="15" customHeight="1">
      <c r="A65" s="213" t="s">
        <v>881</v>
      </c>
      <c r="B65" s="279" t="s">
        <v>350</v>
      </c>
      <c r="C65" s="548" t="s">
        <v>1994</v>
      </c>
      <c r="D65" s="541">
        <v>37</v>
      </c>
      <c r="E65" s="32"/>
      <c r="F65" s="270"/>
      <c r="G65" s="18"/>
      <c r="H65" s="18"/>
      <c r="I65" s="37"/>
      <c r="J65" s="467"/>
    </row>
    <row r="66" spans="1:14" ht="15" customHeight="1">
      <c r="A66" s="213" t="s">
        <v>881</v>
      </c>
      <c r="B66" s="279" t="s">
        <v>351</v>
      </c>
      <c r="C66" s="548" t="s">
        <v>1996</v>
      </c>
      <c r="D66" s="540">
        <v>39</v>
      </c>
      <c r="E66" s="32"/>
      <c r="F66" s="270"/>
      <c r="G66" s="18"/>
      <c r="H66" s="18"/>
      <c r="I66" s="37"/>
      <c r="J66" s="467"/>
    </row>
    <row r="67" spans="1:14" ht="15" customHeight="1">
      <c r="A67" s="489" t="s">
        <v>881</v>
      </c>
      <c r="B67" s="484" t="s">
        <v>352</v>
      </c>
      <c r="C67" s="547" t="s">
        <v>1996</v>
      </c>
      <c r="D67" s="484">
        <v>47</v>
      </c>
      <c r="E67" s="485"/>
      <c r="F67" s="486"/>
      <c r="G67" s="487"/>
      <c r="H67" s="487"/>
      <c r="I67" s="570">
        <f>SUM(I64-I65-I66-I68)</f>
        <v>278.91000000000003</v>
      </c>
      <c r="J67" s="571">
        <f>SUM(J64-J65-J66-J68)</f>
        <v>2.9100000000000819</v>
      </c>
      <c r="K67" s="20"/>
      <c r="L67" s="200"/>
      <c r="M67" s="229"/>
      <c r="N67" s="309"/>
    </row>
    <row r="68" spans="1:14" ht="15" customHeight="1">
      <c r="A68" s="213" t="s">
        <v>881</v>
      </c>
      <c r="B68" s="279" t="s">
        <v>353</v>
      </c>
      <c r="C68" s="548" t="s">
        <v>2014</v>
      </c>
      <c r="D68" s="540">
        <v>60</v>
      </c>
      <c r="E68" s="32"/>
      <c r="F68" s="270"/>
      <c r="G68" s="18"/>
      <c r="H68" s="18"/>
      <c r="I68" s="37"/>
      <c r="J68" s="37"/>
      <c r="K68" s="20"/>
      <c r="L68" s="200"/>
      <c r="M68" s="229"/>
      <c r="N68" s="309"/>
    </row>
    <row r="69" spans="1:14" ht="15" customHeight="1">
      <c r="A69" s="543" t="s">
        <v>882</v>
      </c>
      <c r="B69" s="347"/>
      <c r="C69" s="314"/>
      <c r="D69" s="484"/>
      <c r="E69" s="315"/>
      <c r="F69" s="316"/>
      <c r="G69" s="317"/>
      <c r="H69" s="317"/>
      <c r="I69" s="572">
        <f>'HL KNIHA VYPOC'!$G$146</f>
        <v>-21.19</v>
      </c>
      <c r="J69" s="573">
        <f>'HL KNIHA VYPOC'!$K$146</f>
        <v>0</v>
      </c>
      <c r="K69" s="20"/>
      <c r="L69" s="200"/>
      <c r="M69" s="229"/>
      <c r="N69" s="309"/>
    </row>
    <row r="70" spans="1:14" ht="15" customHeight="1">
      <c r="A70" s="213" t="s">
        <v>882</v>
      </c>
      <c r="B70" s="279" t="s">
        <v>350</v>
      </c>
      <c r="C70" s="548" t="s">
        <v>1996</v>
      </c>
      <c r="D70" s="540">
        <v>39</v>
      </c>
      <c r="E70" s="32"/>
      <c r="F70" s="270"/>
      <c r="G70" s="18"/>
      <c r="H70" s="18"/>
      <c r="I70" s="37"/>
      <c r="J70" s="467"/>
      <c r="K70" s="20"/>
      <c r="L70" s="200"/>
      <c r="M70" s="229"/>
      <c r="N70" s="309"/>
    </row>
    <row r="71" spans="1:14" ht="15" customHeight="1" thickBot="1">
      <c r="A71" s="489" t="s">
        <v>882</v>
      </c>
      <c r="B71" s="484" t="s">
        <v>351</v>
      </c>
      <c r="C71" s="547" t="s">
        <v>1996</v>
      </c>
      <c r="D71" s="484">
        <v>47</v>
      </c>
      <c r="E71" s="485"/>
      <c r="F71" s="486"/>
      <c r="G71" s="487"/>
      <c r="H71" s="487"/>
      <c r="I71" s="570">
        <f>SUM(I69-I70)</f>
        <v>-21.19</v>
      </c>
      <c r="J71" s="571">
        <f>SUM(J69-J70)</f>
        <v>0</v>
      </c>
      <c r="K71" s="20"/>
      <c r="L71" s="200"/>
      <c r="M71" s="229"/>
      <c r="N71" s="309"/>
    </row>
    <row r="72" spans="1:14" ht="15" customHeight="1">
      <c r="A72" s="490" t="s">
        <v>894</v>
      </c>
      <c r="B72" s="346"/>
      <c r="C72" s="310"/>
      <c r="D72" s="339"/>
      <c r="E72" s="311"/>
      <c r="F72" s="312"/>
      <c r="G72" s="313"/>
      <c r="H72" s="313"/>
      <c r="I72" s="568">
        <f>'HL KNIHA VYPOC'!$G$171</f>
        <v>0</v>
      </c>
      <c r="J72" s="569">
        <f>'HL KNIHA VYPOC'!$K$171</f>
        <v>0</v>
      </c>
    </row>
    <row r="73" spans="1:14" ht="15" customHeight="1">
      <c r="A73" s="213" t="s">
        <v>894</v>
      </c>
      <c r="B73" s="279" t="s">
        <v>350</v>
      </c>
      <c r="C73" s="548" t="s">
        <v>1998</v>
      </c>
      <c r="D73" s="541">
        <v>41</v>
      </c>
      <c r="E73" s="32"/>
      <c r="F73" s="270"/>
      <c r="G73" s="18"/>
      <c r="H73" s="18"/>
      <c r="I73" s="37"/>
      <c r="J73" s="467"/>
    </row>
    <row r="74" spans="1:14" ht="15" customHeight="1">
      <c r="A74" s="213" t="s">
        <v>894</v>
      </c>
      <c r="B74" s="279" t="s">
        <v>351</v>
      </c>
      <c r="C74" s="548" t="s">
        <v>1999</v>
      </c>
      <c r="D74" s="540">
        <v>42</v>
      </c>
      <c r="E74" s="32"/>
      <c r="F74" s="270"/>
      <c r="G74" s="18"/>
      <c r="H74" s="18"/>
      <c r="I74" s="37"/>
      <c r="J74" s="467"/>
    </row>
    <row r="75" spans="1:14" ht="15" customHeight="1">
      <c r="A75" s="489" t="s">
        <v>894</v>
      </c>
      <c r="B75" s="484" t="s">
        <v>352</v>
      </c>
      <c r="C75" s="547" t="s">
        <v>1998</v>
      </c>
      <c r="D75" s="484">
        <v>49</v>
      </c>
      <c r="E75" s="485"/>
      <c r="F75" s="486"/>
      <c r="G75" s="487"/>
      <c r="H75" s="487"/>
      <c r="I75" s="570">
        <f>SUM(I72-I73-I74-I76)</f>
        <v>0</v>
      </c>
      <c r="J75" s="571">
        <f>SUM(J72-J73-J74-J76)</f>
        <v>0</v>
      </c>
    </row>
    <row r="76" spans="1:14" ht="15" customHeight="1">
      <c r="A76" s="213" t="s">
        <v>894</v>
      </c>
      <c r="B76" s="279" t="s">
        <v>353</v>
      </c>
      <c r="C76" s="548" t="s">
        <v>2004</v>
      </c>
      <c r="D76" s="540">
        <v>50</v>
      </c>
      <c r="E76" s="32"/>
      <c r="F76" s="270"/>
      <c r="G76" s="18"/>
      <c r="H76" s="18"/>
      <c r="I76" s="37"/>
      <c r="J76" s="467"/>
    </row>
    <row r="77" spans="1:14" ht="15" customHeight="1">
      <c r="A77" s="543" t="s">
        <v>895</v>
      </c>
      <c r="B77" s="347"/>
      <c r="C77" s="314"/>
      <c r="D77" s="484"/>
      <c r="E77" s="315"/>
      <c r="F77" s="316"/>
      <c r="G77" s="317"/>
      <c r="H77" s="317"/>
      <c r="I77" s="572">
        <f>'HL KNIHA VYPOC'!$G$173</f>
        <v>16687.960000000003</v>
      </c>
      <c r="J77" s="573">
        <f>'HL KNIHA VYPOC'!$K$173</f>
        <v>16687.96</v>
      </c>
    </row>
    <row r="78" spans="1:14" ht="15" customHeight="1">
      <c r="A78" s="213" t="s">
        <v>895</v>
      </c>
      <c r="B78" s="279" t="s">
        <v>350</v>
      </c>
      <c r="C78" s="548" t="s">
        <v>2000</v>
      </c>
      <c r="D78" s="540">
        <v>43</v>
      </c>
      <c r="E78" s="32"/>
      <c r="F78" s="270"/>
      <c r="G78" s="18"/>
      <c r="H78" s="18"/>
      <c r="I78" s="37"/>
      <c r="J78" s="467"/>
    </row>
    <row r="79" spans="1:14" ht="15" customHeight="1" thickBot="1">
      <c r="A79" s="489" t="s">
        <v>895</v>
      </c>
      <c r="B79" s="484" t="s">
        <v>351</v>
      </c>
      <c r="C79" s="547" t="s">
        <v>2005</v>
      </c>
      <c r="D79" s="484">
        <v>51</v>
      </c>
      <c r="E79" s="485"/>
      <c r="F79" s="486"/>
      <c r="G79" s="487"/>
      <c r="H79" s="487"/>
      <c r="I79" s="570">
        <f>SUM(I77-I78)</f>
        <v>16687.960000000003</v>
      </c>
      <c r="J79" s="571">
        <f>SUM(J77-J78)</f>
        <v>16687.96</v>
      </c>
    </row>
    <row r="80" spans="1:14" ht="15" customHeight="1">
      <c r="A80" s="490" t="s">
        <v>896</v>
      </c>
      <c r="B80" s="346"/>
      <c r="C80" s="310"/>
      <c r="D80" s="339"/>
      <c r="E80" s="311"/>
      <c r="F80" s="312"/>
      <c r="G80" s="313"/>
      <c r="H80" s="313"/>
      <c r="I80" s="568">
        <f>'HL KNIHA VYPOC'!$G$174</f>
        <v>-3906.11</v>
      </c>
      <c r="J80" s="569">
        <f>'HL KNIHA VYPOC'!$K$174</f>
        <v>-3906.11</v>
      </c>
    </row>
    <row r="81" spans="1:10" ht="15" customHeight="1">
      <c r="A81" s="213" t="s">
        <v>896</v>
      </c>
      <c r="B81" s="279" t="s">
        <v>350</v>
      </c>
      <c r="C81" s="548" t="s">
        <v>2000</v>
      </c>
      <c r="D81" s="541">
        <v>43</v>
      </c>
      <c r="E81" s="32"/>
      <c r="F81" s="270"/>
      <c r="G81" s="18"/>
      <c r="H81" s="18"/>
      <c r="I81" s="37"/>
      <c r="J81" s="467"/>
    </row>
    <row r="82" spans="1:10" ht="15" customHeight="1" thickBot="1">
      <c r="A82" s="489" t="s">
        <v>896</v>
      </c>
      <c r="B82" s="484" t="s">
        <v>351</v>
      </c>
      <c r="C82" s="547" t="s">
        <v>2005</v>
      </c>
      <c r="D82" s="339">
        <v>51</v>
      </c>
      <c r="E82" s="485"/>
      <c r="F82" s="486"/>
      <c r="G82" s="487"/>
      <c r="H82" s="487"/>
      <c r="I82" s="570">
        <f>SUM(I80-I81)</f>
        <v>-3906.11</v>
      </c>
      <c r="J82" s="571">
        <f>SUM(J80-J81)</f>
        <v>-3906.11</v>
      </c>
    </row>
    <row r="83" spans="1:10" ht="15" customHeight="1">
      <c r="A83" s="490" t="s">
        <v>897</v>
      </c>
      <c r="B83" s="346"/>
      <c r="C83" s="310"/>
      <c r="D83" s="484"/>
      <c r="E83" s="311"/>
      <c r="F83" s="312"/>
      <c r="G83" s="313"/>
      <c r="H83" s="313"/>
      <c r="I83" s="568">
        <f>'HL KNIHA VYPOC'!$G$175</f>
        <v>0</v>
      </c>
      <c r="J83" s="569">
        <f>'HL KNIHA VYPOC'!$K$175</f>
        <v>0</v>
      </c>
    </row>
    <row r="84" spans="1:10" ht="15" customHeight="1">
      <c r="A84" s="213" t="s">
        <v>897</v>
      </c>
      <c r="B84" s="279" t="s">
        <v>350</v>
      </c>
      <c r="C84" s="548" t="s">
        <v>2000</v>
      </c>
      <c r="D84" s="540">
        <v>43</v>
      </c>
      <c r="E84" s="32"/>
      <c r="F84" s="270"/>
      <c r="G84" s="18"/>
      <c r="H84" s="18"/>
      <c r="I84" s="37"/>
      <c r="J84" s="467"/>
    </row>
    <row r="85" spans="1:10" ht="15" customHeight="1" thickBot="1">
      <c r="A85" s="489" t="s">
        <v>897</v>
      </c>
      <c r="B85" s="484" t="s">
        <v>351</v>
      </c>
      <c r="C85" s="547" t="s">
        <v>2005</v>
      </c>
      <c r="D85" s="484">
        <v>51</v>
      </c>
      <c r="E85" s="485"/>
      <c r="F85" s="486"/>
      <c r="G85" s="487"/>
      <c r="H85" s="487"/>
      <c r="I85" s="570">
        <f>SUM(I83-I84)</f>
        <v>0</v>
      </c>
      <c r="J85" s="571">
        <f>SUM(J83-J84)</f>
        <v>0</v>
      </c>
    </row>
    <row r="86" spans="1:10" ht="15" customHeight="1">
      <c r="A86" s="490" t="s">
        <v>886</v>
      </c>
      <c r="B86" s="346"/>
      <c r="C86" s="310"/>
      <c r="D86" s="339"/>
      <c r="E86" s="311"/>
      <c r="F86" s="312"/>
      <c r="G86" s="313"/>
      <c r="H86" s="313"/>
      <c r="I86" s="568">
        <f>'HL KNIHA VYPOC'!$G$159</f>
        <v>0</v>
      </c>
      <c r="J86" s="569">
        <f>'HL KNIHA VYPOC'!$K$159</f>
        <v>0</v>
      </c>
    </row>
    <row r="87" spans="1:10" ht="15" customHeight="1">
      <c r="A87" s="473" t="s">
        <v>886</v>
      </c>
      <c r="B87" s="278" t="s">
        <v>350</v>
      </c>
      <c r="C87" s="191" t="s">
        <v>2001</v>
      </c>
      <c r="D87" s="484">
        <v>44</v>
      </c>
      <c r="E87" s="33"/>
      <c r="F87" s="29"/>
      <c r="G87" s="30"/>
      <c r="H87" s="30"/>
      <c r="I87" s="468"/>
      <c r="J87" s="474"/>
    </row>
    <row r="88" spans="1:10" ht="15" customHeight="1" thickBot="1">
      <c r="A88" s="489" t="s">
        <v>886</v>
      </c>
      <c r="B88" s="484" t="s">
        <v>351</v>
      </c>
      <c r="C88" s="547" t="s">
        <v>2008</v>
      </c>
      <c r="D88" s="339">
        <v>54</v>
      </c>
      <c r="E88" s="485"/>
      <c r="F88" s="486"/>
      <c r="G88" s="487"/>
      <c r="H88" s="487"/>
      <c r="I88" s="570">
        <f>SUM(I86-I87)</f>
        <v>0</v>
      </c>
      <c r="J88" s="571">
        <f>SUM(J86-J87)</f>
        <v>0</v>
      </c>
    </row>
    <row r="89" spans="1:10" ht="15" customHeight="1">
      <c r="A89" s="490" t="s">
        <v>899</v>
      </c>
      <c r="B89" s="346"/>
      <c r="C89" s="310"/>
      <c r="D89" s="484"/>
      <c r="E89" s="311"/>
      <c r="F89" s="312"/>
      <c r="G89" s="313"/>
      <c r="H89" s="313"/>
      <c r="I89" s="568">
        <f>'HL KNIHA VYPOC'!$G$186</f>
        <v>0</v>
      </c>
      <c r="J89" s="569">
        <f>'HL KNIHA VYPOC'!$K$186</f>
        <v>0</v>
      </c>
    </row>
    <row r="90" spans="1:10" ht="15" customHeight="1">
      <c r="A90" s="213" t="s">
        <v>899</v>
      </c>
      <c r="B90" s="279" t="s">
        <v>350</v>
      </c>
      <c r="C90" s="548" t="s">
        <v>2001</v>
      </c>
      <c r="D90" s="540">
        <v>44</v>
      </c>
      <c r="E90" s="32"/>
      <c r="F90" s="270"/>
      <c r="G90" s="18"/>
      <c r="H90" s="18"/>
      <c r="I90" s="37"/>
      <c r="J90" s="467"/>
    </row>
    <row r="91" spans="1:10" ht="15" customHeight="1" thickBot="1">
      <c r="A91" s="489" t="s">
        <v>899</v>
      </c>
      <c r="B91" s="484" t="s">
        <v>351</v>
      </c>
      <c r="C91" s="547" t="s">
        <v>2008</v>
      </c>
      <c r="D91" s="484">
        <v>54</v>
      </c>
      <c r="E91" s="485"/>
      <c r="F91" s="486"/>
      <c r="G91" s="487"/>
      <c r="H91" s="487"/>
      <c r="I91" s="570">
        <f>SUM(I89-I90)</f>
        <v>0</v>
      </c>
      <c r="J91" s="571">
        <f>SUM(J89-J90)</f>
        <v>0</v>
      </c>
    </row>
    <row r="92" spans="1:10" ht="15" customHeight="1">
      <c r="A92" s="490" t="s">
        <v>902</v>
      </c>
      <c r="B92" s="346"/>
      <c r="C92" s="310"/>
      <c r="D92" s="339"/>
      <c r="E92" s="311"/>
      <c r="F92" s="312"/>
      <c r="G92" s="313"/>
      <c r="H92" s="313"/>
      <c r="I92" s="568">
        <f>'HL KNIHA VYPOC'!$G$189</f>
        <v>0</v>
      </c>
      <c r="J92" s="569">
        <f>'HL KNIHA VYPOC'!$K$189</f>
        <v>0</v>
      </c>
    </row>
    <row r="93" spans="1:10" ht="15" customHeight="1">
      <c r="A93" s="213" t="s">
        <v>902</v>
      </c>
      <c r="B93" s="279" t="s">
        <v>350</v>
      </c>
      <c r="C93" s="548" t="s">
        <v>2001</v>
      </c>
      <c r="D93" s="541">
        <v>44</v>
      </c>
      <c r="E93" s="32"/>
      <c r="F93" s="270"/>
      <c r="G93" s="18"/>
      <c r="H93" s="18"/>
      <c r="I93" s="37"/>
      <c r="J93" s="467"/>
    </row>
    <row r="94" spans="1:10" ht="15" customHeight="1" thickBot="1">
      <c r="A94" s="489" t="s">
        <v>902</v>
      </c>
      <c r="B94" s="484" t="s">
        <v>351</v>
      </c>
      <c r="C94" s="547" t="s">
        <v>2008</v>
      </c>
      <c r="D94" s="339">
        <v>54</v>
      </c>
      <c r="E94" s="485"/>
      <c r="F94" s="486"/>
      <c r="G94" s="487"/>
      <c r="H94" s="487"/>
      <c r="I94" s="570">
        <f>SUM(I92-I93)</f>
        <v>0</v>
      </c>
      <c r="J94" s="571">
        <f>SUM(J92-J93)</f>
        <v>0</v>
      </c>
    </row>
    <row r="95" spans="1:10" ht="15" customHeight="1">
      <c r="A95" s="490" t="s">
        <v>903</v>
      </c>
      <c r="B95" s="346"/>
      <c r="C95" s="310"/>
      <c r="D95" s="484"/>
      <c r="E95" s="311"/>
      <c r="F95" s="312"/>
      <c r="G95" s="313"/>
      <c r="H95" s="313"/>
      <c r="I95" s="568">
        <f>'HL KNIHA VYPOC'!$G$190</f>
        <v>0</v>
      </c>
      <c r="J95" s="569">
        <f>'HL KNIHA VYPOC'!$K$190</f>
        <v>0</v>
      </c>
    </row>
    <row r="96" spans="1:10" ht="15" customHeight="1">
      <c r="A96" s="213" t="s">
        <v>903</v>
      </c>
      <c r="B96" s="279" t="s">
        <v>350</v>
      </c>
      <c r="C96" s="548" t="s">
        <v>2001</v>
      </c>
      <c r="D96" s="540">
        <v>44</v>
      </c>
      <c r="E96" s="32"/>
      <c r="F96" s="270"/>
      <c r="G96" s="18"/>
      <c r="H96" s="18"/>
      <c r="I96" s="37"/>
      <c r="J96" s="467"/>
    </row>
    <row r="97" spans="1:10" ht="15" customHeight="1" thickBot="1">
      <c r="A97" s="489" t="s">
        <v>903</v>
      </c>
      <c r="B97" s="484" t="s">
        <v>351</v>
      </c>
      <c r="C97" s="547" t="s">
        <v>2008</v>
      </c>
      <c r="D97" s="484">
        <v>54</v>
      </c>
      <c r="E97" s="485"/>
      <c r="F97" s="486"/>
      <c r="G97" s="487"/>
      <c r="H97" s="487"/>
      <c r="I97" s="570">
        <f>SUM(I95-I96)</f>
        <v>0</v>
      </c>
      <c r="J97" s="571">
        <f>SUM(J95-J96)</f>
        <v>0</v>
      </c>
    </row>
    <row r="98" spans="1:10" ht="15" customHeight="1">
      <c r="A98" s="490" t="s">
        <v>904</v>
      </c>
      <c r="B98" s="346"/>
      <c r="C98" s="310"/>
      <c r="D98" s="339"/>
      <c r="E98" s="311"/>
      <c r="F98" s="312"/>
      <c r="G98" s="313"/>
      <c r="H98" s="313"/>
      <c r="I98" s="568">
        <f>'HL KNIHA VYPOC'!$G$191</f>
        <v>0</v>
      </c>
      <c r="J98" s="569">
        <f>'HL KNIHA VYPOC'!$K$191</f>
        <v>0</v>
      </c>
    </row>
    <row r="99" spans="1:10" ht="15" customHeight="1">
      <c r="A99" s="213" t="s">
        <v>904</v>
      </c>
      <c r="B99" s="279" t="s">
        <v>350</v>
      </c>
      <c r="C99" s="548" t="s">
        <v>2001</v>
      </c>
      <c r="D99" s="541">
        <v>44</v>
      </c>
      <c r="E99" s="32"/>
      <c r="F99" s="270"/>
      <c r="G99" s="18"/>
      <c r="H99" s="18"/>
      <c r="I99" s="37"/>
      <c r="J99" s="467"/>
    </row>
    <row r="100" spans="1:10" ht="15" customHeight="1" thickBot="1">
      <c r="A100" s="489" t="s">
        <v>904</v>
      </c>
      <c r="B100" s="484" t="s">
        <v>351</v>
      </c>
      <c r="C100" s="547" t="s">
        <v>2008</v>
      </c>
      <c r="D100" s="339">
        <v>54</v>
      </c>
      <c r="E100" s="485"/>
      <c r="F100" s="486"/>
      <c r="G100" s="487"/>
      <c r="H100" s="487"/>
      <c r="I100" s="570">
        <f>SUM(I98-I99)</f>
        <v>0</v>
      </c>
      <c r="J100" s="571">
        <f>SUM(J98-J99)</f>
        <v>0</v>
      </c>
    </row>
    <row r="101" spans="1:10" ht="15" customHeight="1">
      <c r="A101" s="490" t="s">
        <v>906</v>
      </c>
      <c r="B101" s="346"/>
      <c r="C101" s="310"/>
      <c r="D101" s="484"/>
      <c r="E101" s="311"/>
      <c r="F101" s="312"/>
      <c r="G101" s="313"/>
      <c r="H101" s="313"/>
      <c r="I101" s="568">
        <f>'HL KNIHA VYPOC'!$G$193</f>
        <v>0</v>
      </c>
      <c r="J101" s="569">
        <f>'HL KNIHA VYPOC'!$K$193</f>
        <v>0</v>
      </c>
    </row>
    <row r="102" spans="1:10" ht="15" customHeight="1">
      <c r="A102" s="213" t="s">
        <v>906</v>
      </c>
      <c r="B102" s="279" t="s">
        <v>350</v>
      </c>
      <c r="C102" s="548" t="s">
        <v>2001</v>
      </c>
      <c r="D102" s="540">
        <v>44</v>
      </c>
      <c r="E102" s="32"/>
      <c r="F102" s="270"/>
      <c r="G102" s="18"/>
      <c r="H102" s="18"/>
      <c r="I102" s="37"/>
      <c r="J102" s="467"/>
    </row>
    <row r="103" spans="1:10" ht="15" customHeight="1" thickBot="1">
      <c r="A103" s="489" t="s">
        <v>906</v>
      </c>
      <c r="B103" s="484" t="s">
        <v>351</v>
      </c>
      <c r="C103" s="547" t="s">
        <v>2008</v>
      </c>
      <c r="D103" s="484">
        <v>54</v>
      </c>
      <c r="E103" s="485"/>
      <c r="F103" s="486"/>
      <c r="G103" s="487"/>
      <c r="H103" s="487"/>
      <c r="I103" s="570">
        <f>SUM(I101-I102)</f>
        <v>0</v>
      </c>
      <c r="J103" s="571">
        <f>SUM(J101-J102)</f>
        <v>0</v>
      </c>
    </row>
    <row r="104" spans="1:10" ht="15" customHeight="1">
      <c r="A104" s="490" t="s">
        <v>913</v>
      </c>
      <c r="B104" s="346"/>
      <c r="C104" s="310"/>
      <c r="D104" s="339"/>
      <c r="E104" s="311"/>
      <c r="F104" s="312"/>
      <c r="G104" s="313"/>
      <c r="H104" s="313"/>
      <c r="I104" s="568">
        <f>'HL KNIHA VYPOC'!$G$210</f>
        <v>0</v>
      </c>
      <c r="J104" s="569">
        <f>'HL KNIHA VYPOC'!$K$210</f>
        <v>0</v>
      </c>
    </row>
    <row r="105" spans="1:10" ht="15" customHeight="1">
      <c r="A105" s="213" t="s">
        <v>913</v>
      </c>
      <c r="B105" s="279" t="s">
        <v>350</v>
      </c>
      <c r="C105" s="269" t="s">
        <v>2005</v>
      </c>
      <c r="D105" s="541">
        <v>51</v>
      </c>
      <c r="E105" s="32"/>
      <c r="F105" s="270"/>
      <c r="G105" s="18"/>
      <c r="H105" s="18"/>
      <c r="I105" s="37"/>
      <c r="J105" s="37"/>
    </row>
    <row r="106" spans="1:10" ht="15" customHeight="1" thickBot="1">
      <c r="A106" s="475"/>
      <c r="B106" s="469"/>
      <c r="C106" s="491"/>
      <c r="D106" s="339"/>
      <c r="E106" s="470"/>
      <c r="F106" s="471"/>
      <c r="G106" s="472"/>
      <c r="H106" s="472"/>
      <c r="I106" s="574"/>
      <c r="J106" s="575"/>
    </row>
    <row r="107" spans="1:10" ht="15" customHeight="1">
      <c r="A107" s="490" t="s">
        <v>907</v>
      </c>
      <c r="B107" s="346"/>
      <c r="C107" s="310"/>
      <c r="D107" s="484"/>
      <c r="E107" s="311"/>
      <c r="F107" s="312"/>
      <c r="G107" s="313"/>
      <c r="H107" s="313"/>
      <c r="I107" s="568">
        <f>'HL KNIHA VYPOC'!$G$197</f>
        <v>0</v>
      </c>
      <c r="J107" s="569">
        <f>'HL KNIHA VYPOC'!$K$197</f>
        <v>0</v>
      </c>
    </row>
    <row r="108" spans="1:10" ht="15" customHeight="1">
      <c r="A108" s="213" t="s">
        <v>907</v>
      </c>
      <c r="B108" s="279" t="s">
        <v>350</v>
      </c>
      <c r="C108" s="548" t="s">
        <v>2016</v>
      </c>
      <c r="D108" s="540">
        <v>62</v>
      </c>
      <c r="E108" s="32"/>
      <c r="F108" s="270"/>
      <c r="G108" s="18"/>
      <c r="H108" s="18"/>
      <c r="I108" s="37"/>
      <c r="J108" s="467"/>
    </row>
    <row r="109" spans="1:10" ht="15" customHeight="1" thickBot="1">
      <c r="A109" s="489" t="s">
        <v>907</v>
      </c>
      <c r="B109" s="484" t="s">
        <v>351</v>
      </c>
      <c r="C109" s="547" t="s">
        <v>2017</v>
      </c>
      <c r="D109" s="484">
        <v>63</v>
      </c>
      <c r="E109" s="485"/>
      <c r="F109" s="486"/>
      <c r="G109" s="487"/>
      <c r="H109" s="487"/>
      <c r="I109" s="570">
        <f>SUM(I107-I108)</f>
        <v>0</v>
      </c>
      <c r="J109" s="571">
        <f>SUM(J107-J108)</f>
        <v>0</v>
      </c>
    </row>
    <row r="110" spans="1:10" ht="15" customHeight="1">
      <c r="A110" s="490" t="s">
        <v>908</v>
      </c>
      <c r="B110" s="346"/>
      <c r="C110" s="310"/>
      <c r="D110" s="339"/>
      <c r="E110" s="311"/>
      <c r="F110" s="312"/>
      <c r="G110" s="313"/>
      <c r="H110" s="313"/>
      <c r="I110" s="568">
        <f>'HL KNIHA VYPOC'!$G$198</f>
        <v>0</v>
      </c>
      <c r="J110" s="569">
        <f>'HL KNIHA VYPOC'!$K$198</f>
        <v>0</v>
      </c>
    </row>
    <row r="111" spans="1:10" ht="15" customHeight="1">
      <c r="A111" s="213" t="s">
        <v>908</v>
      </c>
      <c r="B111" s="279" t="s">
        <v>350</v>
      </c>
      <c r="C111" s="548" t="s">
        <v>2016</v>
      </c>
      <c r="D111" s="541">
        <v>62</v>
      </c>
      <c r="E111" s="32"/>
      <c r="F111" s="270"/>
      <c r="G111" s="18"/>
      <c r="H111" s="18"/>
      <c r="I111" s="37"/>
      <c r="J111" s="467"/>
    </row>
    <row r="112" spans="1:10" ht="15" customHeight="1" thickBot="1">
      <c r="A112" s="489" t="s">
        <v>908</v>
      </c>
      <c r="B112" s="484" t="s">
        <v>351</v>
      </c>
      <c r="C112" s="547" t="s">
        <v>2017</v>
      </c>
      <c r="D112" s="339">
        <v>63</v>
      </c>
      <c r="E112" s="485"/>
      <c r="F112" s="486"/>
      <c r="G112" s="487"/>
      <c r="H112" s="487"/>
      <c r="I112" s="570">
        <f>SUM(I110-I111)</f>
        <v>0</v>
      </c>
      <c r="J112" s="571">
        <f>SUM(J110-J111)</f>
        <v>0</v>
      </c>
    </row>
    <row r="113" spans="1:14" ht="15" customHeight="1">
      <c r="A113" s="490" t="s">
        <v>911</v>
      </c>
      <c r="B113" s="346"/>
      <c r="C113" s="310"/>
      <c r="D113" s="484"/>
      <c r="E113" s="311"/>
      <c r="F113" s="312"/>
      <c r="G113" s="313"/>
      <c r="H113" s="313"/>
      <c r="I113" s="568">
        <f>'HL KNIHA VYPOC'!$G$201</f>
        <v>0</v>
      </c>
      <c r="J113" s="569">
        <f>'HL KNIHA VYPOC'!$K$201</f>
        <v>0</v>
      </c>
    </row>
    <row r="114" spans="1:14" ht="15" customHeight="1">
      <c r="A114" s="213" t="s">
        <v>911</v>
      </c>
      <c r="B114" s="279" t="s">
        <v>350</v>
      </c>
      <c r="C114" s="548" t="s">
        <v>2018</v>
      </c>
      <c r="D114" s="540">
        <v>64</v>
      </c>
      <c r="E114" s="32"/>
      <c r="F114" s="270"/>
      <c r="G114" s="18"/>
      <c r="H114" s="18"/>
      <c r="I114" s="37"/>
      <c r="J114" s="467"/>
    </row>
    <row r="115" spans="1:14" ht="15" customHeight="1" thickBot="1">
      <c r="A115" s="489" t="s">
        <v>911</v>
      </c>
      <c r="B115" s="484" t="s">
        <v>351</v>
      </c>
      <c r="C115" s="547" t="s">
        <v>2019</v>
      </c>
      <c r="D115" s="484">
        <v>65</v>
      </c>
      <c r="E115" s="485"/>
      <c r="F115" s="486"/>
      <c r="G115" s="487"/>
      <c r="H115" s="487"/>
      <c r="I115" s="570">
        <f>SUM(I113-I114)</f>
        <v>0</v>
      </c>
      <c r="J115" s="571">
        <f>SUM(J113-J114)</f>
        <v>0</v>
      </c>
    </row>
    <row r="116" spans="1:14" ht="15" customHeight="1">
      <c r="A116" s="490" t="s">
        <v>877</v>
      </c>
      <c r="B116" s="346"/>
      <c r="C116" s="310"/>
      <c r="D116" s="339"/>
      <c r="E116" s="311"/>
      <c r="F116" s="312"/>
      <c r="G116" s="313"/>
      <c r="H116" s="313"/>
      <c r="I116" s="568">
        <f>'HL KNIHA VYPOC'!$G$137</f>
        <v>0</v>
      </c>
      <c r="J116" s="569">
        <f>'HL KNIHA VYPOC'!$K$137</f>
        <v>0</v>
      </c>
    </row>
    <row r="117" spans="1:14" ht="15" customHeight="1">
      <c r="A117" s="213" t="s">
        <v>877</v>
      </c>
      <c r="B117" s="279" t="s">
        <v>350</v>
      </c>
      <c r="C117" s="548" t="s">
        <v>2012</v>
      </c>
      <c r="D117" s="541">
        <v>59</v>
      </c>
      <c r="E117" s="32"/>
      <c r="F117" s="270"/>
      <c r="G117" s="18"/>
      <c r="H117" s="18"/>
      <c r="I117" s="37"/>
      <c r="J117" s="467"/>
    </row>
    <row r="118" spans="1:14" ht="15" customHeight="1">
      <c r="A118" s="489" t="s">
        <v>877</v>
      </c>
      <c r="B118" s="484" t="s">
        <v>351</v>
      </c>
      <c r="C118" s="547" t="s">
        <v>2014</v>
      </c>
      <c r="D118" s="339">
        <v>60</v>
      </c>
      <c r="E118" s="485"/>
      <c r="F118" s="486"/>
      <c r="G118" s="487"/>
      <c r="H118" s="487"/>
      <c r="I118" s="570">
        <f>SUM(I116-I117)</f>
        <v>0</v>
      </c>
      <c r="J118" s="571">
        <f>SUM(J116-J117)</f>
        <v>0</v>
      </c>
    </row>
    <row r="119" spans="1:14" ht="15" thickBot="1">
      <c r="A119" s="1669" t="s">
        <v>2025</v>
      </c>
      <c r="B119" s="1669"/>
      <c r="C119" s="1669"/>
      <c r="D119" s="337"/>
      <c r="E119" s="34"/>
      <c r="F119" s="29"/>
      <c r="I119" s="468"/>
      <c r="J119" s="576"/>
    </row>
    <row r="120" spans="1:14">
      <c r="A120" s="525"/>
      <c r="B120" s="526"/>
      <c r="C120" s="537" t="s">
        <v>589</v>
      </c>
      <c r="D120" s="527"/>
      <c r="E120" s="528"/>
      <c r="F120" s="529"/>
      <c r="G120" s="530"/>
      <c r="H120" s="530"/>
      <c r="I120" s="577">
        <f>'HL KNIHA VYPOC'!$G$114</f>
        <v>93.760000000000218</v>
      </c>
      <c r="J120" s="578">
        <f>'HL KNIHA VYPOC'!$K$114</f>
        <v>512.32999999999993</v>
      </c>
      <c r="M120" s="26">
        <f>SUM(I120)</f>
        <v>93.760000000000218</v>
      </c>
      <c r="N120" s="26">
        <f>SUM(J120)</f>
        <v>512.32999999999993</v>
      </c>
    </row>
    <row r="121" spans="1:14">
      <c r="A121" s="510" t="s">
        <v>875</v>
      </c>
      <c r="B121" s="492"/>
      <c r="C121" s="493"/>
      <c r="D121" s="494"/>
      <c r="E121" s="495"/>
      <c r="F121" s="496"/>
      <c r="G121" s="497"/>
      <c r="H121" s="497"/>
      <c r="I121" s="579">
        <f>SUM(IF(I120&gt;=0,M120,0))</f>
        <v>93.760000000000218</v>
      </c>
      <c r="J121" s="580">
        <f>SUM(IF(J120&gt;=0,N120,0))</f>
        <v>512.32999999999993</v>
      </c>
    </row>
    <row r="122" spans="1:14">
      <c r="A122" s="510" t="s">
        <v>875</v>
      </c>
      <c r="B122" s="492" t="s">
        <v>350</v>
      </c>
      <c r="C122" s="550" t="s">
        <v>2011</v>
      </c>
      <c r="D122" s="494">
        <v>57</v>
      </c>
      <c r="E122" s="495"/>
      <c r="F122" s="496"/>
      <c r="G122" s="497"/>
      <c r="H122" s="497"/>
      <c r="I122" s="579">
        <f>SUM(I121-I123)</f>
        <v>93.760000000000218</v>
      </c>
      <c r="J122" s="580">
        <f>SUM(J121-J123)</f>
        <v>512.32999999999993</v>
      </c>
    </row>
    <row r="123" spans="1:14">
      <c r="A123" s="510" t="s">
        <v>875</v>
      </c>
      <c r="B123" s="492" t="s">
        <v>351</v>
      </c>
      <c r="C123" s="550" t="s">
        <v>2013</v>
      </c>
      <c r="D123" s="494">
        <v>58</v>
      </c>
      <c r="E123" s="495"/>
      <c r="F123" s="496"/>
      <c r="G123" s="497"/>
      <c r="H123" s="497"/>
      <c r="I123" s="523"/>
      <c r="J123" s="536"/>
    </row>
    <row r="124" spans="1:14" ht="13.5" thickBot="1">
      <c r="A124" s="504" t="s">
        <v>875</v>
      </c>
      <c r="B124" s="505">
        <v>3</v>
      </c>
      <c r="C124" s="551" t="s">
        <v>2079</v>
      </c>
      <c r="D124" s="506">
        <v>120</v>
      </c>
      <c r="E124" s="507"/>
      <c r="F124" s="508"/>
      <c r="G124" s="509"/>
      <c r="H124" s="509"/>
      <c r="I124" s="581">
        <f>SUM(IF(I120&lt;=0,M120,0))</f>
        <v>0</v>
      </c>
      <c r="J124" s="581">
        <f>SUM(IF(J120&lt;=0,N120,0))</f>
        <v>0</v>
      </c>
    </row>
    <row r="125" spans="1:14" ht="13.5" thickBot="1">
      <c r="A125" s="498" t="s">
        <v>887</v>
      </c>
      <c r="B125" s="531"/>
      <c r="C125" s="55" t="s">
        <v>663</v>
      </c>
      <c r="D125" s="532"/>
      <c r="E125" s="533"/>
      <c r="F125" s="534"/>
      <c r="G125" s="535"/>
      <c r="H125" s="535"/>
      <c r="I125" s="583">
        <f>'HL KNIHA VYPOC'!$G$160</f>
        <v>-45.879999999999882</v>
      </c>
      <c r="J125" s="584">
        <f>'HL KNIHA VYPOC'!$K$160</f>
        <v>-162.17000000000007</v>
      </c>
      <c r="M125" s="26">
        <f>SUM(I125)</f>
        <v>-45.879999999999882</v>
      </c>
      <c r="N125" s="26">
        <f>SUM(J125)</f>
        <v>-162.17000000000007</v>
      </c>
    </row>
    <row r="126" spans="1:14">
      <c r="A126" s="498" t="s">
        <v>887</v>
      </c>
      <c r="B126" s="499" t="s">
        <v>350</v>
      </c>
      <c r="C126" s="550" t="s">
        <v>2006</v>
      </c>
      <c r="D126" s="500">
        <v>52</v>
      </c>
      <c r="E126" s="501"/>
      <c r="F126" s="502"/>
      <c r="G126" s="503"/>
      <c r="H126" s="503"/>
      <c r="I126" s="585">
        <f>SUM(IF(I125&gt;=0,M125,0))</f>
        <v>0</v>
      </c>
      <c r="J126" s="586">
        <f>SUM(IF(J125&gt;=0,N125,0))</f>
        <v>0</v>
      </c>
    </row>
    <row r="127" spans="1:14" ht="13.5" thickBot="1">
      <c r="A127" s="498" t="s">
        <v>887</v>
      </c>
      <c r="B127" s="505" t="s">
        <v>351</v>
      </c>
      <c r="C127" s="550" t="s">
        <v>2074</v>
      </c>
      <c r="D127" s="506">
        <v>114</v>
      </c>
      <c r="E127" s="507"/>
      <c r="F127" s="508"/>
      <c r="G127" s="509"/>
      <c r="H127" s="509"/>
      <c r="I127" s="581">
        <f>SUM(IF(I125&lt;=0,M125,0))</f>
        <v>-45.879999999999882</v>
      </c>
      <c r="J127" s="582">
        <f>SUM(IF(J125&lt;=0,N125,0))</f>
        <v>-162.17000000000007</v>
      </c>
    </row>
    <row r="128" spans="1:14">
      <c r="A128" s="525" t="s">
        <v>888</v>
      </c>
      <c r="B128" s="526"/>
      <c r="C128" s="55" t="s">
        <v>666</v>
      </c>
      <c r="D128" s="527"/>
      <c r="E128" s="528"/>
      <c r="F128" s="529"/>
      <c r="G128" s="530"/>
      <c r="H128" s="530"/>
      <c r="I128" s="577">
        <f>'HL KNIHA VYPOC'!$G$163</f>
        <v>361.04</v>
      </c>
      <c r="J128" s="578">
        <f>'HL KNIHA VYPOC'!$K$163</f>
        <v>361.04</v>
      </c>
      <c r="M128" s="26">
        <f>SUM(I128)</f>
        <v>361.04</v>
      </c>
      <c r="N128" s="26">
        <f>SUM(J128)</f>
        <v>361.04</v>
      </c>
    </row>
    <row r="129" spans="1:14">
      <c r="A129" s="510" t="s">
        <v>888</v>
      </c>
      <c r="B129" s="492" t="s">
        <v>350</v>
      </c>
      <c r="C129" s="406" t="s">
        <v>2007</v>
      </c>
      <c r="D129" s="494">
        <v>53</v>
      </c>
      <c r="E129" s="495"/>
      <c r="F129" s="496"/>
      <c r="G129" s="497"/>
      <c r="H129" s="497"/>
      <c r="I129" s="579">
        <f>SUM(IF(I128&gt;=0,M128,0))</f>
        <v>361.04</v>
      </c>
      <c r="J129" s="580">
        <f>SUM(IF(J128&gt;=0,N128,0))</f>
        <v>361.04</v>
      </c>
    </row>
    <row r="130" spans="1:14" ht="13.5" thickBot="1">
      <c r="A130" s="504" t="s">
        <v>888</v>
      </c>
      <c r="B130" s="505" t="s">
        <v>351</v>
      </c>
      <c r="C130" s="552" t="s">
        <v>2075</v>
      </c>
      <c r="D130" s="506">
        <v>115</v>
      </c>
      <c r="E130" s="507"/>
      <c r="F130" s="508"/>
      <c r="G130" s="509"/>
      <c r="H130" s="509"/>
      <c r="I130" s="581">
        <f>SUM(IF(I128&lt;=0,M128,0))</f>
        <v>0</v>
      </c>
      <c r="J130" s="582">
        <f>SUM(IF(J128&lt;=0,N128,0))</f>
        <v>0</v>
      </c>
    </row>
    <row r="131" spans="1:14">
      <c r="A131" s="525" t="s">
        <v>889</v>
      </c>
      <c r="B131" s="526"/>
      <c r="C131" s="55" t="s">
        <v>668</v>
      </c>
      <c r="D131" s="527"/>
      <c r="E131" s="528"/>
      <c r="F131" s="529"/>
      <c r="G131" s="530"/>
      <c r="H131" s="530"/>
      <c r="I131" s="577">
        <f>'HL KNIHA VYPOC'!$G$164</f>
        <v>-22.11</v>
      </c>
      <c r="J131" s="578">
        <f>'HL KNIHA VYPOC'!$K$164</f>
        <v>-67.049999999999955</v>
      </c>
      <c r="M131" s="26">
        <f>SUM(I131)</f>
        <v>-22.11</v>
      </c>
      <c r="N131" s="26">
        <f>SUM(J131)</f>
        <v>-67.049999999999955</v>
      </c>
    </row>
    <row r="132" spans="1:14">
      <c r="A132" s="510" t="s">
        <v>889</v>
      </c>
      <c r="B132" s="492" t="s">
        <v>350</v>
      </c>
      <c r="C132" s="406" t="s">
        <v>2007</v>
      </c>
      <c r="D132" s="494">
        <v>53</v>
      </c>
      <c r="E132" s="495"/>
      <c r="F132" s="496"/>
      <c r="G132" s="497"/>
      <c r="H132" s="497"/>
      <c r="I132" s="579">
        <f>SUM(IF(I131&gt;=0,M131,0))</f>
        <v>0</v>
      </c>
      <c r="J132" s="580">
        <f>SUM(IF(J131&gt;=0,N131,0))</f>
        <v>0</v>
      </c>
    </row>
    <row r="133" spans="1:14" ht="13.5" thickBot="1">
      <c r="A133" s="504" t="s">
        <v>889</v>
      </c>
      <c r="B133" s="505" t="s">
        <v>351</v>
      </c>
      <c r="C133" s="552" t="s">
        <v>2075</v>
      </c>
      <c r="D133" s="506">
        <v>115</v>
      </c>
      <c r="E133" s="507"/>
      <c r="F133" s="508"/>
      <c r="G133" s="509"/>
      <c r="H133" s="509"/>
      <c r="I133" s="581">
        <f>SUM(IF(I131&lt;=0,M131,0))</f>
        <v>-22.11</v>
      </c>
      <c r="J133" s="582">
        <f>SUM(IF(J131&lt;=0,N131,0))</f>
        <v>-67.049999999999955</v>
      </c>
    </row>
    <row r="134" spans="1:14">
      <c r="A134" s="525" t="s">
        <v>890</v>
      </c>
      <c r="B134" s="526"/>
      <c r="C134" s="55" t="s">
        <v>670</v>
      </c>
      <c r="D134" s="527"/>
      <c r="E134" s="528"/>
      <c r="F134" s="529"/>
      <c r="G134" s="530"/>
      <c r="H134" s="530"/>
      <c r="I134" s="577">
        <f>'HL KNIHA VYPOC'!$G$165</f>
        <v>-137.71000000000004</v>
      </c>
      <c r="J134" s="578">
        <f>'HL KNIHA VYPOC'!$K$165</f>
        <v>-1883.4700000000003</v>
      </c>
      <c r="M134" s="26">
        <f>SUM(I134)</f>
        <v>-137.71000000000004</v>
      </c>
      <c r="N134" s="26">
        <f>SUM(J134)</f>
        <v>-1883.4700000000003</v>
      </c>
    </row>
    <row r="135" spans="1:14">
      <c r="A135" s="510" t="s">
        <v>890</v>
      </c>
      <c r="B135" s="492" t="s">
        <v>350</v>
      </c>
      <c r="C135" s="406" t="s">
        <v>2007</v>
      </c>
      <c r="D135" s="494">
        <v>53</v>
      </c>
      <c r="E135" s="495"/>
      <c r="F135" s="496"/>
      <c r="G135" s="497"/>
      <c r="H135" s="497"/>
      <c r="I135" s="580">
        <f>SUM(IF(I134&gt;=0,M134,0))</f>
        <v>0</v>
      </c>
      <c r="J135" s="580">
        <f>SUM(IF(J134&gt;=0,N134,0))</f>
        <v>0</v>
      </c>
    </row>
    <row r="136" spans="1:14" ht="13.5" thickBot="1">
      <c r="A136" s="504" t="s">
        <v>890</v>
      </c>
      <c r="B136" s="505" t="s">
        <v>351</v>
      </c>
      <c r="C136" s="552" t="s">
        <v>2075</v>
      </c>
      <c r="D136" s="506">
        <v>115</v>
      </c>
      <c r="E136" s="507"/>
      <c r="F136" s="508"/>
      <c r="G136" s="509"/>
      <c r="H136" s="509"/>
      <c r="I136" s="582">
        <f>SUM(IF(I134&lt;=0,M134,0))</f>
        <v>-137.71000000000004</v>
      </c>
      <c r="J136" s="582">
        <f>SUM(IF(J134&lt;=0,N134,0))</f>
        <v>-1883.4700000000003</v>
      </c>
    </row>
    <row r="137" spans="1:14">
      <c r="A137" s="525" t="s">
        <v>891</v>
      </c>
      <c r="B137" s="526"/>
      <c r="C137" s="55" t="s">
        <v>672</v>
      </c>
      <c r="D137" s="527"/>
      <c r="E137" s="528"/>
      <c r="F137" s="529"/>
      <c r="G137" s="530"/>
      <c r="H137" s="530"/>
      <c r="I137" s="577">
        <f>'HL KNIHA VYPOC'!$G$166</f>
        <v>585.52</v>
      </c>
      <c r="J137" s="578">
        <f>'HL KNIHA VYPOC'!$K$166</f>
        <v>432.16999999999996</v>
      </c>
      <c r="M137" s="26">
        <f>SUM(I137)</f>
        <v>585.52</v>
      </c>
      <c r="N137" s="26">
        <f>SUM(J137)</f>
        <v>432.16999999999996</v>
      </c>
    </row>
    <row r="138" spans="1:14">
      <c r="A138" s="510" t="s">
        <v>891</v>
      </c>
      <c r="B138" s="492" t="s">
        <v>350</v>
      </c>
      <c r="C138" s="406" t="s">
        <v>2007</v>
      </c>
      <c r="D138" s="494">
        <v>53</v>
      </c>
      <c r="E138" s="495"/>
      <c r="F138" s="496"/>
      <c r="G138" s="497"/>
      <c r="H138" s="497"/>
      <c r="I138" s="579">
        <f>SUM(IF(I137&gt;=0,M137,0))</f>
        <v>585.52</v>
      </c>
      <c r="J138" s="580">
        <f>SUM(IF(J137&gt;=0,N137,0))</f>
        <v>432.16999999999996</v>
      </c>
    </row>
    <row r="139" spans="1:14" ht="13.5" thickBot="1">
      <c r="A139" s="504" t="s">
        <v>891</v>
      </c>
      <c r="B139" s="505" t="s">
        <v>351</v>
      </c>
      <c r="C139" s="552" t="s">
        <v>2075</v>
      </c>
      <c r="D139" s="506">
        <v>115</v>
      </c>
      <c r="E139" s="507"/>
      <c r="F139" s="508"/>
      <c r="G139" s="509"/>
      <c r="H139" s="509"/>
      <c r="I139" s="581">
        <f>SUM(IF(I137&lt;=0,M137,0))</f>
        <v>0</v>
      </c>
      <c r="J139" s="582">
        <f>SUM(IF(J137&lt;=0,N137,0))</f>
        <v>0</v>
      </c>
    </row>
    <row r="140" spans="1:14">
      <c r="A140" s="525" t="s">
        <v>892</v>
      </c>
      <c r="B140" s="526"/>
      <c r="C140" s="55" t="s">
        <v>674</v>
      </c>
      <c r="D140" s="527"/>
      <c r="E140" s="528"/>
      <c r="F140" s="529"/>
      <c r="G140" s="530"/>
      <c r="H140" s="530"/>
      <c r="I140" s="577">
        <f>'HL KNIHA VYPOC'!$G$167</f>
        <v>0</v>
      </c>
      <c r="J140" s="578">
        <f>'HL KNIHA VYPOC'!$K$167</f>
        <v>0</v>
      </c>
      <c r="M140" s="26">
        <f>SUM(I140)</f>
        <v>0</v>
      </c>
      <c r="N140" s="26">
        <f>SUM(J140)</f>
        <v>0</v>
      </c>
    </row>
    <row r="141" spans="1:14">
      <c r="A141" s="510" t="s">
        <v>892</v>
      </c>
      <c r="B141" s="492" t="s">
        <v>350</v>
      </c>
      <c r="C141" s="406" t="s">
        <v>2007</v>
      </c>
      <c r="D141" s="494">
        <v>53</v>
      </c>
      <c r="E141" s="495"/>
      <c r="F141" s="496"/>
      <c r="G141" s="497"/>
      <c r="H141" s="497"/>
      <c r="I141" s="579">
        <f>SUM(IF(I140&gt;=0,M140,0))</f>
        <v>0</v>
      </c>
      <c r="J141" s="580">
        <f>SUM(IF(J140&gt;=0,N140,0))</f>
        <v>0</v>
      </c>
    </row>
    <row r="142" spans="1:14" ht="13.5" thickBot="1">
      <c r="A142" s="504" t="s">
        <v>892</v>
      </c>
      <c r="B142" s="505" t="s">
        <v>351</v>
      </c>
      <c r="C142" s="552" t="s">
        <v>2075</v>
      </c>
      <c r="D142" s="506">
        <v>115</v>
      </c>
      <c r="E142" s="507"/>
      <c r="F142" s="508"/>
      <c r="G142" s="509"/>
      <c r="H142" s="509"/>
      <c r="I142" s="581">
        <f>SUM(IF(I140&lt;=0,M140,0))</f>
        <v>0</v>
      </c>
      <c r="J142" s="582">
        <f>SUM(IF(J140&lt;=0,N140,0))</f>
        <v>0</v>
      </c>
    </row>
    <row r="143" spans="1:14">
      <c r="A143" s="525" t="s">
        <v>893</v>
      </c>
      <c r="B143" s="526"/>
      <c r="C143" s="55" t="s">
        <v>676</v>
      </c>
      <c r="D143" s="527"/>
      <c r="E143" s="528"/>
      <c r="F143" s="529"/>
      <c r="G143" s="530"/>
      <c r="H143" s="530"/>
      <c r="I143" s="577">
        <f>'HL KNIHA VYPOC'!$G$168</f>
        <v>0</v>
      </c>
      <c r="J143" s="578">
        <f>'HL KNIHA VYPOC'!$K$168</f>
        <v>0</v>
      </c>
      <c r="M143" s="26">
        <f>SUM(I143)</f>
        <v>0</v>
      </c>
      <c r="N143" s="26">
        <f>SUM(J143)</f>
        <v>0</v>
      </c>
    </row>
    <row r="144" spans="1:14">
      <c r="A144" s="510" t="s">
        <v>893</v>
      </c>
      <c r="B144" s="492" t="s">
        <v>350</v>
      </c>
      <c r="C144" s="406" t="s">
        <v>2007</v>
      </c>
      <c r="D144" s="494">
        <v>53</v>
      </c>
      <c r="E144" s="495"/>
      <c r="F144" s="496"/>
      <c r="G144" s="497"/>
      <c r="H144" s="497"/>
      <c r="I144" s="579">
        <f>SUM(IF(I143&gt;=0,M143,0))</f>
        <v>0</v>
      </c>
      <c r="J144" s="580">
        <f>SUM(IF(J143&gt;=0,N143,0))</f>
        <v>0</v>
      </c>
    </row>
    <row r="145" spans="1:14" ht="13.5" thickBot="1">
      <c r="A145" s="504" t="s">
        <v>893</v>
      </c>
      <c r="B145" s="505" t="s">
        <v>351</v>
      </c>
      <c r="C145" s="552" t="s">
        <v>2075</v>
      </c>
      <c r="D145" s="506">
        <v>115</v>
      </c>
      <c r="E145" s="507"/>
      <c r="F145" s="508"/>
      <c r="G145" s="509"/>
      <c r="H145" s="509"/>
      <c r="I145" s="581">
        <f>SUM(IF(I143&lt;=0,M143,0))</f>
        <v>0</v>
      </c>
      <c r="J145" s="582">
        <f>SUM(IF(J143&lt;=0,N143,0))</f>
        <v>0</v>
      </c>
    </row>
    <row r="146" spans="1:14">
      <c r="A146" s="498" t="s">
        <v>901</v>
      </c>
      <c r="B146" s="499"/>
      <c r="C146" s="55" t="s">
        <v>707</v>
      </c>
      <c r="D146" s="500"/>
      <c r="E146" s="501"/>
      <c r="F146" s="502"/>
      <c r="G146" s="503"/>
      <c r="H146" s="503"/>
      <c r="I146" s="587">
        <f>'HL KNIHA VYPOC'!$G$188</f>
        <v>0</v>
      </c>
      <c r="J146" s="588">
        <f>'HL KNIHA VYPOC'!$K$188</f>
        <v>0</v>
      </c>
      <c r="M146" s="26">
        <f>SUM(I146)</f>
        <v>0</v>
      </c>
      <c r="N146" s="26">
        <f>SUM(J146)</f>
        <v>0</v>
      </c>
    </row>
    <row r="147" spans="1:14">
      <c r="A147" s="510" t="s">
        <v>901</v>
      </c>
      <c r="B147" s="492"/>
      <c r="C147" s="493"/>
      <c r="D147" s="494"/>
      <c r="E147" s="495"/>
      <c r="F147" s="496"/>
      <c r="G147" s="497"/>
      <c r="H147" s="497"/>
      <c r="I147" s="579">
        <f>SUM(IF(I146&gt;=0,M146,0))</f>
        <v>0</v>
      </c>
      <c r="J147" s="580">
        <f>SUM(IF(J146&gt;=0,N146,0))</f>
        <v>0</v>
      </c>
      <c r="M147" s="26"/>
      <c r="N147" s="26"/>
    </row>
    <row r="148" spans="1:14">
      <c r="A148" s="510" t="s">
        <v>901</v>
      </c>
      <c r="B148" s="492" t="s">
        <v>350</v>
      </c>
      <c r="C148" s="406" t="s">
        <v>2001</v>
      </c>
      <c r="D148" s="494">
        <v>44</v>
      </c>
      <c r="E148" s="495"/>
      <c r="F148" s="496"/>
      <c r="G148" s="497"/>
      <c r="H148" s="497"/>
      <c r="I148" s="37"/>
      <c r="J148" s="524"/>
    </row>
    <row r="149" spans="1:14">
      <c r="A149" s="510" t="s">
        <v>901</v>
      </c>
      <c r="B149" s="492" t="s">
        <v>351</v>
      </c>
      <c r="C149" s="406" t="s">
        <v>2008</v>
      </c>
      <c r="D149" s="494">
        <v>54</v>
      </c>
      <c r="E149" s="495"/>
      <c r="F149" s="496"/>
      <c r="G149" s="497"/>
      <c r="H149" s="497"/>
      <c r="I149" s="589">
        <f>SUM(I147-I148)</f>
        <v>0</v>
      </c>
      <c r="J149" s="590">
        <f>SUM(J147-J148)</f>
        <v>0</v>
      </c>
    </row>
    <row r="150" spans="1:14">
      <c r="A150" s="510" t="s">
        <v>901</v>
      </c>
      <c r="B150" s="492"/>
      <c r="C150" s="493"/>
      <c r="D150" s="494"/>
      <c r="E150" s="495"/>
      <c r="F150" s="496"/>
      <c r="G150" s="497"/>
      <c r="H150" s="497"/>
      <c r="I150" s="579">
        <f>SUM(IF(I146&lt;=0,M146,0))</f>
        <v>0</v>
      </c>
      <c r="J150" s="580">
        <f>SUM(IF(J146&lt;=0,N146,0))</f>
        <v>0</v>
      </c>
    </row>
    <row r="151" spans="1:14">
      <c r="A151" s="510" t="s">
        <v>901</v>
      </c>
      <c r="B151" s="492"/>
      <c r="C151" s="406" t="s">
        <v>2064</v>
      </c>
      <c r="D151" s="494">
        <v>104</v>
      </c>
      <c r="E151" s="495"/>
      <c r="F151" s="496"/>
      <c r="G151" s="497"/>
      <c r="H151" s="497"/>
      <c r="I151" s="37"/>
      <c r="J151" s="524"/>
    </row>
    <row r="152" spans="1:14" ht="13.5" thickBot="1">
      <c r="A152" s="504" t="s">
        <v>901</v>
      </c>
      <c r="B152" s="505" t="s">
        <v>352</v>
      </c>
      <c r="C152" s="552" t="s">
        <v>2085</v>
      </c>
      <c r="D152" s="506">
        <v>116</v>
      </c>
      <c r="E152" s="507"/>
      <c r="F152" s="508"/>
      <c r="G152" s="509"/>
      <c r="H152" s="509"/>
      <c r="I152" s="591">
        <f>SUM(I150-I151)</f>
        <v>0</v>
      </c>
      <c r="J152" s="592">
        <f>SUM(J150-J151)</f>
        <v>0</v>
      </c>
    </row>
    <row r="153" spans="1:14">
      <c r="A153" s="498" t="s">
        <v>883</v>
      </c>
      <c r="B153" s="499"/>
      <c r="C153" s="55" t="s">
        <v>639</v>
      </c>
      <c r="D153" s="500"/>
      <c r="E153" s="501"/>
      <c r="F153" s="502"/>
      <c r="G153" s="503"/>
      <c r="H153" s="503"/>
      <c r="I153" s="587">
        <f>'HL KNIHA VYPOC'!$G$147</f>
        <v>0</v>
      </c>
      <c r="J153" s="588">
        <f>'HL KNIHA VYPOC'!$K$147</f>
        <v>0</v>
      </c>
      <c r="M153" s="26">
        <f>SUM(I153)</f>
        <v>0</v>
      </c>
      <c r="N153" s="26">
        <f>SUM(J153)</f>
        <v>0</v>
      </c>
    </row>
    <row r="154" spans="1:14">
      <c r="A154" s="510" t="s">
        <v>883</v>
      </c>
      <c r="B154" s="492"/>
      <c r="C154" s="493"/>
      <c r="D154" s="494"/>
      <c r="E154" s="495"/>
      <c r="F154" s="496"/>
      <c r="G154" s="497"/>
      <c r="H154" s="497"/>
      <c r="I154" s="579">
        <f>SUM(IF(I153&gt;=0,M153,0))</f>
        <v>0</v>
      </c>
      <c r="J154" s="580">
        <f>SUM(IF(J153&gt;=0,N153,0))</f>
        <v>0</v>
      </c>
      <c r="M154" s="26"/>
      <c r="N154" s="26"/>
    </row>
    <row r="155" spans="1:14">
      <c r="A155" s="510" t="s">
        <v>883</v>
      </c>
      <c r="B155" s="492" t="s">
        <v>350</v>
      </c>
      <c r="C155" s="406" t="s">
        <v>1997</v>
      </c>
      <c r="D155" s="494">
        <v>40</v>
      </c>
      <c r="E155" s="495"/>
      <c r="F155" s="496"/>
      <c r="G155" s="497"/>
      <c r="H155" s="497"/>
      <c r="I155" s="589"/>
      <c r="J155" s="593"/>
      <c r="K155" s="20"/>
      <c r="L155" s="200"/>
      <c r="M155" s="229"/>
      <c r="N155" s="309"/>
    </row>
    <row r="156" spans="1:14">
      <c r="A156" s="510" t="s">
        <v>883</v>
      </c>
      <c r="B156" s="492" t="s">
        <v>351</v>
      </c>
      <c r="C156" s="406" t="s">
        <v>1997</v>
      </c>
      <c r="D156" s="494">
        <v>48</v>
      </c>
      <c r="E156" s="495"/>
      <c r="F156" s="496"/>
      <c r="G156" s="497"/>
      <c r="H156" s="497"/>
      <c r="I156" s="589">
        <f>SUM(I154-I155)</f>
        <v>0</v>
      </c>
      <c r="J156" s="590">
        <f>SUM(J154-J155)</f>
        <v>0</v>
      </c>
    </row>
    <row r="157" spans="1:14">
      <c r="A157" s="510" t="s">
        <v>883</v>
      </c>
      <c r="B157" s="492"/>
      <c r="C157" s="493"/>
      <c r="D157" s="494"/>
      <c r="E157" s="495"/>
      <c r="F157" s="496"/>
      <c r="G157" s="497"/>
      <c r="H157" s="497"/>
      <c r="I157" s="579">
        <f>SUM(IF(I153&lt;=0,M153,0))</f>
        <v>0</v>
      </c>
      <c r="J157" s="580">
        <f>SUM(IF(J153&lt;=0,N153,0))</f>
        <v>0</v>
      </c>
    </row>
    <row r="158" spans="1:14">
      <c r="A158" s="510" t="s">
        <v>883</v>
      </c>
      <c r="B158" s="492" t="s">
        <v>352</v>
      </c>
      <c r="C158" s="406" t="s">
        <v>2056</v>
      </c>
      <c r="D158" s="494">
        <v>96</v>
      </c>
      <c r="E158" s="495"/>
      <c r="F158" s="496"/>
      <c r="G158" s="497"/>
      <c r="H158" s="497"/>
      <c r="I158" s="589"/>
      <c r="J158" s="593"/>
    </row>
    <row r="159" spans="1:14" ht="13.5" thickBot="1">
      <c r="A159" s="504" t="s">
        <v>883</v>
      </c>
      <c r="B159" s="505" t="s">
        <v>353</v>
      </c>
      <c r="C159" s="553" t="s">
        <v>2068</v>
      </c>
      <c r="D159" s="506">
        <v>108</v>
      </c>
      <c r="E159" s="507"/>
      <c r="F159" s="508"/>
      <c r="G159" s="509"/>
      <c r="H159" s="509"/>
      <c r="I159" s="591">
        <f>SUM(I157-I158)</f>
        <v>0</v>
      </c>
      <c r="J159" s="592">
        <f>SUM(J157-J158)</f>
        <v>0</v>
      </c>
    </row>
    <row r="160" spans="1:14">
      <c r="A160" s="511" t="s">
        <v>913</v>
      </c>
      <c r="B160" s="512"/>
      <c r="C160" s="55" t="s">
        <v>746</v>
      </c>
      <c r="D160" s="513"/>
      <c r="E160" s="514"/>
      <c r="F160" s="515"/>
      <c r="G160" s="516"/>
      <c r="H160" s="516"/>
      <c r="I160" s="594">
        <f>'HL KNIHA VYPOC'!$G$210</f>
        <v>0</v>
      </c>
      <c r="J160" s="595">
        <f>'HL KNIHA VYPOC'!$K$210</f>
        <v>0</v>
      </c>
      <c r="M160" s="26">
        <f>SUM(I160)</f>
        <v>0</v>
      </c>
      <c r="N160" s="26">
        <f>SUM(J160)</f>
        <v>0</v>
      </c>
    </row>
    <row r="161" spans="1:14" ht="22.5">
      <c r="A161" s="511" t="s">
        <v>913</v>
      </c>
      <c r="B161" s="512" t="s">
        <v>350</v>
      </c>
      <c r="C161" s="550" t="s">
        <v>2005</v>
      </c>
      <c r="D161" s="513">
        <v>51</v>
      </c>
      <c r="E161" s="514"/>
      <c r="F161" s="515"/>
      <c r="G161" s="516"/>
      <c r="H161" s="516"/>
      <c r="I161" s="594">
        <f>SUM(IF(I160&gt;=0,M160,0))</f>
        <v>0</v>
      </c>
      <c r="J161" s="595">
        <f>SUM(IF(J160&gt;=0,N160,0))</f>
        <v>0</v>
      </c>
    </row>
    <row r="162" spans="1:14" ht="23.25" thickBot="1">
      <c r="A162" s="517" t="s">
        <v>913</v>
      </c>
      <c r="B162" s="518">
        <v>2</v>
      </c>
      <c r="C162" s="554" t="s">
        <v>2072</v>
      </c>
      <c r="D162" s="519">
        <v>112</v>
      </c>
      <c r="E162" s="520"/>
      <c r="F162" s="521"/>
      <c r="G162" s="522"/>
      <c r="H162" s="522"/>
      <c r="I162" s="596">
        <f>SUM(IF(I160&lt;=0,M160,0))</f>
        <v>0</v>
      </c>
      <c r="J162" s="597">
        <f>SUM(IF(J160&lt;=0,N160,0))</f>
        <v>0</v>
      </c>
    </row>
    <row r="163" spans="1:14">
      <c r="A163" s="511"/>
      <c r="B163" s="512"/>
      <c r="C163" s="44" t="s">
        <v>817</v>
      </c>
      <c r="D163" s="513"/>
      <c r="E163" s="514"/>
      <c r="F163" s="515"/>
      <c r="G163" s="516"/>
      <c r="H163" s="516"/>
      <c r="I163" s="594">
        <f>'HL KNIHA VYPOC'!$G$257</f>
        <v>0</v>
      </c>
      <c r="J163" s="595">
        <f>'HL KNIHA VYPOC'!$K$257</f>
        <v>0</v>
      </c>
      <c r="M163" s="26">
        <f>SUM(I163)</f>
        <v>0</v>
      </c>
      <c r="N163" s="26">
        <f>SUM(J163)</f>
        <v>0</v>
      </c>
    </row>
    <row r="164" spans="1:14">
      <c r="A164" s="511" t="s">
        <v>924</v>
      </c>
      <c r="B164" s="512" t="s">
        <v>350</v>
      </c>
      <c r="C164" s="550" t="s">
        <v>2003</v>
      </c>
      <c r="D164" s="513">
        <v>45</v>
      </c>
      <c r="E164" s="514"/>
      <c r="F164" s="515"/>
      <c r="G164" s="516"/>
      <c r="H164" s="516"/>
      <c r="I164" s="594"/>
      <c r="J164" s="595">
        <f>SUM(IF(J163&gt;=0,N163,0))</f>
        <v>0</v>
      </c>
    </row>
    <row r="165" spans="1:14" ht="13.5" thickBot="1">
      <c r="A165" s="517"/>
      <c r="B165" s="518" t="s">
        <v>351</v>
      </c>
      <c r="C165" s="554" t="s">
        <v>2065</v>
      </c>
      <c r="D165" s="519">
        <v>105</v>
      </c>
      <c r="E165" s="520"/>
      <c r="F165" s="521"/>
      <c r="G165" s="522"/>
      <c r="H165" s="522"/>
      <c r="I165" s="596">
        <f>SUM(IF(I163&lt;=0,M163,0))</f>
        <v>0</v>
      </c>
      <c r="J165" s="597">
        <f>SUM(IF(J163&lt;=0,N163,0))</f>
        <v>0</v>
      </c>
    </row>
    <row r="168" spans="1:14" ht="15" thickBot="1">
      <c r="A168" s="1669" t="s">
        <v>2024</v>
      </c>
      <c r="B168" s="1669"/>
      <c r="C168" s="1669"/>
      <c r="D168" s="1669"/>
      <c r="E168" s="1669"/>
      <c r="F168" s="1669"/>
      <c r="G168" s="1669"/>
      <c r="H168" s="1669"/>
      <c r="I168" s="1669"/>
      <c r="J168" s="1669"/>
    </row>
    <row r="169" spans="1:14">
      <c r="A169" s="322" t="s">
        <v>876</v>
      </c>
      <c r="B169" s="349"/>
      <c r="C169" s="323"/>
      <c r="D169" s="341"/>
      <c r="E169" s="324"/>
      <c r="F169" s="325"/>
      <c r="G169" s="326"/>
      <c r="H169" s="326"/>
      <c r="I169" s="598">
        <f>'HL KNIHA VYPOC'!$G$128</f>
        <v>0</v>
      </c>
      <c r="J169" s="599">
        <f>'HL KNIHA VYPOC'!$K$128</f>
        <v>0</v>
      </c>
    </row>
    <row r="170" spans="1:14">
      <c r="A170" s="327" t="s">
        <v>876</v>
      </c>
      <c r="B170" s="348" t="s">
        <v>350</v>
      </c>
      <c r="C170" s="406" t="s">
        <v>2062</v>
      </c>
      <c r="D170" s="340">
        <v>102</v>
      </c>
      <c r="E170" s="319"/>
      <c r="F170" s="320"/>
      <c r="G170" s="321"/>
      <c r="H170" s="321"/>
      <c r="I170" s="37"/>
      <c r="J170" s="524"/>
    </row>
    <row r="171" spans="1:14" ht="13.5" thickBot="1">
      <c r="A171" s="328" t="s">
        <v>876</v>
      </c>
      <c r="B171" s="350" t="s">
        <v>351</v>
      </c>
      <c r="C171" s="552" t="s">
        <v>2076</v>
      </c>
      <c r="D171" s="342">
        <v>117</v>
      </c>
      <c r="E171" s="329"/>
      <c r="F171" s="330"/>
      <c r="G171" s="331"/>
      <c r="H171" s="331"/>
      <c r="I171" s="600">
        <f>SUM(I169-I170)</f>
        <v>0</v>
      </c>
      <c r="J171" s="601">
        <f>SUM(J169-J170)</f>
        <v>0</v>
      </c>
    </row>
    <row r="172" spans="1:14">
      <c r="A172" s="322" t="s">
        <v>884</v>
      </c>
      <c r="B172" s="349"/>
      <c r="C172" s="323"/>
      <c r="D172" s="341"/>
      <c r="E172" s="324"/>
      <c r="F172" s="325"/>
      <c r="G172" s="326"/>
      <c r="H172" s="326"/>
      <c r="I172" s="598">
        <f>'HL KNIHA VYPOC'!$G$149</f>
        <v>-7436.4</v>
      </c>
      <c r="J172" s="599">
        <f>'HL KNIHA VYPOC'!$K$149</f>
        <v>-10463.450000000001</v>
      </c>
    </row>
    <row r="173" spans="1:14">
      <c r="A173" s="327" t="s">
        <v>884</v>
      </c>
      <c r="B173" s="348" t="s">
        <v>350</v>
      </c>
      <c r="C173" s="406" t="s">
        <v>2055</v>
      </c>
      <c r="D173" s="340">
        <v>95</v>
      </c>
      <c r="E173" s="319"/>
      <c r="F173" s="320"/>
      <c r="G173" s="321"/>
      <c r="H173" s="321"/>
      <c r="I173" s="37"/>
      <c r="J173" s="524"/>
    </row>
    <row r="174" spans="1:14" ht="23.25" thickBot="1">
      <c r="A174" s="328" t="s">
        <v>884</v>
      </c>
      <c r="B174" s="350" t="s">
        <v>351</v>
      </c>
      <c r="C174" s="553" t="s">
        <v>2067</v>
      </c>
      <c r="D174" s="342">
        <v>107</v>
      </c>
      <c r="E174" s="329"/>
      <c r="F174" s="330"/>
      <c r="G174" s="331"/>
      <c r="H174" s="331"/>
      <c r="I174" s="600">
        <f>SUM(I172-I173)</f>
        <v>-7436.4</v>
      </c>
      <c r="J174" s="601">
        <f>SUM(J172-J173)</f>
        <v>-10463.450000000001</v>
      </c>
    </row>
    <row r="175" spans="1:14">
      <c r="A175" s="322" t="s">
        <v>885</v>
      </c>
      <c r="B175" s="349"/>
      <c r="C175" s="323"/>
      <c r="D175" s="341"/>
      <c r="E175" s="324"/>
      <c r="F175" s="325"/>
      <c r="G175" s="326"/>
      <c r="H175" s="326"/>
      <c r="I175" s="598">
        <f>'HL KNIHA VYPOC'!$G$151</f>
        <v>0</v>
      </c>
      <c r="J175" s="599">
        <f>'HL KNIHA VYPOC'!$K$151</f>
        <v>0</v>
      </c>
    </row>
    <row r="176" spans="1:14">
      <c r="A176" s="327" t="s">
        <v>885</v>
      </c>
      <c r="B176" s="348" t="s">
        <v>350</v>
      </c>
      <c r="C176" s="406" t="s">
        <v>2051</v>
      </c>
      <c r="D176" s="340">
        <v>91</v>
      </c>
      <c r="E176" s="319"/>
      <c r="F176" s="320"/>
      <c r="G176" s="321"/>
      <c r="H176" s="321"/>
      <c r="I176" s="37"/>
      <c r="J176" s="524"/>
    </row>
    <row r="177" spans="1:10" ht="13.5" thickBot="1">
      <c r="A177" s="328" t="s">
        <v>885</v>
      </c>
      <c r="B177" s="350" t="s">
        <v>351</v>
      </c>
      <c r="C177" s="553" t="s">
        <v>2053</v>
      </c>
      <c r="D177" s="342">
        <v>93</v>
      </c>
      <c r="E177" s="329"/>
      <c r="F177" s="330"/>
      <c r="G177" s="331"/>
      <c r="H177" s="331"/>
      <c r="I177" s="600">
        <f>SUM(I175-I176)</f>
        <v>0</v>
      </c>
      <c r="J177" s="601">
        <f>SUM(J175-J176)</f>
        <v>0</v>
      </c>
    </row>
    <row r="178" spans="1:10">
      <c r="A178" s="322" t="s">
        <v>898</v>
      </c>
      <c r="B178" s="349"/>
      <c r="C178" s="323"/>
      <c r="D178" s="341"/>
      <c r="E178" s="324"/>
      <c r="F178" s="325"/>
      <c r="G178" s="326"/>
      <c r="H178" s="326"/>
      <c r="I178" s="598">
        <f>'HL KNIHA VYPOC'!$G$178</f>
        <v>0</v>
      </c>
      <c r="J178" s="599">
        <f>'HL KNIHA VYPOC'!$K$178</f>
        <v>0</v>
      </c>
    </row>
    <row r="179" spans="1:10" ht="22.5">
      <c r="A179" s="327" t="s">
        <v>898</v>
      </c>
      <c r="B179" s="348" t="s">
        <v>350</v>
      </c>
      <c r="C179" s="406" t="s">
        <v>2070</v>
      </c>
      <c r="D179" s="340">
        <v>110</v>
      </c>
      <c r="E179" s="319"/>
      <c r="F179" s="320"/>
      <c r="G179" s="321"/>
      <c r="H179" s="321"/>
      <c r="I179" s="37"/>
      <c r="J179" s="359"/>
    </row>
    <row r="180" spans="1:10" ht="13.5" thickBot="1">
      <c r="A180" s="328" t="s">
        <v>898</v>
      </c>
      <c r="B180" s="350" t="s">
        <v>351</v>
      </c>
      <c r="C180" s="553" t="s">
        <v>2071</v>
      </c>
      <c r="D180" s="342">
        <v>111</v>
      </c>
      <c r="E180" s="329"/>
      <c r="F180" s="330"/>
      <c r="G180" s="331"/>
      <c r="H180" s="331"/>
      <c r="I180" s="600">
        <f>SUM(I178-I179)</f>
        <v>0</v>
      </c>
      <c r="J180" s="601">
        <f>SUM(J178-J179)</f>
        <v>0</v>
      </c>
    </row>
    <row r="181" spans="1:10">
      <c r="A181" s="322" t="s">
        <v>900</v>
      </c>
      <c r="B181" s="349"/>
      <c r="C181" s="323"/>
      <c r="D181" s="341"/>
      <c r="E181" s="324"/>
      <c r="F181" s="325"/>
      <c r="G181" s="326"/>
      <c r="H181" s="326"/>
      <c r="I181" s="598">
        <f>'HL KNIHA VYPOC'!$G$187</f>
        <v>0</v>
      </c>
      <c r="J181" s="599">
        <f>'HL KNIHA VYPOC'!$K$187</f>
        <v>0</v>
      </c>
    </row>
    <row r="182" spans="1:10">
      <c r="A182" s="327" t="s">
        <v>900</v>
      </c>
      <c r="B182" s="348" t="s">
        <v>350</v>
      </c>
      <c r="C182" s="406" t="s">
        <v>2064</v>
      </c>
      <c r="D182" s="340">
        <v>104</v>
      </c>
      <c r="E182" s="319"/>
      <c r="F182" s="320"/>
      <c r="G182" s="321"/>
      <c r="H182" s="321"/>
      <c r="I182" s="37"/>
      <c r="J182" s="524"/>
    </row>
    <row r="183" spans="1:10" ht="13.5" thickBot="1">
      <c r="A183" s="328" t="s">
        <v>900</v>
      </c>
      <c r="B183" s="350"/>
      <c r="C183" s="552" t="s">
        <v>2085</v>
      </c>
      <c r="D183" s="342">
        <v>116</v>
      </c>
      <c r="E183" s="329"/>
      <c r="F183" s="330"/>
      <c r="G183" s="331"/>
      <c r="H183" s="331"/>
      <c r="I183" s="600">
        <f>SUM(I181-I182)</f>
        <v>0</v>
      </c>
      <c r="J183" s="601">
        <f>SUM(J181-J182)</f>
        <v>0</v>
      </c>
    </row>
    <row r="184" spans="1:10">
      <c r="A184" s="322" t="s">
        <v>901</v>
      </c>
      <c r="B184" s="349"/>
      <c r="C184" s="323"/>
      <c r="D184" s="341"/>
      <c r="E184" s="324"/>
      <c r="F184" s="325"/>
      <c r="G184" s="326"/>
      <c r="H184" s="326"/>
      <c r="I184" s="598">
        <f>'HL KNIHA VYPOC'!$G$188</f>
        <v>0</v>
      </c>
      <c r="J184" s="599">
        <f>'HL KNIHA VYPOC'!$K$188</f>
        <v>0</v>
      </c>
    </row>
    <row r="185" spans="1:10">
      <c r="A185" s="327" t="s">
        <v>901</v>
      </c>
      <c r="B185" s="348" t="s">
        <v>350</v>
      </c>
      <c r="C185" s="406" t="s">
        <v>2064</v>
      </c>
      <c r="D185" s="340">
        <v>104</v>
      </c>
      <c r="E185" s="319"/>
      <c r="F185" s="320"/>
      <c r="G185" s="321"/>
      <c r="H185" s="321"/>
      <c r="I185" s="37"/>
      <c r="J185" s="524"/>
    </row>
    <row r="186" spans="1:10" ht="13.5" thickBot="1">
      <c r="A186" s="328" t="s">
        <v>901</v>
      </c>
      <c r="B186" s="350" t="s">
        <v>351</v>
      </c>
      <c r="C186" s="552" t="s">
        <v>2085</v>
      </c>
      <c r="D186" s="342">
        <v>116</v>
      </c>
      <c r="E186" s="329"/>
      <c r="F186" s="330"/>
      <c r="G186" s="331"/>
      <c r="H186" s="331"/>
      <c r="I186" s="600">
        <f>SUM(I184-I185)</f>
        <v>0</v>
      </c>
      <c r="J186" s="601">
        <f>SUM(J184-J185)</f>
        <v>0</v>
      </c>
    </row>
    <row r="187" spans="1:10">
      <c r="A187" s="322" t="s">
        <v>905</v>
      </c>
      <c r="B187" s="349"/>
      <c r="C187" s="323"/>
      <c r="D187" s="341"/>
      <c r="E187" s="324"/>
      <c r="F187" s="325"/>
      <c r="G187" s="326"/>
      <c r="H187" s="326"/>
      <c r="I187" s="598">
        <f>'HL KNIHA VYPOC'!$G$192</f>
        <v>0</v>
      </c>
      <c r="J187" s="599">
        <f>'HL KNIHA VYPOC'!$K$192</f>
        <v>0</v>
      </c>
    </row>
    <row r="188" spans="1:10">
      <c r="A188" s="327" t="s">
        <v>905</v>
      </c>
      <c r="B188" s="348" t="s">
        <v>350</v>
      </c>
      <c r="C188" s="406" t="s">
        <v>2064</v>
      </c>
      <c r="D188" s="340">
        <v>104</v>
      </c>
      <c r="E188" s="319"/>
      <c r="F188" s="320"/>
      <c r="G188" s="321"/>
      <c r="H188" s="321"/>
      <c r="I188" s="37"/>
      <c r="J188" s="524"/>
    </row>
    <row r="189" spans="1:10" ht="13.5" thickBot="1">
      <c r="A189" s="328" t="s">
        <v>905</v>
      </c>
      <c r="B189" s="350" t="s">
        <v>351</v>
      </c>
      <c r="C189" s="552" t="s">
        <v>2085</v>
      </c>
      <c r="D189" s="342">
        <v>116</v>
      </c>
      <c r="E189" s="329"/>
      <c r="F189" s="330"/>
      <c r="G189" s="331"/>
      <c r="H189" s="331"/>
      <c r="I189" s="600">
        <f>SUM(I187-I188)</f>
        <v>0</v>
      </c>
      <c r="J189" s="601">
        <f>SUM(J187-J188)</f>
        <v>0</v>
      </c>
    </row>
    <row r="190" spans="1:10">
      <c r="A190" s="322" t="s">
        <v>909</v>
      </c>
      <c r="B190" s="349"/>
      <c r="C190" s="323"/>
      <c r="D190" s="341"/>
      <c r="E190" s="324"/>
      <c r="F190" s="325"/>
      <c r="G190" s="326"/>
      <c r="H190" s="326"/>
      <c r="I190" s="598">
        <f>'HL KNIHA VYPOC'!$G$199</f>
        <v>0</v>
      </c>
      <c r="J190" s="599">
        <f>'HL KNIHA VYPOC'!$K$199</f>
        <v>0</v>
      </c>
    </row>
    <row r="191" spans="1:10">
      <c r="A191" s="327" t="s">
        <v>909</v>
      </c>
      <c r="B191" s="348" t="s">
        <v>350</v>
      </c>
      <c r="C191" s="388" t="s">
        <v>2080</v>
      </c>
      <c r="D191" s="340">
        <v>122</v>
      </c>
      <c r="E191" s="319"/>
      <c r="F191" s="320"/>
      <c r="G191" s="321"/>
      <c r="H191" s="321"/>
      <c r="I191" s="37"/>
      <c r="J191" s="524"/>
    </row>
    <row r="192" spans="1:10" ht="13.5" thickBot="1">
      <c r="A192" s="328" t="s">
        <v>909</v>
      </c>
      <c r="B192" s="350" t="s">
        <v>351</v>
      </c>
      <c r="C192" s="552" t="s">
        <v>2081</v>
      </c>
      <c r="D192" s="342">
        <v>123</v>
      </c>
      <c r="E192" s="329"/>
      <c r="F192" s="330"/>
      <c r="G192" s="331"/>
      <c r="H192" s="331"/>
      <c r="I192" s="600">
        <f>SUM(I190-I191)</f>
        <v>0</v>
      </c>
      <c r="J192" s="601">
        <f>SUM(J190-J191)</f>
        <v>0</v>
      </c>
    </row>
    <row r="193" spans="1:10">
      <c r="A193" s="322" t="s">
        <v>910</v>
      </c>
      <c r="B193" s="349"/>
      <c r="C193" s="323"/>
      <c r="D193" s="341"/>
      <c r="E193" s="324"/>
      <c r="F193" s="325"/>
      <c r="G193" s="326"/>
      <c r="H193" s="326"/>
      <c r="I193" s="598">
        <f>'HL KNIHA VYPOC'!$G$200</f>
        <v>0</v>
      </c>
      <c r="J193" s="599">
        <f>'HL KNIHA VYPOC'!$K$200</f>
        <v>0</v>
      </c>
    </row>
    <row r="194" spans="1:10">
      <c r="A194" s="327" t="s">
        <v>910</v>
      </c>
      <c r="B194" s="348" t="s">
        <v>350</v>
      </c>
      <c r="C194" s="388" t="s">
        <v>2082</v>
      </c>
      <c r="D194" s="340">
        <v>124</v>
      </c>
      <c r="E194" s="319"/>
      <c r="F194" s="320"/>
      <c r="G194" s="321"/>
      <c r="H194" s="321"/>
      <c r="I194" s="37"/>
      <c r="J194" s="524"/>
    </row>
    <row r="195" spans="1:10" ht="13.5" thickBot="1">
      <c r="A195" s="328" t="s">
        <v>910</v>
      </c>
      <c r="B195" s="350" t="s">
        <v>351</v>
      </c>
      <c r="C195" s="552" t="s">
        <v>2083</v>
      </c>
      <c r="D195" s="342">
        <v>125</v>
      </c>
      <c r="E195" s="329"/>
      <c r="F195" s="330"/>
      <c r="G195" s="331"/>
      <c r="H195" s="331"/>
      <c r="I195" s="600">
        <f>SUM(I193-I194)</f>
        <v>0</v>
      </c>
      <c r="J195" s="601">
        <f>SUM(J193-J194)</f>
        <v>0</v>
      </c>
    </row>
    <row r="196" spans="1:10">
      <c r="A196" s="322" t="s">
        <v>914</v>
      </c>
      <c r="B196" s="349"/>
      <c r="C196" s="323"/>
      <c r="D196" s="341"/>
      <c r="E196" s="324"/>
      <c r="F196" s="325"/>
      <c r="G196" s="326"/>
      <c r="H196" s="326"/>
      <c r="I196" s="598">
        <f>'HL KNIHA VYPOC'!$G$239</f>
        <v>0</v>
      </c>
      <c r="J196" s="599">
        <f>'HL KNIHA VYPOC'!$K$239</f>
        <v>0</v>
      </c>
    </row>
    <row r="197" spans="1:10">
      <c r="A197" s="327" t="s">
        <v>914</v>
      </c>
      <c r="B197" s="348" t="s">
        <v>350</v>
      </c>
      <c r="C197" s="406" t="s">
        <v>2050</v>
      </c>
      <c r="D197" s="340">
        <v>90</v>
      </c>
      <c r="E197" s="319"/>
      <c r="F197" s="320"/>
      <c r="G197" s="321"/>
      <c r="H197" s="321"/>
      <c r="I197" s="37"/>
      <c r="J197" s="524"/>
    </row>
    <row r="198" spans="1:10" ht="13.5" thickBot="1">
      <c r="A198" s="328" t="s">
        <v>914</v>
      </c>
      <c r="B198" s="350" t="s">
        <v>351</v>
      </c>
      <c r="C198" s="553" t="s">
        <v>2051</v>
      </c>
      <c r="D198" s="342">
        <v>91</v>
      </c>
      <c r="E198" s="329"/>
      <c r="F198" s="330"/>
      <c r="G198" s="331"/>
      <c r="H198" s="331"/>
      <c r="I198" s="600">
        <f>SUM(I196-I197)</f>
        <v>0</v>
      </c>
      <c r="J198" s="601">
        <f>SUM(J196-J197)</f>
        <v>0</v>
      </c>
    </row>
    <row r="199" spans="1:10">
      <c r="A199" s="322" t="s">
        <v>915</v>
      </c>
      <c r="B199" s="349"/>
      <c r="C199" s="323"/>
      <c r="D199" s="341"/>
      <c r="E199" s="324"/>
      <c r="F199" s="325"/>
      <c r="G199" s="326"/>
      <c r="H199" s="326"/>
      <c r="I199" s="598">
        <f>'HL KNIHA VYPOC'!$G$241</f>
        <v>0</v>
      </c>
      <c r="J199" s="599">
        <f>'HL KNIHA VYPOC'!$K$241</f>
        <v>0</v>
      </c>
    </row>
    <row r="200" spans="1:10">
      <c r="A200" s="327" t="s">
        <v>915</v>
      </c>
      <c r="B200" s="348" t="s">
        <v>350</v>
      </c>
      <c r="C200" s="406" t="s">
        <v>2052</v>
      </c>
      <c r="D200" s="340">
        <v>92</v>
      </c>
      <c r="E200" s="319"/>
      <c r="F200" s="320"/>
      <c r="G200" s="321"/>
      <c r="H200" s="321"/>
      <c r="I200" s="37"/>
      <c r="J200" s="524"/>
    </row>
    <row r="201" spans="1:10" ht="13.5" thickBot="1">
      <c r="A201" s="328" t="s">
        <v>915</v>
      </c>
      <c r="B201" s="350" t="s">
        <v>351</v>
      </c>
      <c r="C201" s="553" t="s">
        <v>2053</v>
      </c>
      <c r="D201" s="342">
        <v>93</v>
      </c>
      <c r="E201" s="329"/>
      <c r="F201" s="330"/>
      <c r="G201" s="331"/>
      <c r="H201" s="331"/>
      <c r="I201" s="600">
        <f>SUM(I199-I200)</f>
        <v>0</v>
      </c>
      <c r="J201" s="601">
        <f>SUM(J199-J200)</f>
        <v>0</v>
      </c>
    </row>
    <row r="202" spans="1:10">
      <c r="A202" s="322" t="s">
        <v>916</v>
      </c>
      <c r="B202" s="349"/>
      <c r="C202" s="323"/>
      <c r="D202" s="341"/>
      <c r="E202" s="324"/>
      <c r="F202" s="325"/>
      <c r="G202" s="326"/>
      <c r="H202" s="326"/>
      <c r="I202" s="598">
        <f>'HL KNIHA VYPOC'!$G$244</f>
        <v>0</v>
      </c>
      <c r="J202" s="599">
        <f>'HL KNIHA VYPOC'!$K$244</f>
        <v>0</v>
      </c>
    </row>
    <row r="203" spans="1:10">
      <c r="A203" s="327" t="s">
        <v>916</v>
      </c>
      <c r="B203" s="348" t="s">
        <v>350</v>
      </c>
      <c r="C203" s="388" t="s">
        <v>2078</v>
      </c>
      <c r="D203" s="340">
        <v>119</v>
      </c>
      <c r="E203" s="319"/>
      <c r="F203" s="320"/>
      <c r="G203" s="321"/>
      <c r="H203" s="321"/>
      <c r="I203" s="37"/>
      <c r="J203" s="524"/>
    </row>
    <row r="204" spans="1:10" ht="13.5" thickBot="1">
      <c r="A204" s="328" t="s">
        <v>916</v>
      </c>
      <c r="B204" s="350" t="s">
        <v>351</v>
      </c>
      <c r="C204" s="552" t="s">
        <v>2079</v>
      </c>
      <c r="D204" s="342">
        <v>120</v>
      </c>
      <c r="E204" s="329"/>
      <c r="F204" s="330"/>
      <c r="G204" s="331"/>
      <c r="H204" s="331"/>
      <c r="I204" s="600">
        <f>SUM(I202-I203)</f>
        <v>0</v>
      </c>
      <c r="J204" s="601">
        <f>SUM(J202-J203)</f>
        <v>0</v>
      </c>
    </row>
    <row r="205" spans="1:10">
      <c r="A205" s="322" t="s">
        <v>917</v>
      </c>
      <c r="B205" s="349"/>
      <c r="C205" s="323"/>
      <c r="D205" s="341"/>
      <c r="E205" s="324"/>
      <c r="F205" s="325"/>
      <c r="G205" s="326"/>
      <c r="H205" s="326"/>
      <c r="I205" s="598">
        <f>'HL KNIHA VYPOC'!$G$247</f>
        <v>0</v>
      </c>
      <c r="J205" s="599">
        <f>'HL KNIHA VYPOC'!$K$247</f>
        <v>0</v>
      </c>
    </row>
    <row r="206" spans="1:10" ht="22.5">
      <c r="A206" s="327" t="s">
        <v>917</v>
      </c>
      <c r="B206" s="348" t="s">
        <v>350</v>
      </c>
      <c r="C206" s="406" t="s">
        <v>2058</v>
      </c>
      <c r="D206" s="340">
        <v>98</v>
      </c>
      <c r="E206" s="319"/>
      <c r="F206" s="320"/>
      <c r="G206" s="321"/>
      <c r="H206" s="321"/>
      <c r="I206" s="37"/>
      <c r="J206" s="359"/>
    </row>
    <row r="207" spans="1:10">
      <c r="A207" s="327" t="s">
        <v>917</v>
      </c>
      <c r="B207" s="348" t="s">
        <v>351</v>
      </c>
      <c r="C207" s="406" t="s">
        <v>2059</v>
      </c>
      <c r="D207" s="340">
        <v>99</v>
      </c>
      <c r="E207" s="319"/>
      <c r="F207" s="320"/>
      <c r="G207" s="321"/>
      <c r="H207" s="321"/>
      <c r="I207" s="37"/>
      <c r="J207" s="359"/>
    </row>
    <row r="208" spans="1:10" ht="22.5">
      <c r="A208" s="327" t="s">
        <v>917</v>
      </c>
      <c r="B208" s="348" t="s">
        <v>352</v>
      </c>
      <c r="C208" s="406" t="s">
        <v>2070</v>
      </c>
      <c r="D208" s="340">
        <v>110</v>
      </c>
      <c r="E208" s="319"/>
      <c r="F208" s="320"/>
      <c r="G208" s="321"/>
      <c r="H208" s="321"/>
      <c r="I208" s="602">
        <f>SUM(I205-I206-I207-I209)</f>
        <v>0</v>
      </c>
      <c r="J208" s="603">
        <f>SUM(J205-J206-J207-J209)</f>
        <v>0</v>
      </c>
    </row>
    <row r="209" spans="1:10" ht="23.25" thickBot="1">
      <c r="A209" s="328" t="s">
        <v>917</v>
      </c>
      <c r="B209" s="350" t="s">
        <v>353</v>
      </c>
      <c r="C209" s="553" t="s">
        <v>2070</v>
      </c>
      <c r="D209" s="342">
        <v>111</v>
      </c>
      <c r="E209" s="329"/>
      <c r="F209" s="330"/>
      <c r="G209" s="331"/>
      <c r="H209" s="331"/>
      <c r="I209" s="538"/>
      <c r="J209" s="539"/>
    </row>
    <row r="210" spans="1:10">
      <c r="A210" s="322" t="s">
        <v>918</v>
      </c>
      <c r="B210" s="349"/>
      <c r="C210" s="555" t="s">
        <v>2071</v>
      </c>
      <c r="D210" s="341"/>
      <c r="E210" s="324"/>
      <c r="F210" s="325"/>
      <c r="G210" s="326"/>
      <c r="H210" s="326"/>
      <c r="I210" s="598">
        <f>'HL KNIHA VYPOC'!$G$249</f>
        <v>0</v>
      </c>
      <c r="J210" s="599">
        <f>'HL KNIHA VYPOC'!$K$249</f>
        <v>0</v>
      </c>
    </row>
    <row r="211" spans="1:10">
      <c r="A211" s="327" t="s">
        <v>918</v>
      </c>
      <c r="B211" s="348">
        <v>1</v>
      </c>
      <c r="C211" s="406" t="s">
        <v>2062</v>
      </c>
      <c r="D211" s="340">
        <v>102</v>
      </c>
      <c r="E211" s="319"/>
      <c r="F211" s="320"/>
      <c r="G211" s="321"/>
      <c r="H211" s="321"/>
      <c r="I211" s="37"/>
      <c r="J211" s="359"/>
    </row>
    <row r="212" spans="1:10" ht="13.5" thickBot="1">
      <c r="A212" s="328" t="s">
        <v>918</v>
      </c>
      <c r="B212" s="350">
        <v>2</v>
      </c>
      <c r="C212" s="552" t="s">
        <v>2076</v>
      </c>
      <c r="D212" s="342">
        <v>117</v>
      </c>
      <c r="E212" s="329"/>
      <c r="F212" s="330"/>
      <c r="G212" s="331"/>
      <c r="H212" s="331"/>
      <c r="I212" s="600">
        <f>SUM(I210-I211)</f>
        <v>0</v>
      </c>
      <c r="J212" s="601">
        <f>SUM(J210-J211)</f>
        <v>0</v>
      </c>
    </row>
    <row r="213" spans="1:10">
      <c r="A213" s="322" t="s">
        <v>919</v>
      </c>
      <c r="B213" s="349"/>
      <c r="C213" s="323"/>
      <c r="D213" s="341"/>
      <c r="E213" s="324"/>
      <c r="F213" s="325"/>
      <c r="G213" s="326"/>
      <c r="H213" s="326"/>
      <c r="I213" s="598">
        <f>'HL KNIHA VYPOC'!$G$250</f>
        <v>-4506.74</v>
      </c>
      <c r="J213" s="599">
        <f>'HL KNIHA VYPOC'!$K$250</f>
        <v>-4506.74</v>
      </c>
    </row>
    <row r="214" spans="1:10">
      <c r="A214" s="327" t="s">
        <v>919</v>
      </c>
      <c r="B214" s="348" t="s">
        <v>350</v>
      </c>
      <c r="C214" s="318"/>
      <c r="D214" s="340">
        <v>104</v>
      </c>
      <c r="E214" s="319"/>
      <c r="F214" s="320"/>
      <c r="G214" s="321"/>
      <c r="H214" s="321"/>
      <c r="I214" s="37"/>
      <c r="J214" s="524"/>
    </row>
    <row r="215" spans="1:10" ht="13.5" thickBot="1">
      <c r="A215" s="328" t="s">
        <v>919</v>
      </c>
      <c r="B215" s="350" t="s">
        <v>351</v>
      </c>
      <c r="C215" s="552" t="s">
        <v>2085</v>
      </c>
      <c r="D215" s="342">
        <v>116</v>
      </c>
      <c r="E215" s="329"/>
      <c r="F215" s="330"/>
      <c r="G215" s="331"/>
      <c r="H215" s="331"/>
      <c r="I215" s="600">
        <f>SUM(I213-I214)</f>
        <v>-4506.74</v>
      </c>
      <c r="J215" s="601">
        <f>SUM(J213-J214)</f>
        <v>-4506.74</v>
      </c>
    </row>
    <row r="216" spans="1:10">
      <c r="A216" s="322" t="s">
        <v>920</v>
      </c>
      <c r="B216" s="349"/>
      <c r="C216" s="323"/>
      <c r="D216" s="341"/>
      <c r="E216" s="324"/>
      <c r="F216" s="325"/>
      <c r="G216" s="326"/>
      <c r="H216" s="326"/>
      <c r="I216" s="598">
        <f>'HL KNIHA VYPOC'!$G$251</f>
        <v>0</v>
      </c>
      <c r="J216" s="599">
        <f>'HL KNIHA VYPOC'!$K$251</f>
        <v>0</v>
      </c>
    </row>
    <row r="217" spans="1:10">
      <c r="A217" s="327" t="s">
        <v>920</v>
      </c>
      <c r="B217" s="348" t="s">
        <v>350</v>
      </c>
      <c r="C217" s="406" t="s">
        <v>2060</v>
      </c>
      <c r="D217" s="340">
        <v>100</v>
      </c>
      <c r="E217" s="319"/>
      <c r="F217" s="320"/>
      <c r="G217" s="321"/>
      <c r="H217" s="321"/>
      <c r="I217" s="37"/>
      <c r="J217" s="524"/>
    </row>
    <row r="218" spans="1:10" ht="23.25" thickBot="1">
      <c r="A218" s="328" t="s">
        <v>920</v>
      </c>
      <c r="B218" s="350" t="s">
        <v>351</v>
      </c>
      <c r="C218" s="553" t="s">
        <v>2067</v>
      </c>
      <c r="D218" s="342">
        <v>107</v>
      </c>
      <c r="E218" s="329"/>
      <c r="F218" s="330"/>
      <c r="G218" s="331"/>
      <c r="H218" s="331"/>
      <c r="I218" s="600">
        <f>SUM(I216-I217)</f>
        <v>0</v>
      </c>
      <c r="J218" s="601">
        <f>SUM(J216-J217)</f>
        <v>0</v>
      </c>
    </row>
    <row r="219" spans="1:10">
      <c r="A219" s="322" t="s">
        <v>921</v>
      </c>
      <c r="B219" s="349"/>
      <c r="C219" s="323"/>
      <c r="D219" s="341"/>
      <c r="E219" s="324"/>
      <c r="F219" s="325"/>
      <c r="G219" s="326"/>
      <c r="H219" s="326"/>
      <c r="I219" s="598">
        <f>'HL KNIHA VYPOC'!$G$252</f>
        <v>0</v>
      </c>
      <c r="J219" s="599">
        <f>'HL KNIHA VYPOC'!$K$252</f>
        <v>0</v>
      </c>
    </row>
    <row r="220" spans="1:10">
      <c r="A220" s="327" t="s">
        <v>921</v>
      </c>
      <c r="B220" s="348" t="s">
        <v>350</v>
      </c>
      <c r="C220" s="406" t="s">
        <v>2057</v>
      </c>
      <c r="D220" s="340">
        <v>97</v>
      </c>
      <c r="E220" s="319"/>
      <c r="F220" s="320"/>
      <c r="G220" s="321"/>
      <c r="H220" s="321"/>
      <c r="I220" s="37"/>
      <c r="J220" s="524"/>
    </row>
    <row r="221" spans="1:10" ht="13.5" thickBot="1">
      <c r="A221" s="328" t="s">
        <v>921</v>
      </c>
      <c r="B221" s="350" t="s">
        <v>351</v>
      </c>
      <c r="C221" s="553" t="s">
        <v>2069</v>
      </c>
      <c r="D221" s="342">
        <v>109</v>
      </c>
      <c r="E221" s="329"/>
      <c r="F221" s="330"/>
      <c r="G221" s="331"/>
      <c r="H221" s="331"/>
      <c r="I221" s="600">
        <f>SUM(I219-I220)</f>
        <v>0</v>
      </c>
      <c r="J221" s="601">
        <f>SUM(J219-J220)</f>
        <v>0</v>
      </c>
    </row>
    <row r="222" spans="1:10">
      <c r="A222" s="322" t="s">
        <v>922</v>
      </c>
      <c r="B222" s="349"/>
      <c r="C222" s="323"/>
      <c r="D222" s="341"/>
      <c r="E222" s="324"/>
      <c r="F222" s="325"/>
      <c r="G222" s="326"/>
      <c r="H222" s="326"/>
      <c r="I222" s="598">
        <f>'HL KNIHA VYPOC'!$G$253</f>
        <v>0</v>
      </c>
      <c r="J222" s="599">
        <f>'HL KNIHA VYPOC'!$K$253</f>
        <v>0</v>
      </c>
    </row>
    <row r="223" spans="1:10">
      <c r="A223" s="327" t="s">
        <v>922</v>
      </c>
      <c r="B223" s="348">
        <v>1</v>
      </c>
      <c r="C223" s="406" t="s">
        <v>2061</v>
      </c>
      <c r="D223" s="340">
        <v>101</v>
      </c>
      <c r="E223" s="319"/>
      <c r="F223" s="320"/>
      <c r="G223" s="321"/>
      <c r="H223" s="321"/>
      <c r="I223" s="37"/>
      <c r="J223" s="359"/>
    </row>
    <row r="224" spans="1:10" ht="22.5">
      <c r="A224" s="327" t="s">
        <v>922</v>
      </c>
      <c r="B224" s="348">
        <v>2</v>
      </c>
      <c r="C224" s="406" t="s">
        <v>2067</v>
      </c>
      <c r="D224" s="340">
        <v>107</v>
      </c>
      <c r="E224" s="319"/>
      <c r="F224" s="320"/>
      <c r="G224" s="321"/>
      <c r="H224" s="321"/>
      <c r="I224" s="602">
        <f>SUM(I222-I223-I225)</f>
        <v>0</v>
      </c>
      <c r="J224" s="603">
        <f>SUM(J222-J223-J225)</f>
        <v>0</v>
      </c>
    </row>
    <row r="225" spans="1:14" ht="23.25" thickBot="1">
      <c r="A225" s="328" t="s">
        <v>922</v>
      </c>
      <c r="B225" s="350">
        <v>3</v>
      </c>
      <c r="C225" s="553" t="s">
        <v>2072</v>
      </c>
      <c r="D225" s="342">
        <v>112</v>
      </c>
      <c r="E225" s="329"/>
      <c r="F225" s="330"/>
      <c r="G225" s="331"/>
      <c r="H225" s="331"/>
      <c r="I225" s="538"/>
      <c r="J225" s="539"/>
    </row>
    <row r="226" spans="1:14">
      <c r="A226" s="322" t="s">
        <v>923</v>
      </c>
      <c r="B226" s="349"/>
      <c r="C226" s="323"/>
      <c r="D226" s="341"/>
      <c r="E226" s="324"/>
      <c r="F226" s="325"/>
      <c r="G226" s="326"/>
      <c r="H226" s="326"/>
      <c r="I226" s="598">
        <f>'HL KNIHA VYPOC'!$G$254</f>
        <v>0</v>
      </c>
      <c r="J226" s="599">
        <f>'HL KNIHA VYPOC'!$K$254</f>
        <v>0</v>
      </c>
    </row>
    <row r="227" spans="1:14">
      <c r="A227" s="327" t="s">
        <v>923</v>
      </c>
      <c r="B227" s="348" t="s">
        <v>350</v>
      </c>
      <c r="C227" s="406" t="s">
        <v>2055</v>
      </c>
      <c r="D227" s="340">
        <v>95</v>
      </c>
      <c r="E227" s="319"/>
      <c r="F227" s="320"/>
      <c r="G227" s="321"/>
      <c r="H227" s="321"/>
      <c r="I227" s="37"/>
      <c r="J227" s="359"/>
    </row>
    <row r="228" spans="1:14">
      <c r="A228" s="327" t="s">
        <v>923</v>
      </c>
      <c r="B228" s="348">
        <f t="shared" ref="B228:B233" si="0">SUM(B227+1)</f>
        <v>2</v>
      </c>
      <c r="C228" s="406" t="s">
        <v>2064</v>
      </c>
      <c r="D228" s="340">
        <v>104</v>
      </c>
      <c r="E228" s="319"/>
      <c r="F228" s="320"/>
      <c r="G228" s="321"/>
      <c r="H228" s="321"/>
      <c r="I228" s="37"/>
      <c r="J228" s="359"/>
    </row>
    <row r="229" spans="1:14" ht="22.5">
      <c r="A229" s="327" t="s">
        <v>923</v>
      </c>
      <c r="B229" s="348">
        <f t="shared" si="0"/>
        <v>3</v>
      </c>
      <c r="C229" s="406" t="s">
        <v>2067</v>
      </c>
      <c r="D229" s="340">
        <v>107</v>
      </c>
      <c r="E229" s="319"/>
      <c r="F229" s="320"/>
      <c r="G229" s="321"/>
      <c r="H229" s="321"/>
      <c r="I229" s="602">
        <f>SUM(I226-I227-I228-I230-I231-I232-I233)</f>
        <v>0</v>
      </c>
      <c r="J229" s="603">
        <f>SUM(J226-J227-J228-J230-J231-J232-J233)</f>
        <v>0</v>
      </c>
    </row>
    <row r="230" spans="1:14" ht="22.5">
      <c r="A230" s="327" t="s">
        <v>923</v>
      </c>
      <c r="B230" s="348">
        <f t="shared" si="0"/>
        <v>4</v>
      </c>
      <c r="C230" s="406" t="s">
        <v>2072</v>
      </c>
      <c r="D230" s="340">
        <v>112</v>
      </c>
      <c r="E230" s="319"/>
      <c r="F230" s="320"/>
      <c r="G230" s="321"/>
      <c r="H230" s="321"/>
      <c r="I230" s="37"/>
      <c r="J230" s="359"/>
    </row>
    <row r="231" spans="1:14">
      <c r="A231" s="327" t="s">
        <v>923</v>
      </c>
      <c r="B231" s="348">
        <f t="shared" si="0"/>
        <v>5</v>
      </c>
      <c r="C231" s="406" t="s">
        <v>2073</v>
      </c>
      <c r="D231" s="340">
        <v>113</v>
      </c>
      <c r="E231" s="319"/>
      <c r="F231" s="320"/>
      <c r="G231" s="321"/>
      <c r="H231" s="321"/>
      <c r="I231" s="37"/>
      <c r="J231" s="359"/>
    </row>
    <row r="232" spans="1:14">
      <c r="A232" s="327" t="s">
        <v>923</v>
      </c>
      <c r="B232" s="348">
        <f t="shared" si="0"/>
        <v>6</v>
      </c>
      <c r="C232" s="406" t="s">
        <v>2074</v>
      </c>
      <c r="D232" s="340">
        <v>114</v>
      </c>
      <c r="E232" s="319"/>
      <c r="F232" s="320"/>
      <c r="G232" s="321"/>
      <c r="H232" s="321"/>
      <c r="I232" s="37"/>
      <c r="J232" s="359"/>
    </row>
    <row r="233" spans="1:14" ht="13.5" thickBot="1">
      <c r="A233" s="328" t="s">
        <v>923</v>
      </c>
      <c r="B233" s="350">
        <f t="shared" si="0"/>
        <v>7</v>
      </c>
      <c r="C233" s="552" t="s">
        <v>2085</v>
      </c>
      <c r="D233" s="342">
        <v>116</v>
      </c>
      <c r="E233" s="329"/>
      <c r="F233" s="330"/>
      <c r="G233" s="331"/>
      <c r="H233" s="331"/>
      <c r="I233" s="538"/>
      <c r="J233" s="539"/>
    </row>
    <row r="234" spans="1:14">
      <c r="I234" s="604"/>
      <c r="J234" s="576"/>
    </row>
    <row r="235" spans="1:14">
      <c r="A235" s="24" t="s">
        <v>2086</v>
      </c>
      <c r="I235" s="605">
        <f>'hk2013'!$I$10</f>
        <v>597.5099999999984</v>
      </c>
      <c r="J235" s="605">
        <f>'hk2012'!$I$10</f>
        <v>2157.559999999994</v>
      </c>
      <c r="M235" s="26">
        <f>SUM(I235)</f>
        <v>597.5099999999984</v>
      </c>
      <c r="N235" s="26">
        <f>SUM(J235)</f>
        <v>2157.559999999994</v>
      </c>
    </row>
    <row r="236" spans="1:14">
      <c r="I236" s="606">
        <f>SUM(IF(I235&gt;=0,M235,0))</f>
        <v>597.5099999999984</v>
      </c>
      <c r="J236" s="607">
        <f>SUM(IF(J235&gt;=0,N235,0))</f>
        <v>2157.559999999994</v>
      </c>
    </row>
    <row r="237" spans="1:14" ht="13.5" thickBot="1">
      <c r="I237" s="608">
        <f>SUM(IF(I235&lt;=0,M235,0))</f>
        <v>0</v>
      </c>
      <c r="J237" s="609">
        <f>SUM(IF(J235&lt;=0,N235,0))</f>
        <v>0</v>
      </c>
    </row>
  </sheetData>
  <sheetProtection selectLockedCells="1"/>
  <mergeCells count="3">
    <mergeCell ref="A119:C119"/>
    <mergeCell ref="A2:J4"/>
    <mergeCell ref="A168:J168"/>
  </mergeCells>
  <phoneticPr fontId="3" type="noConversion"/>
  <pageMargins left="0.78740157499999996" right="0.78740157499999996" top="0.984251969" bottom="0.984251969" header="0.4921259845" footer="0.4921259845"/>
  <pageSetup paperSize="9" orientation="landscape" horizontalDpi="3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>
  <sheetPr codeName="List47">
    <tabColor rgb="FF0070C0"/>
  </sheetPr>
  <dimension ref="A1:M147"/>
  <sheetViews>
    <sheetView showGridLines="0" topLeftCell="A19" zoomScaleSheetLayoutView="100" zoomScalePageLayoutView="130" workbookViewId="0">
      <selection activeCell="A13" sqref="A13:F13"/>
    </sheetView>
  </sheetViews>
  <sheetFormatPr defaultRowHeight="11.25"/>
  <cols>
    <col min="1" max="2" width="11.140625" style="14" customWidth="1"/>
    <col min="3" max="3" width="7.140625" style="14" customWidth="1"/>
    <col min="4" max="4" width="9.5703125" style="14" customWidth="1"/>
    <col min="5" max="5" width="0.28515625" style="14" customWidth="1"/>
    <col min="6" max="6" width="2.5703125" style="14" customWidth="1"/>
    <col min="7" max="7" width="4.7109375" style="14" customWidth="1"/>
    <col min="8" max="8" width="8.5703125" style="14" customWidth="1"/>
    <col min="9" max="9" width="4.7109375" style="14" hidden="1" customWidth="1"/>
    <col min="10" max="12" width="4.7109375" style="14" customWidth="1"/>
    <col min="13" max="13" width="15" style="14" customWidth="1"/>
    <col min="14" max="14" width="9.140625" style="14"/>
    <col min="15" max="15" width="5.5703125" style="14" customWidth="1"/>
    <col min="16" max="16384" width="9.140625" style="14"/>
  </cols>
  <sheetData>
    <row r="1" spans="1:12">
      <c r="A1" s="15" t="str">
        <f>'o fy'!$B$29</f>
        <v>LASER CUT SLOVENSKO spol. s r.o.</v>
      </c>
    </row>
    <row r="2" spans="1:12" s="5" customFormat="1">
      <c r="A2" s="2241" t="s">
        <v>1750</v>
      </c>
      <c r="B2" s="2241"/>
      <c r="C2" s="2241"/>
      <c r="D2" s="2241"/>
      <c r="E2" s="2241"/>
      <c r="F2" s="2241"/>
      <c r="G2" s="2241"/>
      <c r="H2" s="2241"/>
      <c r="I2" s="2241"/>
    </row>
    <row r="3" spans="1:12" s="5" customFormat="1" ht="12.6" customHeight="1">
      <c r="A3" s="2849" t="s">
        <v>1751</v>
      </c>
      <c r="B3" s="2850"/>
      <c r="C3" s="2850"/>
      <c r="D3" s="2850"/>
      <c r="E3" s="2850"/>
      <c r="F3" s="2851"/>
      <c r="G3" s="2843" t="s">
        <v>1457</v>
      </c>
      <c r="H3" s="2844"/>
      <c r="I3" s="2845"/>
      <c r="J3" s="2869" t="s">
        <v>1752</v>
      </c>
      <c r="K3" s="2869"/>
      <c r="L3" s="2869"/>
    </row>
    <row r="4" spans="1:12" s="5" customFormat="1" ht="12.6" customHeight="1">
      <c r="A4" s="2846"/>
      <c r="B4" s="2847"/>
      <c r="C4" s="2847"/>
      <c r="D4" s="2847"/>
      <c r="E4" s="2847"/>
      <c r="F4" s="2847"/>
      <c r="G4" s="2870"/>
      <c r="H4" s="2870"/>
      <c r="I4" s="2870"/>
      <c r="J4" s="2847"/>
      <c r="K4" s="2847"/>
      <c r="L4" s="2871"/>
    </row>
    <row r="5" spans="1:12" s="5" customFormat="1" ht="12.6" customHeight="1">
      <c r="A5" s="2835"/>
      <c r="B5" s="2836"/>
      <c r="C5" s="2836"/>
      <c r="D5" s="2836"/>
      <c r="E5" s="2836"/>
      <c r="F5" s="2836"/>
      <c r="G5" s="2865"/>
      <c r="H5" s="2865"/>
      <c r="I5" s="2865"/>
      <c r="J5" s="2836"/>
      <c r="K5" s="2836"/>
      <c r="L5" s="2866"/>
    </row>
    <row r="6" spans="1:12" s="5" customFormat="1" ht="12.6" customHeight="1">
      <c r="A6" s="2835"/>
      <c r="B6" s="2836"/>
      <c r="C6" s="2836"/>
      <c r="D6" s="2836"/>
      <c r="E6" s="2836"/>
      <c r="F6" s="2836"/>
      <c r="G6" s="2865"/>
      <c r="H6" s="2865"/>
      <c r="I6" s="2865"/>
      <c r="J6" s="2836"/>
      <c r="K6" s="2836"/>
      <c r="L6" s="2866"/>
    </row>
    <row r="7" spans="1:12" s="5" customFormat="1" ht="12.6" customHeight="1">
      <c r="A7" s="2835"/>
      <c r="B7" s="2836"/>
      <c r="C7" s="2836"/>
      <c r="D7" s="2836"/>
      <c r="E7" s="2836"/>
      <c r="F7" s="2836"/>
      <c r="G7" s="2865"/>
      <c r="H7" s="2865"/>
      <c r="I7" s="2865"/>
      <c r="J7" s="2836"/>
      <c r="K7" s="2836"/>
      <c r="L7" s="2866"/>
    </row>
    <row r="8" spans="1:12" s="5" customFormat="1" ht="12.6" customHeight="1">
      <c r="A8" s="2835"/>
      <c r="B8" s="2836"/>
      <c r="C8" s="2836"/>
      <c r="D8" s="2836"/>
      <c r="E8" s="2836"/>
      <c r="F8" s="2836"/>
      <c r="G8" s="2865"/>
      <c r="H8" s="2865"/>
      <c r="I8" s="2865"/>
      <c r="J8" s="2836"/>
      <c r="K8" s="2836"/>
      <c r="L8" s="2866"/>
    </row>
    <row r="9" spans="1:12" s="5" customFormat="1" ht="12.6" customHeight="1">
      <c r="A9" s="2835"/>
      <c r="B9" s="2836"/>
      <c r="C9" s="2836"/>
      <c r="D9" s="2836"/>
      <c r="E9" s="2836"/>
      <c r="F9" s="2836"/>
      <c r="G9" s="2865"/>
      <c r="H9" s="2865"/>
      <c r="I9" s="2865"/>
      <c r="J9" s="2836"/>
      <c r="K9" s="2836"/>
      <c r="L9" s="2866"/>
    </row>
    <row r="10" spans="1:12" s="5" customFormat="1" ht="12.6" customHeight="1">
      <c r="A10" s="2841"/>
      <c r="B10" s="2842"/>
      <c r="C10" s="2842"/>
      <c r="D10" s="2842"/>
      <c r="E10" s="2842"/>
      <c r="F10" s="2842"/>
      <c r="G10" s="2867"/>
      <c r="H10" s="2867"/>
      <c r="I10" s="2867"/>
      <c r="J10" s="2842"/>
      <c r="K10" s="2842"/>
      <c r="L10" s="2868"/>
    </row>
    <row r="11" spans="1:12" s="5" customFormat="1" ht="12.6" customHeight="1">
      <c r="A11" s="2849" t="s">
        <v>1753</v>
      </c>
      <c r="B11" s="2850"/>
      <c r="C11" s="2850"/>
      <c r="D11" s="2850"/>
      <c r="E11" s="2850"/>
      <c r="F11" s="2851"/>
      <c r="G11" s="2843" t="s">
        <v>1457</v>
      </c>
      <c r="H11" s="2844"/>
      <c r="I11" s="2845"/>
      <c r="J11" s="2869" t="s">
        <v>1752</v>
      </c>
      <c r="K11" s="2869"/>
      <c r="L11" s="2869"/>
    </row>
    <row r="12" spans="1:12" s="5" customFormat="1" ht="12.6" customHeight="1">
      <c r="A12" s="2846" t="s">
        <v>3090</v>
      </c>
      <c r="B12" s="2847"/>
      <c r="C12" s="2847"/>
      <c r="D12" s="2847"/>
      <c r="E12" s="2847"/>
      <c r="F12" s="2847"/>
      <c r="G12" s="2870">
        <v>188.3</v>
      </c>
      <c r="H12" s="2870"/>
      <c r="I12" s="2870"/>
      <c r="J12" s="2847">
        <v>2011</v>
      </c>
      <c r="K12" s="2847"/>
      <c r="L12" s="2871"/>
    </row>
    <row r="13" spans="1:12" s="5" customFormat="1" ht="12.6" customHeight="1">
      <c r="A13" s="2835"/>
      <c r="B13" s="2836"/>
      <c r="C13" s="2836"/>
      <c r="D13" s="2836"/>
      <c r="E13" s="2836"/>
      <c r="F13" s="2836"/>
      <c r="G13" s="2865"/>
      <c r="H13" s="2865"/>
      <c r="I13" s="2865"/>
      <c r="J13" s="2836"/>
      <c r="K13" s="2836"/>
      <c r="L13" s="2866"/>
    </row>
    <row r="14" spans="1:12" s="5" customFormat="1" ht="12.6" customHeight="1">
      <c r="A14" s="2835"/>
      <c r="B14" s="2836"/>
      <c r="C14" s="2836"/>
      <c r="D14" s="2836"/>
      <c r="E14" s="2836"/>
      <c r="F14" s="2836"/>
      <c r="G14" s="2865"/>
      <c r="H14" s="2865"/>
      <c r="I14" s="2865"/>
      <c r="J14" s="2836"/>
      <c r="K14" s="2836"/>
      <c r="L14" s="2866"/>
    </row>
    <row r="15" spans="1:12" s="5" customFormat="1" ht="12.6" customHeight="1">
      <c r="A15" s="2835"/>
      <c r="B15" s="2836"/>
      <c r="C15" s="2836"/>
      <c r="D15" s="2836"/>
      <c r="E15" s="2836"/>
      <c r="F15" s="2836"/>
      <c r="G15" s="2865"/>
      <c r="H15" s="2865"/>
      <c r="I15" s="2865"/>
      <c r="J15" s="2836"/>
      <c r="K15" s="2836"/>
      <c r="L15" s="2866"/>
    </row>
    <row r="16" spans="1:12" s="5" customFormat="1" ht="12.6" customHeight="1">
      <c r="A16" s="2835"/>
      <c r="B16" s="2836"/>
      <c r="C16" s="2836"/>
      <c r="D16" s="2836"/>
      <c r="E16" s="2836"/>
      <c r="F16" s="2836"/>
      <c r="G16" s="2865"/>
      <c r="H16" s="2865"/>
      <c r="I16" s="2865"/>
      <c r="J16" s="2836"/>
      <c r="K16" s="2836"/>
      <c r="L16" s="2866"/>
    </row>
    <row r="17" spans="1:12" s="5" customFormat="1" ht="12.6" customHeight="1">
      <c r="A17" s="2835"/>
      <c r="B17" s="2836"/>
      <c r="C17" s="2836"/>
      <c r="D17" s="2836"/>
      <c r="E17" s="2836"/>
      <c r="F17" s="2836"/>
      <c r="G17" s="2865"/>
      <c r="H17" s="2865"/>
      <c r="I17" s="2865"/>
      <c r="J17" s="2836"/>
      <c r="K17" s="2836"/>
      <c r="L17" s="2866"/>
    </row>
    <row r="18" spans="1:12" s="5" customFormat="1" ht="12.6" customHeight="1">
      <c r="A18" s="2841"/>
      <c r="B18" s="2842"/>
      <c r="C18" s="2842"/>
      <c r="D18" s="2842"/>
      <c r="E18" s="2842"/>
      <c r="F18" s="2842"/>
      <c r="G18" s="2867"/>
      <c r="H18" s="2867"/>
      <c r="I18" s="2867"/>
      <c r="J18" s="2842"/>
      <c r="K18" s="2842"/>
      <c r="L18" s="2868"/>
    </row>
    <row r="19" spans="1:12" ht="12.95" customHeight="1">
      <c r="A19" s="171" t="s">
        <v>972</v>
      </c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</row>
    <row r="20" spans="1:12" ht="27.95" customHeight="1">
      <c r="A20" s="2872"/>
      <c r="B20" s="2872"/>
      <c r="C20" s="2872"/>
      <c r="D20" s="2872"/>
      <c r="E20" s="2872"/>
      <c r="F20" s="2872"/>
      <c r="G20" s="2872"/>
      <c r="H20" s="2872"/>
      <c r="I20" s="2872"/>
      <c r="J20" s="2872"/>
      <c r="K20" s="2872"/>
      <c r="L20" s="2872"/>
    </row>
    <row r="21" spans="1:12" s="5" customFormat="1">
      <c r="A21" s="2241" t="s">
        <v>1754</v>
      </c>
      <c r="B21" s="2241"/>
      <c r="C21" s="2241"/>
      <c r="D21" s="2241"/>
      <c r="E21" s="2241"/>
      <c r="F21" s="2241"/>
      <c r="G21" s="2241"/>
      <c r="H21" s="2241"/>
      <c r="I21" s="2241"/>
    </row>
    <row r="22" spans="1:12" s="5" customFormat="1" ht="36" customHeight="1">
      <c r="A22" s="2875" t="s">
        <v>954</v>
      </c>
      <c r="B22" s="2850"/>
      <c r="C22" s="2850"/>
      <c r="D22" s="2850"/>
      <c r="E22" s="2850"/>
      <c r="F22" s="2851"/>
      <c r="G22" s="2843" t="s">
        <v>218</v>
      </c>
      <c r="H22" s="2844"/>
      <c r="I22" s="2845"/>
      <c r="J22" s="2843" t="s">
        <v>955</v>
      </c>
      <c r="K22" s="2844"/>
      <c r="L22" s="2845"/>
    </row>
    <row r="23" spans="1:12">
      <c r="A23" s="2873" t="s">
        <v>101</v>
      </c>
      <c r="B23" s="2874"/>
      <c r="C23" s="2874"/>
      <c r="D23" s="2874"/>
      <c r="E23" s="2874"/>
      <c r="F23" s="2874"/>
      <c r="G23" s="2283">
        <f>'HL KNIHA VYPOC'!$G$352*-1</f>
        <v>4886</v>
      </c>
      <c r="H23" s="2283"/>
      <c r="I23" s="2283"/>
      <c r="J23" s="2283">
        <f>'HL KNIHA VYPOC'!$K$352*-1</f>
        <v>5843.5</v>
      </c>
      <c r="K23" s="2283"/>
      <c r="L23" s="2285"/>
    </row>
    <row r="24" spans="1:12">
      <c r="A24" s="2876" t="s">
        <v>103</v>
      </c>
      <c r="B24" s="2877"/>
      <c r="C24" s="2877"/>
      <c r="D24" s="2877"/>
      <c r="E24" s="2877"/>
      <c r="F24" s="2877"/>
      <c r="G24" s="2288">
        <f>'HL KNIHA VYPOC'!$G$353*-1</f>
        <v>14412.359999999999</v>
      </c>
      <c r="H24" s="2288"/>
      <c r="I24" s="2288"/>
      <c r="J24" s="2288">
        <f>'HL KNIHA VYPOC'!$K$353*-1</f>
        <v>25727.82</v>
      </c>
      <c r="K24" s="2288"/>
      <c r="L24" s="2290"/>
    </row>
    <row r="25" spans="1:12">
      <c r="A25" s="2876" t="s">
        <v>105</v>
      </c>
      <c r="B25" s="2877"/>
      <c r="C25" s="2877"/>
      <c r="D25" s="2877"/>
      <c r="E25" s="2877"/>
      <c r="F25" s="2877"/>
      <c r="G25" s="2288">
        <f>'HL KNIHA VYPOC'!$G$354*-1</f>
        <v>504.5</v>
      </c>
      <c r="H25" s="2288"/>
      <c r="I25" s="2288"/>
      <c r="J25" s="2288">
        <f>'HL KNIHA VYPOC'!$K$354*-1</f>
        <v>1264.2</v>
      </c>
      <c r="K25" s="2288"/>
      <c r="L25" s="2290"/>
    </row>
    <row r="26" spans="1:12">
      <c r="A26" s="2876" t="s">
        <v>1755</v>
      </c>
      <c r="B26" s="2877"/>
      <c r="C26" s="2877"/>
      <c r="D26" s="2877"/>
      <c r="E26" s="2877"/>
      <c r="F26" s="2877"/>
      <c r="G26" s="2288"/>
      <c r="H26" s="2288"/>
      <c r="I26" s="2288"/>
      <c r="J26" s="2288"/>
      <c r="K26" s="2288"/>
      <c r="L26" s="2290"/>
    </row>
    <row r="27" spans="1:12">
      <c r="A27" s="2876" t="s">
        <v>1756</v>
      </c>
      <c r="B27" s="2877"/>
      <c r="C27" s="2877"/>
      <c r="D27" s="2877"/>
      <c r="E27" s="2877"/>
      <c r="F27" s="2877"/>
      <c r="G27" s="2288"/>
      <c r="H27" s="2288"/>
      <c r="I27" s="2288"/>
      <c r="J27" s="2288"/>
      <c r="K27" s="2288"/>
      <c r="L27" s="2290"/>
    </row>
    <row r="28" spans="1:12">
      <c r="A28" s="2876" t="s">
        <v>1757</v>
      </c>
      <c r="B28" s="2877"/>
      <c r="C28" s="2877"/>
      <c r="D28" s="2877"/>
      <c r="E28" s="2877"/>
      <c r="F28" s="2877"/>
      <c r="G28" s="2288"/>
      <c r="H28" s="2288"/>
      <c r="I28" s="2288"/>
      <c r="J28" s="2288"/>
      <c r="K28" s="2288"/>
      <c r="L28" s="2290"/>
    </row>
    <row r="29" spans="1:12">
      <c r="A29" s="2878" t="s">
        <v>1758</v>
      </c>
      <c r="B29" s="2879"/>
      <c r="C29" s="2879"/>
      <c r="D29" s="2879"/>
      <c r="E29" s="2879"/>
      <c r="F29" s="2879"/>
      <c r="G29" s="2880">
        <f>SUM(G23:I28)</f>
        <v>19802.86</v>
      </c>
      <c r="H29" s="2880"/>
      <c r="I29" s="2880"/>
      <c r="J29" s="2880">
        <f>SUM(J23:L28)</f>
        <v>32835.519999999997</v>
      </c>
      <c r="K29" s="2880"/>
      <c r="L29" s="2881"/>
    </row>
    <row r="30" spans="1:12" ht="12.95" customHeight="1">
      <c r="A30" s="14" t="s">
        <v>972</v>
      </c>
    </row>
    <row r="31" spans="1:12" ht="27.95" customHeight="1">
      <c r="A31" s="2872"/>
      <c r="B31" s="2872"/>
      <c r="C31" s="2872"/>
      <c r="D31" s="2872"/>
      <c r="E31" s="2872"/>
      <c r="F31" s="2872"/>
      <c r="G31" s="2872"/>
      <c r="H31" s="2872"/>
      <c r="I31" s="2872"/>
      <c r="J31" s="2872"/>
      <c r="K31" s="2872"/>
      <c r="L31" s="2872"/>
    </row>
    <row r="32" spans="1:12">
      <c r="A32" s="2882" t="s">
        <v>1759</v>
      </c>
      <c r="B32" s="2882"/>
      <c r="C32" s="2882"/>
      <c r="D32" s="2882"/>
      <c r="E32" s="2882"/>
      <c r="F32" s="2882"/>
      <c r="G32" s="2882"/>
      <c r="H32" s="2882"/>
      <c r="I32" s="2882"/>
      <c r="J32" s="2882"/>
      <c r="K32" s="2882"/>
      <c r="L32" s="2882"/>
    </row>
    <row r="33" spans="1:13" ht="7.5" customHeight="1">
      <c r="A33" s="255"/>
      <c r="B33" s="255"/>
      <c r="C33" s="255"/>
      <c r="D33" s="255"/>
      <c r="E33" s="255"/>
      <c r="F33" s="255"/>
      <c r="G33" s="255"/>
      <c r="H33" s="255"/>
      <c r="I33" s="255"/>
      <c r="J33" s="255"/>
      <c r="K33" s="255"/>
      <c r="L33" s="255"/>
    </row>
    <row r="34" spans="1:13" s="5" customFormat="1">
      <c r="A34" s="2241" t="s">
        <v>1760</v>
      </c>
      <c r="B34" s="2241"/>
      <c r="C34" s="2241"/>
      <c r="D34" s="2241"/>
      <c r="E34" s="2241"/>
      <c r="F34" s="2241"/>
      <c r="G34" s="2241"/>
      <c r="H34" s="2241"/>
      <c r="I34" s="2241"/>
    </row>
    <row r="35" spans="1:13" s="5" customFormat="1" ht="12.75" customHeight="1">
      <c r="A35" s="2849" t="s">
        <v>1761</v>
      </c>
      <c r="B35" s="2850"/>
      <c r="C35" s="2850"/>
      <c r="D35" s="2850"/>
      <c r="E35" s="2850"/>
      <c r="F35" s="2850"/>
      <c r="G35" s="2850" t="s">
        <v>1457</v>
      </c>
      <c r="H35" s="2850"/>
      <c r="I35" s="2851"/>
      <c r="J35" s="2883" t="s">
        <v>1762</v>
      </c>
      <c r="K35" s="2883"/>
      <c r="L35" s="2883"/>
      <c r="M35" s="256" t="s">
        <v>1763</v>
      </c>
    </row>
    <row r="36" spans="1:13" s="5" customFormat="1" ht="12.95" customHeight="1">
      <c r="A36" s="2884"/>
      <c r="B36" s="2885"/>
      <c r="C36" s="2885"/>
      <c r="D36" s="2885"/>
      <c r="E36" s="2885"/>
      <c r="F36" s="2885"/>
      <c r="G36" s="2885"/>
      <c r="H36" s="2885"/>
      <c r="I36" s="2885"/>
      <c r="J36" s="2886"/>
      <c r="K36" s="2886"/>
      <c r="L36" s="2887"/>
      <c r="M36" s="877"/>
    </row>
    <row r="37" spans="1:13" s="5" customFormat="1" ht="12.95" customHeight="1">
      <c r="A37" s="2888"/>
      <c r="B37" s="2889"/>
      <c r="C37" s="2889"/>
      <c r="D37" s="2889"/>
      <c r="E37" s="2889"/>
      <c r="F37" s="2889"/>
      <c r="G37" s="2889"/>
      <c r="H37" s="2889"/>
      <c r="I37" s="2889"/>
      <c r="J37" s="2890"/>
      <c r="K37" s="2890"/>
      <c r="L37" s="2891"/>
      <c r="M37" s="878"/>
    </row>
    <row r="38" spans="1:13" s="5" customFormat="1" ht="12.95" customHeight="1">
      <c r="A38" s="2888"/>
      <c r="B38" s="2889"/>
      <c r="C38" s="2889"/>
      <c r="D38" s="2889"/>
      <c r="E38" s="2889"/>
      <c r="F38" s="2889"/>
      <c r="G38" s="2889"/>
      <c r="H38" s="2889"/>
      <c r="I38" s="2889"/>
      <c r="J38" s="2890"/>
      <c r="K38" s="2890"/>
      <c r="L38" s="2891"/>
      <c r="M38" s="878"/>
    </row>
    <row r="39" spans="1:13" s="5" customFormat="1" ht="12.95" customHeight="1">
      <c r="A39" s="2888"/>
      <c r="B39" s="2889"/>
      <c r="C39" s="2889"/>
      <c r="D39" s="2889"/>
      <c r="E39" s="2889"/>
      <c r="F39" s="2889"/>
      <c r="G39" s="2889"/>
      <c r="H39" s="2889"/>
      <c r="I39" s="2889"/>
      <c r="J39" s="2890"/>
      <c r="K39" s="2890"/>
      <c r="L39" s="2891"/>
      <c r="M39" s="878"/>
    </row>
    <row r="40" spans="1:13" s="5" customFormat="1" ht="12.95" customHeight="1">
      <c r="A40" s="2888"/>
      <c r="B40" s="2889"/>
      <c r="C40" s="2889"/>
      <c r="D40" s="2889"/>
      <c r="E40" s="2889"/>
      <c r="F40" s="2889"/>
      <c r="G40" s="2889"/>
      <c r="H40" s="2889"/>
      <c r="I40" s="2889"/>
      <c r="J40" s="2890"/>
      <c r="K40" s="2890"/>
      <c r="L40" s="2891"/>
      <c r="M40" s="878"/>
    </row>
    <row r="41" spans="1:13" s="5" customFormat="1" ht="12.95" customHeight="1">
      <c r="A41" s="2888"/>
      <c r="B41" s="2889"/>
      <c r="C41" s="2889"/>
      <c r="D41" s="2889"/>
      <c r="E41" s="2889"/>
      <c r="F41" s="2889"/>
      <c r="G41" s="2889"/>
      <c r="H41" s="2889"/>
      <c r="I41" s="2889"/>
      <c r="J41" s="2890"/>
      <c r="K41" s="2890"/>
      <c r="L41" s="2891"/>
      <c r="M41" s="878"/>
    </row>
    <row r="42" spans="1:13" s="5" customFormat="1" ht="12.95" customHeight="1">
      <c r="A42" s="2888"/>
      <c r="B42" s="2889"/>
      <c r="C42" s="2889"/>
      <c r="D42" s="2889"/>
      <c r="E42" s="2889"/>
      <c r="F42" s="2889"/>
      <c r="G42" s="2889"/>
      <c r="H42" s="2889"/>
      <c r="I42" s="2889"/>
      <c r="J42" s="2890"/>
      <c r="K42" s="2890"/>
      <c r="L42" s="2891"/>
      <c r="M42" s="878"/>
    </row>
    <row r="43" spans="1:13" s="5" customFormat="1" ht="12.95" customHeight="1">
      <c r="A43" s="2888"/>
      <c r="B43" s="2889"/>
      <c r="C43" s="2889"/>
      <c r="D43" s="2889"/>
      <c r="E43" s="2889"/>
      <c r="F43" s="2889"/>
      <c r="G43" s="2889"/>
      <c r="H43" s="2889"/>
      <c r="I43" s="2889"/>
      <c r="J43" s="2890"/>
      <c r="K43" s="2890"/>
      <c r="L43" s="2891"/>
      <c r="M43" s="878"/>
    </row>
    <row r="44" spans="1:13" s="5" customFormat="1" ht="12.95" customHeight="1">
      <c r="A44" s="2892"/>
      <c r="B44" s="2893"/>
      <c r="C44" s="2893"/>
      <c r="D44" s="2893"/>
      <c r="E44" s="2893"/>
      <c r="F44" s="2893"/>
      <c r="G44" s="2893"/>
      <c r="H44" s="2893"/>
      <c r="I44" s="2893"/>
      <c r="J44" s="2894"/>
      <c r="K44" s="2894"/>
      <c r="L44" s="2895"/>
      <c r="M44" s="879"/>
    </row>
    <row r="45" spans="1:13" ht="9" customHeight="1">
      <c r="A45" s="257"/>
      <c r="B45" s="257"/>
      <c r="C45" s="257"/>
      <c r="D45" s="257"/>
      <c r="E45" s="257"/>
      <c r="F45" s="257"/>
      <c r="G45" s="149"/>
      <c r="H45" s="149"/>
      <c r="I45" s="149"/>
      <c r="J45" s="866"/>
      <c r="K45" s="866"/>
      <c r="L45" s="866"/>
      <c r="M45" s="867"/>
    </row>
    <row r="46" spans="1:13">
      <c r="A46" s="2241" t="s">
        <v>1764</v>
      </c>
      <c r="B46" s="2241"/>
      <c r="C46" s="2241"/>
      <c r="D46" s="2241"/>
      <c r="E46" s="2241"/>
      <c r="F46" s="2241"/>
      <c r="G46" s="2241"/>
      <c r="H46" s="2241"/>
      <c r="I46" s="2241"/>
      <c r="J46" s="866"/>
      <c r="K46" s="866"/>
      <c r="L46" s="866"/>
      <c r="M46" s="867"/>
    </row>
    <row r="47" spans="1:13" ht="11.25" customHeight="1">
      <c r="A47" s="2849" t="s">
        <v>1765</v>
      </c>
      <c r="B47" s="2850"/>
      <c r="C47" s="2850"/>
      <c r="D47" s="2850"/>
      <c r="E47" s="2850"/>
      <c r="F47" s="2850"/>
      <c r="G47" s="2850"/>
      <c r="H47" s="2850"/>
      <c r="I47" s="2851"/>
      <c r="J47" s="2896" t="s">
        <v>1762</v>
      </c>
      <c r="K47" s="2896"/>
      <c r="L47" s="2896"/>
      <c r="M47" s="868" t="s">
        <v>1763</v>
      </c>
    </row>
    <row r="48" spans="1:13" ht="12.95" customHeight="1">
      <c r="A48" s="2884"/>
      <c r="B48" s="2885"/>
      <c r="C48" s="2885"/>
      <c r="D48" s="2885"/>
      <c r="E48" s="2885"/>
      <c r="F48" s="2885"/>
      <c r="G48" s="2885"/>
      <c r="H48" s="2885"/>
      <c r="I48" s="2885"/>
      <c r="J48" s="2890"/>
      <c r="K48" s="2890"/>
      <c r="L48" s="2891"/>
      <c r="M48" s="878"/>
    </row>
    <row r="49" spans="1:13" ht="12.95" customHeight="1">
      <c r="A49" s="2888"/>
      <c r="B49" s="2889"/>
      <c r="C49" s="2889"/>
      <c r="D49" s="2889"/>
      <c r="E49" s="2889"/>
      <c r="F49" s="2889"/>
      <c r="G49" s="2889"/>
      <c r="H49" s="2889"/>
      <c r="I49" s="2889"/>
      <c r="J49" s="2890"/>
      <c r="K49" s="2890"/>
      <c r="L49" s="2891"/>
      <c r="M49" s="878"/>
    </row>
    <row r="50" spans="1:13" ht="12.95" customHeight="1">
      <c r="A50" s="2888"/>
      <c r="B50" s="2889"/>
      <c r="C50" s="2889"/>
      <c r="D50" s="2889"/>
      <c r="E50" s="2889"/>
      <c r="F50" s="2889"/>
      <c r="G50" s="2889"/>
      <c r="H50" s="2889"/>
      <c r="I50" s="2889"/>
      <c r="J50" s="2890"/>
      <c r="K50" s="2890"/>
      <c r="L50" s="2891"/>
      <c r="M50" s="878"/>
    </row>
    <row r="51" spans="1:13" ht="12.95" customHeight="1">
      <c r="A51" s="2888"/>
      <c r="B51" s="2889"/>
      <c r="C51" s="2889"/>
      <c r="D51" s="2889"/>
      <c r="E51" s="2889"/>
      <c r="F51" s="2889"/>
      <c r="G51" s="2889"/>
      <c r="H51" s="2889"/>
      <c r="I51" s="2889"/>
      <c r="J51" s="2890"/>
      <c r="K51" s="2890"/>
      <c r="L51" s="2891"/>
      <c r="M51" s="878"/>
    </row>
    <row r="52" spans="1:13" ht="12.95" customHeight="1">
      <c r="A52" s="2888"/>
      <c r="B52" s="2889"/>
      <c r="C52" s="2889"/>
      <c r="D52" s="2889"/>
      <c r="E52" s="2889"/>
      <c r="F52" s="2889"/>
      <c r="G52" s="2889"/>
      <c r="H52" s="2889"/>
      <c r="I52" s="2889"/>
      <c r="J52" s="2890"/>
      <c r="K52" s="2890"/>
      <c r="L52" s="2891"/>
      <c r="M52" s="878"/>
    </row>
    <row r="53" spans="1:13" ht="12.95" customHeight="1">
      <c r="A53" s="2892"/>
      <c r="B53" s="2893"/>
      <c r="C53" s="2893"/>
      <c r="D53" s="2893"/>
      <c r="E53" s="2893"/>
      <c r="F53" s="2893"/>
      <c r="G53" s="2893"/>
      <c r="H53" s="2893"/>
      <c r="I53" s="2893"/>
      <c r="J53" s="2894"/>
      <c r="K53" s="2894"/>
      <c r="L53" s="2895"/>
      <c r="M53" s="879"/>
    </row>
    <row r="54" spans="1:13" ht="12.95" customHeight="1">
      <c r="A54" s="869">
        <f>'o fy'!$A$54</f>
        <v>0</v>
      </c>
      <c r="B54" s="870"/>
      <c r="C54" s="870"/>
      <c r="D54" s="870"/>
      <c r="E54" s="870"/>
      <c r="F54" s="870"/>
      <c r="G54" s="870"/>
      <c r="H54" s="870"/>
      <c r="I54" s="870"/>
      <c r="J54" s="871"/>
      <c r="K54" s="871"/>
      <c r="L54" s="871"/>
      <c r="M54" s="872"/>
    </row>
    <row r="55" spans="1:13" s="5" customFormat="1" ht="12.75" customHeight="1">
      <c r="A55" s="2849" t="s">
        <v>1766</v>
      </c>
      <c r="B55" s="2850"/>
      <c r="C55" s="2850"/>
      <c r="D55" s="2850"/>
      <c r="E55" s="2850"/>
      <c r="F55" s="2850"/>
      <c r="G55" s="2850" t="s">
        <v>1457</v>
      </c>
      <c r="H55" s="2850"/>
      <c r="I55" s="2851"/>
      <c r="J55" s="2896" t="s">
        <v>1762</v>
      </c>
      <c r="K55" s="2896"/>
      <c r="L55" s="2896"/>
      <c r="M55" s="868" t="s">
        <v>1763</v>
      </c>
    </row>
    <row r="56" spans="1:13" s="5" customFormat="1" ht="12.95" customHeight="1">
      <c r="A56" s="2884"/>
      <c r="B56" s="2885"/>
      <c r="C56" s="2885"/>
      <c r="D56" s="2885"/>
      <c r="E56" s="2885"/>
      <c r="F56" s="2885"/>
      <c r="G56" s="2885"/>
      <c r="H56" s="2885"/>
      <c r="I56" s="2885"/>
      <c r="J56" s="2890"/>
      <c r="K56" s="2890"/>
      <c r="L56" s="2891"/>
      <c r="M56" s="878"/>
    </row>
    <row r="57" spans="1:13" s="5" customFormat="1" ht="12.95" customHeight="1">
      <c r="A57" s="2888"/>
      <c r="B57" s="2889"/>
      <c r="C57" s="2889"/>
      <c r="D57" s="2889"/>
      <c r="E57" s="2889"/>
      <c r="F57" s="2889"/>
      <c r="G57" s="2889"/>
      <c r="H57" s="2889"/>
      <c r="I57" s="2889"/>
      <c r="J57" s="2890"/>
      <c r="K57" s="2890"/>
      <c r="L57" s="2891"/>
      <c r="M57" s="878"/>
    </row>
    <row r="58" spans="1:13" s="5" customFormat="1" ht="12.95" customHeight="1">
      <c r="A58" s="2888"/>
      <c r="B58" s="2889"/>
      <c r="C58" s="2889"/>
      <c r="D58" s="2889"/>
      <c r="E58" s="2889"/>
      <c r="F58" s="2889"/>
      <c r="G58" s="2889"/>
      <c r="H58" s="2889"/>
      <c r="I58" s="2889"/>
      <c r="J58" s="2890"/>
      <c r="K58" s="2890"/>
      <c r="L58" s="2891"/>
      <c r="M58" s="878"/>
    </row>
    <row r="59" spans="1:13" s="5" customFormat="1" ht="12.95" customHeight="1">
      <c r="A59" s="2888"/>
      <c r="B59" s="2889"/>
      <c r="C59" s="2889"/>
      <c r="D59" s="2889"/>
      <c r="E59" s="2889"/>
      <c r="F59" s="2889"/>
      <c r="G59" s="2889"/>
      <c r="H59" s="2889"/>
      <c r="I59" s="2889"/>
      <c r="J59" s="2890"/>
      <c r="K59" s="2890"/>
      <c r="L59" s="2891"/>
      <c r="M59" s="878"/>
    </row>
    <row r="60" spans="1:13" s="5" customFormat="1" ht="12.95" customHeight="1">
      <c r="A60" s="2892"/>
      <c r="B60" s="2893"/>
      <c r="C60" s="2893"/>
      <c r="D60" s="2893"/>
      <c r="E60" s="2893"/>
      <c r="F60" s="2893"/>
      <c r="G60" s="2893"/>
      <c r="H60" s="2893"/>
      <c r="I60" s="2893"/>
      <c r="J60" s="2890"/>
      <c r="K60" s="2890"/>
      <c r="L60" s="2891"/>
      <c r="M60" s="878"/>
    </row>
    <row r="61" spans="1:13" s="5" customFormat="1" ht="12.75" customHeight="1">
      <c r="A61" s="2849" t="s">
        <v>1767</v>
      </c>
      <c r="B61" s="2850"/>
      <c r="C61" s="2850"/>
      <c r="D61" s="2850"/>
      <c r="E61" s="2850"/>
      <c r="F61" s="2850"/>
      <c r="G61" s="2850" t="s">
        <v>1457</v>
      </c>
      <c r="H61" s="2850"/>
      <c r="I61" s="2851"/>
      <c r="J61" s="2896" t="s">
        <v>1762</v>
      </c>
      <c r="K61" s="2896"/>
      <c r="L61" s="2896"/>
      <c r="M61" s="868" t="s">
        <v>1763</v>
      </c>
    </row>
    <row r="62" spans="1:13" s="5" customFormat="1" ht="12.95" customHeight="1">
      <c r="A62" s="2884"/>
      <c r="B62" s="2885"/>
      <c r="C62" s="2885"/>
      <c r="D62" s="2885"/>
      <c r="E62" s="2885"/>
      <c r="F62" s="2885"/>
      <c r="G62" s="2885"/>
      <c r="H62" s="2885"/>
      <c r="I62" s="2885"/>
      <c r="J62" s="2890"/>
      <c r="K62" s="2890"/>
      <c r="L62" s="2891"/>
      <c r="M62" s="878"/>
    </row>
    <row r="63" spans="1:13" s="5" customFormat="1" ht="12.95" customHeight="1">
      <c r="A63" s="2888"/>
      <c r="B63" s="2889"/>
      <c r="C63" s="2889"/>
      <c r="D63" s="2889"/>
      <c r="E63" s="2889"/>
      <c r="F63" s="2889"/>
      <c r="G63" s="2889"/>
      <c r="H63" s="2889"/>
      <c r="I63" s="2889"/>
      <c r="J63" s="2890"/>
      <c r="K63" s="2890"/>
      <c r="L63" s="2891"/>
      <c r="M63" s="878"/>
    </row>
    <row r="64" spans="1:13" s="5" customFormat="1" ht="12.95" customHeight="1">
      <c r="A64" s="2888"/>
      <c r="B64" s="2889"/>
      <c r="C64" s="2889"/>
      <c r="D64" s="2889"/>
      <c r="E64" s="2889"/>
      <c r="F64" s="2889"/>
      <c r="G64" s="2889"/>
      <c r="H64" s="2889"/>
      <c r="I64" s="2889"/>
      <c r="J64" s="2890"/>
      <c r="K64" s="2890"/>
      <c r="L64" s="2891"/>
      <c r="M64" s="878"/>
    </row>
    <row r="65" spans="1:13" s="5" customFormat="1" ht="12.95" customHeight="1">
      <c r="A65" s="2888"/>
      <c r="B65" s="2889"/>
      <c r="C65" s="2889"/>
      <c r="D65" s="2889"/>
      <c r="E65" s="2889"/>
      <c r="F65" s="2889"/>
      <c r="G65" s="2889"/>
      <c r="H65" s="2889"/>
      <c r="I65" s="2889"/>
      <c r="J65" s="2890"/>
      <c r="K65" s="2890"/>
      <c r="L65" s="2891"/>
      <c r="M65" s="878"/>
    </row>
    <row r="66" spans="1:13" s="5" customFormat="1" ht="12.95" customHeight="1">
      <c r="A66" s="2888"/>
      <c r="B66" s="2889"/>
      <c r="C66" s="2889"/>
      <c r="D66" s="2889"/>
      <c r="E66" s="2889"/>
      <c r="F66" s="2889"/>
      <c r="G66" s="2889"/>
      <c r="H66" s="2889"/>
      <c r="I66" s="2889"/>
      <c r="J66" s="2890"/>
      <c r="K66" s="2890"/>
      <c r="L66" s="2891"/>
      <c r="M66" s="878"/>
    </row>
    <row r="67" spans="1:13" s="5" customFormat="1" ht="12.95" customHeight="1">
      <c r="A67" s="2892"/>
      <c r="B67" s="2893"/>
      <c r="C67" s="2893"/>
      <c r="D67" s="2893"/>
      <c r="E67" s="2893"/>
      <c r="F67" s="2893"/>
      <c r="G67" s="2893"/>
      <c r="H67" s="2893"/>
      <c r="I67" s="2893"/>
      <c r="J67" s="2890"/>
      <c r="K67" s="2890"/>
      <c r="L67" s="2891"/>
      <c r="M67" s="878"/>
    </row>
    <row r="68" spans="1:13" s="5" customFormat="1" ht="12.75" customHeight="1">
      <c r="A68" s="2849" t="s">
        <v>1768</v>
      </c>
      <c r="B68" s="2850"/>
      <c r="C68" s="2850"/>
      <c r="D68" s="2850"/>
      <c r="E68" s="2850"/>
      <c r="F68" s="2850"/>
      <c r="G68" s="2850" t="s">
        <v>1457</v>
      </c>
      <c r="H68" s="2850"/>
      <c r="I68" s="2851"/>
      <c r="J68" s="2896" t="s">
        <v>1762</v>
      </c>
      <c r="K68" s="2896"/>
      <c r="L68" s="2896"/>
      <c r="M68" s="868" t="s">
        <v>1763</v>
      </c>
    </row>
    <row r="69" spans="1:13" s="5" customFormat="1" ht="12.95" customHeight="1">
      <c r="A69" s="2884"/>
      <c r="B69" s="2885"/>
      <c r="C69" s="2885"/>
      <c r="D69" s="2885"/>
      <c r="E69" s="2885"/>
      <c r="F69" s="2885"/>
      <c r="G69" s="2885"/>
      <c r="H69" s="2885"/>
      <c r="I69" s="2885"/>
      <c r="J69" s="2890"/>
      <c r="K69" s="2890"/>
      <c r="L69" s="2891"/>
      <c r="M69" s="878"/>
    </row>
    <row r="70" spans="1:13" s="5" customFormat="1" ht="12.95" customHeight="1">
      <c r="A70" s="2888"/>
      <c r="B70" s="2889"/>
      <c r="C70" s="2889"/>
      <c r="D70" s="2889"/>
      <c r="E70" s="2889"/>
      <c r="F70" s="2889"/>
      <c r="G70" s="2889"/>
      <c r="H70" s="2889"/>
      <c r="I70" s="2889"/>
      <c r="J70" s="2890"/>
      <c r="K70" s="2890"/>
      <c r="L70" s="2891"/>
      <c r="M70" s="878"/>
    </row>
    <row r="71" spans="1:13" s="5" customFormat="1" ht="12.95" customHeight="1">
      <c r="A71" s="2888"/>
      <c r="B71" s="2889"/>
      <c r="C71" s="2889"/>
      <c r="D71" s="2889"/>
      <c r="E71" s="2889"/>
      <c r="F71" s="2889"/>
      <c r="G71" s="2889"/>
      <c r="H71" s="2889"/>
      <c r="I71" s="2889"/>
      <c r="J71" s="2890"/>
      <c r="K71" s="2890"/>
      <c r="L71" s="2891"/>
      <c r="M71" s="878"/>
    </row>
    <row r="72" spans="1:13" s="5" customFormat="1" ht="12.95" customHeight="1">
      <c r="A72" s="2888"/>
      <c r="B72" s="2889"/>
      <c r="C72" s="2889"/>
      <c r="D72" s="2889"/>
      <c r="E72" s="2889"/>
      <c r="F72" s="2889"/>
      <c r="G72" s="2889"/>
      <c r="H72" s="2889"/>
      <c r="I72" s="2889"/>
      <c r="J72" s="2890"/>
      <c r="K72" s="2890"/>
      <c r="L72" s="2891"/>
      <c r="M72" s="878"/>
    </row>
    <row r="73" spans="1:13" s="5" customFormat="1" ht="12.95" customHeight="1">
      <c r="A73" s="2888"/>
      <c r="B73" s="2889"/>
      <c r="C73" s="2889"/>
      <c r="D73" s="2889"/>
      <c r="E73" s="2889"/>
      <c r="F73" s="2889"/>
      <c r="G73" s="2889"/>
      <c r="H73" s="2889"/>
      <c r="I73" s="2889"/>
      <c r="J73" s="2890"/>
      <c r="K73" s="2890"/>
      <c r="L73" s="2891"/>
      <c r="M73" s="878"/>
    </row>
    <row r="74" spans="1:13" s="5" customFormat="1" ht="12.95" customHeight="1">
      <c r="A74" s="2892"/>
      <c r="B74" s="2893"/>
      <c r="C74" s="2893"/>
      <c r="D74" s="2893"/>
      <c r="E74" s="2893"/>
      <c r="F74" s="2893"/>
      <c r="G74" s="2893"/>
      <c r="H74" s="2893"/>
      <c r="I74" s="2893"/>
      <c r="J74" s="2890"/>
      <c r="K74" s="2890"/>
      <c r="L74" s="2891"/>
      <c r="M74" s="878"/>
    </row>
    <row r="75" spans="1:13" s="5" customFormat="1" ht="12.75" customHeight="1">
      <c r="A75" s="2849" t="s">
        <v>1769</v>
      </c>
      <c r="B75" s="2850"/>
      <c r="C75" s="2850"/>
      <c r="D75" s="2850"/>
      <c r="E75" s="2850"/>
      <c r="F75" s="2850"/>
      <c r="G75" s="2850" t="s">
        <v>1457</v>
      </c>
      <c r="H75" s="2850"/>
      <c r="I75" s="2851"/>
      <c r="J75" s="2896" t="s">
        <v>1762</v>
      </c>
      <c r="K75" s="2896"/>
      <c r="L75" s="2896"/>
      <c r="M75" s="868" t="s">
        <v>1763</v>
      </c>
    </row>
    <row r="76" spans="1:13" s="5" customFormat="1" ht="12.95" customHeight="1">
      <c r="A76" s="2884"/>
      <c r="B76" s="2885"/>
      <c r="C76" s="2885"/>
      <c r="D76" s="2885"/>
      <c r="E76" s="2885"/>
      <c r="F76" s="2885"/>
      <c r="G76" s="2885"/>
      <c r="H76" s="2885"/>
      <c r="I76" s="2885"/>
      <c r="J76" s="2890"/>
      <c r="K76" s="2890"/>
      <c r="L76" s="2891"/>
      <c r="M76" s="878"/>
    </row>
    <row r="77" spans="1:13" s="5" customFormat="1" ht="12.95" customHeight="1">
      <c r="A77" s="2888"/>
      <c r="B77" s="2889"/>
      <c r="C77" s="2889"/>
      <c r="D77" s="2889"/>
      <c r="E77" s="2889"/>
      <c r="F77" s="2889"/>
      <c r="G77" s="2889"/>
      <c r="H77" s="2889"/>
      <c r="I77" s="2889"/>
      <c r="J77" s="2890"/>
      <c r="K77" s="2890"/>
      <c r="L77" s="2891"/>
      <c r="M77" s="878"/>
    </row>
    <row r="78" spans="1:13" s="5" customFormat="1" ht="12.95" customHeight="1">
      <c r="A78" s="2888"/>
      <c r="B78" s="2889"/>
      <c r="C78" s="2889"/>
      <c r="D78" s="2889"/>
      <c r="E78" s="2889"/>
      <c r="F78" s="2889"/>
      <c r="G78" s="2889"/>
      <c r="H78" s="2889"/>
      <c r="I78" s="2889"/>
      <c r="J78" s="2890"/>
      <c r="K78" s="2890"/>
      <c r="L78" s="2891"/>
      <c r="M78" s="878"/>
    </row>
    <row r="79" spans="1:13" s="5" customFormat="1" ht="12.95" customHeight="1">
      <c r="A79" s="2888"/>
      <c r="B79" s="2889"/>
      <c r="C79" s="2889"/>
      <c r="D79" s="2889"/>
      <c r="E79" s="2889"/>
      <c r="F79" s="2889"/>
      <c r="G79" s="2889"/>
      <c r="H79" s="2889"/>
      <c r="I79" s="2889"/>
      <c r="J79" s="2890"/>
      <c r="K79" s="2890"/>
      <c r="L79" s="2891"/>
      <c r="M79" s="878"/>
    </row>
    <row r="80" spans="1:13" s="5" customFormat="1" ht="12.95" customHeight="1">
      <c r="A80" s="2888"/>
      <c r="B80" s="2889"/>
      <c r="C80" s="2889"/>
      <c r="D80" s="2889"/>
      <c r="E80" s="2889"/>
      <c r="F80" s="2889"/>
      <c r="G80" s="2889"/>
      <c r="H80" s="2889"/>
      <c r="I80" s="2889"/>
      <c r="J80" s="2890"/>
      <c r="K80" s="2890"/>
      <c r="L80" s="2891"/>
      <c r="M80" s="878"/>
    </row>
    <row r="81" spans="1:13" s="5" customFormat="1" ht="12.95" customHeight="1">
      <c r="A81" s="2892"/>
      <c r="B81" s="2893"/>
      <c r="C81" s="2893"/>
      <c r="D81" s="2893"/>
      <c r="E81" s="2893"/>
      <c r="F81" s="2893"/>
      <c r="G81" s="2893"/>
      <c r="H81" s="2893"/>
      <c r="I81" s="2893"/>
      <c r="J81" s="2894"/>
      <c r="K81" s="2894"/>
      <c r="L81" s="2895"/>
      <c r="M81" s="879"/>
    </row>
    <row r="82" spans="1:13" s="5" customFormat="1">
      <c r="A82" s="258"/>
      <c r="B82" s="258"/>
      <c r="C82" s="258"/>
      <c r="D82" s="258"/>
      <c r="E82" s="258"/>
      <c r="F82" s="258"/>
      <c r="G82" s="258"/>
      <c r="H82" s="258"/>
      <c r="I82" s="258"/>
      <c r="J82" s="873"/>
      <c r="K82" s="873"/>
      <c r="L82" s="873"/>
      <c r="M82" s="874"/>
    </row>
    <row r="83" spans="1:13">
      <c r="A83" s="2241" t="s">
        <v>1770</v>
      </c>
      <c r="B83" s="2241"/>
      <c r="C83" s="2241"/>
      <c r="D83" s="2241"/>
      <c r="E83" s="2241"/>
      <c r="F83" s="2241"/>
      <c r="G83" s="2241"/>
      <c r="H83" s="2241"/>
      <c r="I83" s="2241"/>
      <c r="J83" s="866"/>
      <c r="K83" s="866"/>
      <c r="L83" s="866"/>
      <c r="M83" s="867"/>
    </row>
    <row r="84" spans="1:13" s="5" customFormat="1" ht="12.75" customHeight="1">
      <c r="A84" s="2849" t="s">
        <v>1771</v>
      </c>
      <c r="B84" s="2850"/>
      <c r="C84" s="2850"/>
      <c r="D84" s="2850"/>
      <c r="E84" s="2850"/>
      <c r="F84" s="2850"/>
      <c r="G84" s="2850"/>
      <c r="H84" s="2850"/>
      <c r="I84" s="2851"/>
      <c r="J84" s="2896" t="s">
        <v>1762</v>
      </c>
      <c r="K84" s="2896"/>
      <c r="L84" s="2896"/>
      <c r="M84" s="868" t="s">
        <v>1763</v>
      </c>
    </row>
    <row r="85" spans="1:13" s="5" customFormat="1" ht="12.95" customHeight="1">
      <c r="A85" s="2884"/>
      <c r="B85" s="2885"/>
      <c r="C85" s="2885"/>
      <c r="D85" s="2885"/>
      <c r="E85" s="2885"/>
      <c r="F85" s="2885"/>
      <c r="G85" s="2885"/>
      <c r="H85" s="2885"/>
      <c r="I85" s="2885"/>
      <c r="J85" s="2890"/>
      <c r="K85" s="2890"/>
      <c r="L85" s="2891"/>
      <c r="M85" s="878"/>
    </row>
    <row r="86" spans="1:13" s="5" customFormat="1" ht="12.95" customHeight="1">
      <c r="A86" s="2888"/>
      <c r="B86" s="2889"/>
      <c r="C86" s="2889"/>
      <c r="D86" s="2889"/>
      <c r="E86" s="2889"/>
      <c r="F86" s="2889"/>
      <c r="G86" s="2889"/>
      <c r="H86" s="2889"/>
      <c r="I86" s="2889"/>
      <c r="J86" s="2890"/>
      <c r="K86" s="2890"/>
      <c r="L86" s="2891"/>
      <c r="M86" s="878"/>
    </row>
    <row r="87" spans="1:13" s="5" customFormat="1" ht="12.95" customHeight="1">
      <c r="A87" s="2888"/>
      <c r="B87" s="2889"/>
      <c r="C87" s="2889"/>
      <c r="D87" s="2889"/>
      <c r="E87" s="2889"/>
      <c r="F87" s="2889"/>
      <c r="G87" s="2889"/>
      <c r="H87" s="2889"/>
      <c r="I87" s="2889"/>
      <c r="J87" s="2890"/>
      <c r="K87" s="2890"/>
      <c r="L87" s="2891"/>
      <c r="M87" s="878"/>
    </row>
    <row r="88" spans="1:13" s="5" customFormat="1" ht="12.95" customHeight="1">
      <c r="A88" s="2888"/>
      <c r="B88" s="2889"/>
      <c r="C88" s="2889"/>
      <c r="D88" s="2889"/>
      <c r="E88" s="2889"/>
      <c r="F88" s="2889"/>
      <c r="G88" s="2889"/>
      <c r="H88" s="2889"/>
      <c r="I88" s="2889"/>
      <c r="J88" s="2890"/>
      <c r="K88" s="2890"/>
      <c r="L88" s="2891"/>
      <c r="M88" s="878"/>
    </row>
    <row r="89" spans="1:13" s="5" customFormat="1" ht="12.95" customHeight="1">
      <c r="A89" s="2888"/>
      <c r="B89" s="2889"/>
      <c r="C89" s="2889"/>
      <c r="D89" s="2889"/>
      <c r="E89" s="2889"/>
      <c r="F89" s="2889"/>
      <c r="G89" s="2889"/>
      <c r="H89" s="2889"/>
      <c r="I89" s="2889"/>
      <c r="J89" s="2890"/>
      <c r="K89" s="2890"/>
      <c r="L89" s="2891"/>
      <c r="M89" s="878"/>
    </row>
    <row r="90" spans="1:13" s="5" customFormat="1" ht="12.95" customHeight="1">
      <c r="A90" s="2892"/>
      <c r="B90" s="2893"/>
      <c r="C90" s="2893"/>
      <c r="D90" s="2893"/>
      <c r="E90" s="2893"/>
      <c r="F90" s="2893"/>
      <c r="G90" s="2893"/>
      <c r="H90" s="2893"/>
      <c r="I90" s="2893"/>
      <c r="J90" s="2890"/>
      <c r="K90" s="2890"/>
      <c r="L90" s="2891"/>
      <c r="M90" s="878"/>
    </row>
    <row r="91" spans="1:13" s="5" customFormat="1" ht="12.75" customHeight="1">
      <c r="A91" s="2849" t="s">
        <v>1772</v>
      </c>
      <c r="B91" s="2850"/>
      <c r="C91" s="2850"/>
      <c r="D91" s="2850"/>
      <c r="E91" s="2850"/>
      <c r="F91" s="2850"/>
      <c r="G91" s="2850"/>
      <c r="H91" s="2850"/>
      <c r="I91" s="2851"/>
      <c r="J91" s="2896" t="s">
        <v>1762</v>
      </c>
      <c r="K91" s="2896"/>
      <c r="L91" s="2896"/>
      <c r="M91" s="868" t="s">
        <v>1763</v>
      </c>
    </row>
    <row r="92" spans="1:13" s="5" customFormat="1" ht="12.95" customHeight="1">
      <c r="A92" s="2884"/>
      <c r="B92" s="2885"/>
      <c r="C92" s="2885"/>
      <c r="D92" s="2885"/>
      <c r="E92" s="2885"/>
      <c r="F92" s="2885"/>
      <c r="G92" s="2885"/>
      <c r="H92" s="2885"/>
      <c r="I92" s="2885"/>
      <c r="J92" s="2890"/>
      <c r="K92" s="2890"/>
      <c r="L92" s="2891"/>
      <c r="M92" s="878"/>
    </row>
    <row r="93" spans="1:13" s="5" customFormat="1" ht="12.95" customHeight="1">
      <c r="A93" s="2888"/>
      <c r="B93" s="2889"/>
      <c r="C93" s="2889"/>
      <c r="D93" s="2889"/>
      <c r="E93" s="2889"/>
      <c r="F93" s="2889"/>
      <c r="G93" s="2889"/>
      <c r="H93" s="2889"/>
      <c r="I93" s="2889"/>
      <c r="J93" s="2890"/>
      <c r="K93" s="2890"/>
      <c r="L93" s="2891"/>
      <c r="M93" s="878"/>
    </row>
    <row r="94" spans="1:13" s="5" customFormat="1" ht="12.95" customHeight="1">
      <c r="A94" s="2888"/>
      <c r="B94" s="2889"/>
      <c r="C94" s="2889"/>
      <c r="D94" s="2889"/>
      <c r="E94" s="2889"/>
      <c r="F94" s="2889"/>
      <c r="G94" s="2889"/>
      <c r="H94" s="2889"/>
      <c r="I94" s="2889"/>
      <c r="J94" s="2890"/>
      <c r="K94" s="2890"/>
      <c r="L94" s="2891"/>
      <c r="M94" s="878"/>
    </row>
    <row r="95" spans="1:13" s="5" customFormat="1" ht="12.95" customHeight="1">
      <c r="A95" s="2888"/>
      <c r="B95" s="2889"/>
      <c r="C95" s="2889"/>
      <c r="D95" s="2889"/>
      <c r="E95" s="2889"/>
      <c r="F95" s="2889"/>
      <c r="G95" s="2889"/>
      <c r="H95" s="2889"/>
      <c r="I95" s="2889"/>
      <c r="J95" s="2890"/>
      <c r="K95" s="2890"/>
      <c r="L95" s="2891"/>
      <c r="M95" s="878"/>
    </row>
    <row r="96" spans="1:13" s="5" customFormat="1" ht="12.95" customHeight="1">
      <c r="A96" s="2888"/>
      <c r="B96" s="2889"/>
      <c r="C96" s="2889"/>
      <c r="D96" s="2889"/>
      <c r="E96" s="2889"/>
      <c r="F96" s="2889"/>
      <c r="G96" s="2889"/>
      <c r="H96" s="2889"/>
      <c r="I96" s="2889"/>
      <c r="J96" s="2890"/>
      <c r="K96" s="2890"/>
      <c r="L96" s="2891"/>
      <c r="M96" s="878"/>
    </row>
    <row r="97" spans="1:13" s="5" customFormat="1" ht="12.95" customHeight="1">
      <c r="A97" s="2892"/>
      <c r="B97" s="2893"/>
      <c r="C97" s="2893"/>
      <c r="D97" s="2893"/>
      <c r="E97" s="2893"/>
      <c r="F97" s="2893"/>
      <c r="G97" s="2893"/>
      <c r="H97" s="2893"/>
      <c r="I97" s="2893"/>
      <c r="J97" s="2890"/>
      <c r="K97" s="2890"/>
      <c r="L97" s="2891"/>
      <c r="M97" s="878"/>
    </row>
    <row r="98" spans="1:13" s="5" customFormat="1" ht="12.75" customHeight="1">
      <c r="A98" s="2849" t="s">
        <v>1773</v>
      </c>
      <c r="B98" s="2850"/>
      <c r="C98" s="2850"/>
      <c r="D98" s="2850"/>
      <c r="E98" s="2850"/>
      <c r="F98" s="2850"/>
      <c r="G98" s="2850"/>
      <c r="H98" s="2850"/>
      <c r="I98" s="2851"/>
      <c r="J98" s="2896" t="s">
        <v>1762</v>
      </c>
      <c r="K98" s="2896"/>
      <c r="L98" s="2896"/>
      <c r="M98" s="868" t="s">
        <v>1763</v>
      </c>
    </row>
    <row r="99" spans="1:13" s="5" customFormat="1" ht="12.95" customHeight="1">
      <c r="A99" s="2884"/>
      <c r="B99" s="2885"/>
      <c r="C99" s="2885"/>
      <c r="D99" s="2885"/>
      <c r="E99" s="2885"/>
      <c r="F99" s="2885"/>
      <c r="G99" s="2885"/>
      <c r="H99" s="2885"/>
      <c r="I99" s="2885"/>
      <c r="J99" s="2890"/>
      <c r="K99" s="2890"/>
      <c r="L99" s="2891"/>
      <c r="M99" s="878"/>
    </row>
    <row r="100" spans="1:13" s="5" customFormat="1" ht="12.95" customHeight="1">
      <c r="A100" s="2888"/>
      <c r="B100" s="2889"/>
      <c r="C100" s="2889"/>
      <c r="D100" s="2889"/>
      <c r="E100" s="2889"/>
      <c r="F100" s="2889"/>
      <c r="G100" s="2889"/>
      <c r="H100" s="2889"/>
      <c r="I100" s="2889"/>
      <c r="J100" s="2890"/>
      <c r="K100" s="2890"/>
      <c r="L100" s="2891"/>
      <c r="M100" s="878"/>
    </row>
    <row r="101" spans="1:13" s="5" customFormat="1" ht="12.95" customHeight="1">
      <c r="A101" s="2888"/>
      <c r="B101" s="2889"/>
      <c r="C101" s="2889"/>
      <c r="D101" s="2889"/>
      <c r="E101" s="2889"/>
      <c r="F101" s="2889"/>
      <c r="G101" s="2889"/>
      <c r="H101" s="2889"/>
      <c r="I101" s="2889"/>
      <c r="J101" s="2890"/>
      <c r="K101" s="2890"/>
      <c r="L101" s="2891"/>
      <c r="M101" s="878"/>
    </row>
    <row r="102" spans="1:13" s="5" customFormat="1" ht="12.95" customHeight="1">
      <c r="A102" s="2888"/>
      <c r="B102" s="2889"/>
      <c r="C102" s="2889"/>
      <c r="D102" s="2889"/>
      <c r="E102" s="2889"/>
      <c r="F102" s="2889"/>
      <c r="G102" s="2889"/>
      <c r="H102" s="2889"/>
      <c r="I102" s="2889"/>
      <c r="J102" s="2890"/>
      <c r="K102" s="2890"/>
      <c r="L102" s="2891"/>
      <c r="M102" s="878"/>
    </row>
    <row r="103" spans="1:13" s="5" customFormat="1" ht="12.95" customHeight="1">
      <c r="A103" s="2888"/>
      <c r="B103" s="2889"/>
      <c r="C103" s="2889"/>
      <c r="D103" s="2889"/>
      <c r="E103" s="2889"/>
      <c r="F103" s="2889"/>
      <c r="G103" s="2889"/>
      <c r="H103" s="2889"/>
      <c r="I103" s="2889"/>
      <c r="J103" s="2890"/>
      <c r="K103" s="2890"/>
      <c r="L103" s="2891"/>
      <c r="M103" s="878"/>
    </row>
    <row r="104" spans="1:13" s="5" customFormat="1" ht="12.95" customHeight="1">
      <c r="A104" s="2892"/>
      <c r="B104" s="2893"/>
      <c r="C104" s="2893"/>
      <c r="D104" s="2893"/>
      <c r="E104" s="2893"/>
      <c r="F104" s="2893"/>
      <c r="G104" s="2893"/>
      <c r="H104" s="2893"/>
      <c r="I104" s="2893"/>
      <c r="J104" s="2890"/>
      <c r="K104" s="2890"/>
      <c r="L104" s="2891"/>
      <c r="M104" s="878"/>
    </row>
    <row r="105" spans="1:13" s="5" customFormat="1" ht="12.75" customHeight="1">
      <c r="A105" s="2849" t="s">
        <v>1774</v>
      </c>
      <c r="B105" s="2850"/>
      <c r="C105" s="2850"/>
      <c r="D105" s="2850"/>
      <c r="E105" s="2850"/>
      <c r="F105" s="2850"/>
      <c r="G105" s="2850"/>
      <c r="H105" s="2850"/>
      <c r="I105" s="2851"/>
      <c r="J105" s="2896" t="s">
        <v>1762</v>
      </c>
      <c r="K105" s="2896"/>
      <c r="L105" s="2896"/>
      <c r="M105" s="868" t="s">
        <v>1763</v>
      </c>
    </row>
    <row r="106" spans="1:13" s="5" customFormat="1" ht="12.95" customHeight="1">
      <c r="A106" s="2884"/>
      <c r="B106" s="2885"/>
      <c r="C106" s="2885"/>
      <c r="D106" s="2885"/>
      <c r="E106" s="2885"/>
      <c r="F106" s="2885"/>
      <c r="G106" s="2885"/>
      <c r="H106" s="2885"/>
      <c r="I106" s="2885"/>
      <c r="J106" s="2890"/>
      <c r="K106" s="2890"/>
      <c r="L106" s="2891"/>
      <c r="M106" s="878"/>
    </row>
    <row r="107" spans="1:13" s="5" customFormat="1" ht="12.95" customHeight="1">
      <c r="A107" s="2888"/>
      <c r="B107" s="2889"/>
      <c r="C107" s="2889"/>
      <c r="D107" s="2889"/>
      <c r="E107" s="2889"/>
      <c r="F107" s="2889"/>
      <c r="G107" s="2889"/>
      <c r="H107" s="2889"/>
      <c r="I107" s="2889"/>
      <c r="J107" s="2890"/>
      <c r="K107" s="2890"/>
      <c r="L107" s="2891"/>
      <c r="M107" s="878"/>
    </row>
    <row r="108" spans="1:13" s="5" customFormat="1" ht="12.95" customHeight="1">
      <c r="A108" s="2888"/>
      <c r="B108" s="2889"/>
      <c r="C108" s="2889"/>
      <c r="D108" s="2889"/>
      <c r="E108" s="2889"/>
      <c r="F108" s="2889"/>
      <c r="G108" s="2889"/>
      <c r="H108" s="2889"/>
      <c r="I108" s="2889"/>
      <c r="J108" s="2890"/>
      <c r="K108" s="2890"/>
      <c r="L108" s="2891"/>
      <c r="M108" s="878"/>
    </row>
    <row r="109" spans="1:13" s="5" customFormat="1" ht="12.95" customHeight="1">
      <c r="A109" s="2888"/>
      <c r="B109" s="2889"/>
      <c r="C109" s="2889"/>
      <c r="D109" s="2889"/>
      <c r="E109" s="2889"/>
      <c r="F109" s="2889"/>
      <c r="G109" s="2889"/>
      <c r="H109" s="2889"/>
      <c r="I109" s="2889"/>
      <c r="J109" s="2890"/>
      <c r="K109" s="2890"/>
      <c r="L109" s="2891"/>
      <c r="M109" s="878"/>
    </row>
    <row r="110" spans="1:13" s="5" customFormat="1" ht="12.95" customHeight="1">
      <c r="A110" s="2888"/>
      <c r="B110" s="2889"/>
      <c r="C110" s="2889"/>
      <c r="D110" s="2889"/>
      <c r="E110" s="2889"/>
      <c r="F110" s="2889"/>
      <c r="G110" s="2889"/>
      <c r="H110" s="2889"/>
      <c r="I110" s="2889"/>
      <c r="J110" s="2890"/>
      <c r="K110" s="2890"/>
      <c r="L110" s="2891"/>
      <c r="M110" s="878"/>
    </row>
    <row r="111" spans="1:13" s="5" customFormat="1" ht="12.95" customHeight="1">
      <c r="A111" s="2892"/>
      <c r="B111" s="2893"/>
      <c r="C111" s="2893"/>
      <c r="D111" s="2893"/>
      <c r="E111" s="2893"/>
      <c r="F111" s="2893"/>
      <c r="G111" s="2893"/>
      <c r="H111" s="2893"/>
      <c r="I111" s="2893"/>
      <c r="J111" s="2894"/>
      <c r="K111" s="2894"/>
      <c r="L111" s="2895"/>
      <c r="M111" s="879"/>
    </row>
    <row r="112" spans="1:13" s="5" customFormat="1" ht="12.95" customHeight="1">
      <c r="A112" s="2897">
        <f>'o fy'!$A$54</f>
        <v>0</v>
      </c>
      <c r="B112" s="2898"/>
      <c r="C112" s="2898"/>
      <c r="D112" s="2898"/>
      <c r="E112" s="870"/>
      <c r="F112" s="870"/>
      <c r="G112" s="870"/>
      <c r="H112" s="870"/>
      <c r="I112" s="870"/>
      <c r="J112" s="875"/>
      <c r="K112" s="875"/>
      <c r="L112" s="875"/>
      <c r="M112" s="876"/>
    </row>
    <row r="113" spans="1:13" s="5" customFormat="1" ht="12.75" customHeight="1">
      <c r="A113" s="2849" t="s">
        <v>1775</v>
      </c>
      <c r="B113" s="2850"/>
      <c r="C113" s="2850"/>
      <c r="D113" s="2850"/>
      <c r="E113" s="2850"/>
      <c r="F113" s="2850"/>
      <c r="G113" s="2850"/>
      <c r="H113" s="2850"/>
      <c r="I113" s="2851"/>
      <c r="J113" s="2896" t="s">
        <v>1762</v>
      </c>
      <c r="K113" s="2896"/>
      <c r="L113" s="2896"/>
      <c r="M113" s="868" t="s">
        <v>1763</v>
      </c>
    </row>
    <row r="114" spans="1:13" s="5" customFormat="1" ht="12.95" customHeight="1">
      <c r="A114" s="2884"/>
      <c r="B114" s="2885"/>
      <c r="C114" s="2885"/>
      <c r="D114" s="2885"/>
      <c r="E114" s="2885"/>
      <c r="F114" s="2885"/>
      <c r="G114" s="2885"/>
      <c r="H114" s="2885"/>
      <c r="I114" s="2885"/>
      <c r="J114" s="2890"/>
      <c r="K114" s="2890"/>
      <c r="L114" s="2891"/>
      <c r="M114" s="878"/>
    </row>
    <row r="115" spans="1:13" s="5" customFormat="1" ht="12.95" customHeight="1">
      <c r="A115" s="2888"/>
      <c r="B115" s="2889"/>
      <c r="C115" s="2889"/>
      <c r="D115" s="2889"/>
      <c r="E115" s="2889"/>
      <c r="F115" s="2889"/>
      <c r="G115" s="2889"/>
      <c r="H115" s="2889"/>
      <c r="I115" s="2889"/>
      <c r="J115" s="2890"/>
      <c r="K115" s="2890"/>
      <c r="L115" s="2891"/>
      <c r="M115" s="878"/>
    </row>
    <row r="116" spans="1:13" s="5" customFormat="1" ht="12.95" customHeight="1">
      <c r="A116" s="2888"/>
      <c r="B116" s="2889"/>
      <c r="C116" s="2889"/>
      <c r="D116" s="2889"/>
      <c r="E116" s="2889"/>
      <c r="F116" s="2889"/>
      <c r="G116" s="2889"/>
      <c r="H116" s="2889"/>
      <c r="I116" s="2889"/>
      <c r="J116" s="2890"/>
      <c r="K116" s="2890"/>
      <c r="L116" s="2891"/>
      <c r="M116" s="878"/>
    </row>
    <row r="117" spans="1:13" s="5" customFormat="1" ht="12.95" customHeight="1">
      <c r="A117" s="2888"/>
      <c r="B117" s="2889"/>
      <c r="C117" s="2889"/>
      <c r="D117" s="2889"/>
      <c r="E117" s="2889"/>
      <c r="F117" s="2889"/>
      <c r="G117" s="2889"/>
      <c r="H117" s="2889"/>
      <c r="I117" s="2889"/>
      <c r="J117" s="2890"/>
      <c r="K117" s="2890"/>
      <c r="L117" s="2891"/>
      <c r="M117" s="878"/>
    </row>
    <row r="118" spans="1:13" s="5" customFormat="1" ht="12.95" customHeight="1">
      <c r="A118" s="2888"/>
      <c r="B118" s="2889"/>
      <c r="C118" s="2889"/>
      <c r="D118" s="2889"/>
      <c r="E118" s="2889"/>
      <c r="F118" s="2889"/>
      <c r="G118" s="2889"/>
      <c r="H118" s="2889"/>
      <c r="I118" s="2889"/>
      <c r="J118" s="2890"/>
      <c r="K118" s="2890"/>
      <c r="L118" s="2891"/>
      <c r="M118" s="878"/>
    </row>
    <row r="119" spans="1:13" s="5" customFormat="1" ht="12.95" customHeight="1">
      <c r="A119" s="2892"/>
      <c r="B119" s="2893"/>
      <c r="C119" s="2893"/>
      <c r="D119" s="2893"/>
      <c r="E119" s="2893"/>
      <c r="F119" s="2893"/>
      <c r="G119" s="2893"/>
      <c r="H119" s="2893"/>
      <c r="I119" s="2893"/>
      <c r="J119" s="2894"/>
      <c r="K119" s="2894"/>
      <c r="L119" s="2895"/>
      <c r="M119" s="879"/>
    </row>
    <row r="120" spans="1:13" s="5" customFormat="1">
      <c r="A120" s="258"/>
      <c r="B120" s="258"/>
      <c r="C120" s="258"/>
      <c r="D120" s="258"/>
      <c r="E120" s="258"/>
      <c r="F120" s="258"/>
      <c r="G120" s="258"/>
      <c r="H120" s="258"/>
      <c r="I120" s="258"/>
      <c r="J120" s="259"/>
      <c r="K120" s="259"/>
      <c r="L120" s="259"/>
    </row>
    <row r="121" spans="1:13">
      <c r="A121" s="2241" t="s">
        <v>1776</v>
      </c>
      <c r="B121" s="2241"/>
      <c r="C121" s="2241"/>
      <c r="D121" s="2241"/>
      <c r="E121" s="2241"/>
      <c r="F121" s="2241"/>
      <c r="G121" s="2241"/>
      <c r="H121" s="2241"/>
      <c r="I121" s="2241"/>
      <c r="J121" s="258"/>
      <c r="K121" s="258"/>
      <c r="L121" s="258"/>
    </row>
    <row r="122" spans="1:13" s="5" customFormat="1" ht="12.75" customHeight="1">
      <c r="A122" s="2849" t="s">
        <v>1777</v>
      </c>
      <c r="B122" s="2850"/>
      <c r="C122" s="2850"/>
      <c r="D122" s="2850"/>
      <c r="E122" s="2850"/>
      <c r="F122" s="2851"/>
      <c r="G122" s="2843" t="s">
        <v>1457</v>
      </c>
      <c r="H122" s="2844"/>
      <c r="I122" s="2845"/>
      <c r="J122" s="2883" t="s">
        <v>1752</v>
      </c>
      <c r="K122" s="2883"/>
      <c r="L122" s="2883"/>
    </row>
    <row r="123" spans="1:13" s="5" customFormat="1" ht="12.95" customHeight="1">
      <c r="A123" s="2846"/>
      <c r="B123" s="2847"/>
      <c r="C123" s="2847"/>
      <c r="D123" s="2847"/>
      <c r="E123" s="2847"/>
      <c r="F123" s="2847"/>
      <c r="G123" s="2899"/>
      <c r="H123" s="2900"/>
      <c r="I123" s="2901"/>
      <c r="J123" s="2902"/>
      <c r="K123" s="2902"/>
      <c r="L123" s="2903"/>
    </row>
    <row r="124" spans="1:13" s="5" customFormat="1" ht="12.95" customHeight="1">
      <c r="A124" s="2835"/>
      <c r="B124" s="2836"/>
      <c r="C124" s="2836"/>
      <c r="D124" s="2836"/>
      <c r="E124" s="2836"/>
      <c r="F124" s="2836"/>
      <c r="G124" s="2288"/>
      <c r="H124" s="2288"/>
      <c r="I124" s="2288"/>
      <c r="J124" s="2904"/>
      <c r="K124" s="2904"/>
      <c r="L124" s="2905"/>
    </row>
    <row r="125" spans="1:13" s="5" customFormat="1" ht="12.95" customHeight="1">
      <c r="A125" s="2835"/>
      <c r="B125" s="2836"/>
      <c r="C125" s="2836"/>
      <c r="D125" s="2836"/>
      <c r="E125" s="2836"/>
      <c r="F125" s="2836"/>
      <c r="G125" s="2288"/>
      <c r="H125" s="2288"/>
      <c r="I125" s="2288"/>
      <c r="J125" s="2904"/>
      <c r="K125" s="2904"/>
      <c r="L125" s="2905"/>
    </row>
    <row r="126" spans="1:13" s="5" customFormat="1" ht="12.95" customHeight="1">
      <c r="A126" s="2835"/>
      <c r="B126" s="2836"/>
      <c r="C126" s="2836"/>
      <c r="D126" s="2836"/>
      <c r="E126" s="2836"/>
      <c r="F126" s="2836"/>
      <c r="G126" s="2288"/>
      <c r="H126" s="2288"/>
      <c r="I126" s="2288"/>
      <c r="J126" s="2904"/>
      <c r="K126" s="2904"/>
      <c r="L126" s="2905"/>
    </row>
    <row r="127" spans="1:13" s="5" customFormat="1" ht="12.95" customHeight="1">
      <c r="A127" s="2835"/>
      <c r="B127" s="2836"/>
      <c r="C127" s="2836"/>
      <c r="D127" s="2836"/>
      <c r="E127" s="2836"/>
      <c r="F127" s="2836"/>
      <c r="G127" s="2288"/>
      <c r="H127" s="2288"/>
      <c r="I127" s="2288"/>
      <c r="J127" s="2904"/>
      <c r="K127" s="2904"/>
      <c r="L127" s="2905"/>
    </row>
    <row r="128" spans="1:13" s="5" customFormat="1" ht="12.95" customHeight="1">
      <c r="A128" s="2841"/>
      <c r="B128" s="2842"/>
      <c r="C128" s="2842"/>
      <c r="D128" s="2842"/>
      <c r="E128" s="2842"/>
      <c r="F128" s="2842"/>
      <c r="G128" s="2880"/>
      <c r="H128" s="2880"/>
      <c r="I128" s="2880"/>
      <c r="J128" s="2906"/>
      <c r="K128" s="2906"/>
      <c r="L128" s="2907"/>
    </row>
    <row r="129" spans="1:12" s="5" customFormat="1">
      <c r="A129" s="258"/>
      <c r="B129" s="258"/>
      <c r="C129" s="258"/>
      <c r="D129" s="258"/>
      <c r="E129" s="258"/>
      <c r="F129" s="258"/>
      <c r="G129" s="258"/>
      <c r="H129" s="258"/>
      <c r="I129" s="258"/>
      <c r="J129" s="259"/>
      <c r="K129" s="259"/>
      <c r="L129" s="259"/>
    </row>
    <row r="130" spans="1:12" s="5" customFormat="1">
      <c r="A130" s="2241" t="s">
        <v>1778</v>
      </c>
      <c r="B130" s="2241"/>
      <c r="C130" s="2241"/>
      <c r="D130" s="2241"/>
      <c r="E130" s="2241"/>
      <c r="F130" s="2241"/>
      <c r="G130" s="2241"/>
      <c r="H130" s="2241"/>
      <c r="I130" s="2241"/>
    </row>
    <row r="131" spans="1:12" s="5" customFormat="1" ht="34.5" customHeight="1">
      <c r="A131" s="2875" t="s">
        <v>954</v>
      </c>
      <c r="B131" s="2850"/>
      <c r="C131" s="2850"/>
      <c r="D131" s="2850"/>
      <c r="E131" s="2850"/>
      <c r="F131" s="2851"/>
      <c r="G131" s="2843" t="s">
        <v>218</v>
      </c>
      <c r="H131" s="2844"/>
      <c r="I131" s="2845"/>
      <c r="J131" s="2843" t="s">
        <v>955</v>
      </c>
      <c r="K131" s="2844"/>
      <c r="L131" s="2845"/>
    </row>
    <row r="132" spans="1:12" ht="12.95" customHeight="1">
      <c r="A132" s="2873" t="s">
        <v>1779</v>
      </c>
      <c r="B132" s="2874"/>
      <c r="C132" s="2874"/>
      <c r="D132" s="2874"/>
      <c r="E132" s="2874"/>
      <c r="F132" s="2874"/>
      <c r="G132" s="2283"/>
      <c r="H132" s="2283"/>
      <c r="I132" s="2283"/>
      <c r="J132" s="2283"/>
      <c r="K132" s="2283"/>
      <c r="L132" s="2285"/>
    </row>
    <row r="133" spans="1:12" ht="12.95" customHeight="1">
      <c r="A133" s="2876" t="s">
        <v>1780</v>
      </c>
      <c r="B133" s="2877"/>
      <c r="C133" s="2877"/>
      <c r="D133" s="2877"/>
      <c r="E133" s="2877"/>
      <c r="F133" s="2877"/>
      <c r="G133" s="2288"/>
      <c r="H133" s="2288"/>
      <c r="I133" s="2288"/>
      <c r="J133" s="2288"/>
      <c r="K133" s="2288"/>
      <c r="L133" s="2290"/>
    </row>
    <row r="134" spans="1:12" ht="12.95" customHeight="1">
      <c r="A134" s="2876" t="s">
        <v>1781</v>
      </c>
      <c r="B134" s="2877"/>
      <c r="C134" s="2877"/>
      <c r="D134" s="2877"/>
      <c r="E134" s="2877"/>
      <c r="F134" s="2877"/>
      <c r="G134" s="2288"/>
      <c r="H134" s="2288"/>
      <c r="I134" s="2288"/>
      <c r="J134" s="2288"/>
      <c r="K134" s="2288"/>
      <c r="L134" s="2290"/>
    </row>
    <row r="135" spans="1:12" ht="12.95" customHeight="1">
      <c r="A135" s="2876" t="s">
        <v>1782</v>
      </c>
      <c r="B135" s="2877"/>
      <c r="C135" s="2877"/>
      <c r="D135" s="2877"/>
      <c r="E135" s="2877"/>
      <c r="F135" s="2877"/>
      <c r="G135" s="2288"/>
      <c r="H135" s="2288"/>
      <c r="I135" s="2288"/>
      <c r="J135" s="2288"/>
      <c r="K135" s="2288"/>
      <c r="L135" s="2290"/>
    </row>
    <row r="136" spans="1:12" ht="12.95" customHeight="1">
      <c r="A136" s="2876" t="s">
        <v>1783</v>
      </c>
      <c r="B136" s="2877"/>
      <c r="C136" s="2877"/>
      <c r="D136" s="2877"/>
      <c r="E136" s="2877"/>
      <c r="F136" s="2877"/>
      <c r="G136" s="2288"/>
      <c r="H136" s="2288"/>
      <c r="I136" s="2288"/>
      <c r="J136" s="2288"/>
      <c r="K136" s="2288"/>
      <c r="L136" s="2290"/>
    </row>
    <row r="137" spans="1:12" ht="12.95" customHeight="1">
      <c r="A137" s="2876" t="s">
        <v>1784</v>
      </c>
      <c r="B137" s="2877"/>
      <c r="C137" s="2877"/>
      <c r="D137" s="2877"/>
      <c r="E137" s="2877"/>
      <c r="F137" s="2877"/>
      <c r="G137" s="2288"/>
      <c r="H137" s="2288"/>
      <c r="I137" s="2288"/>
      <c r="J137" s="2288"/>
      <c r="K137" s="2288"/>
      <c r="L137" s="2290"/>
    </row>
    <row r="138" spans="1:12" ht="12.95" customHeight="1">
      <c r="A138" s="2878" t="s">
        <v>1785</v>
      </c>
      <c r="B138" s="2879"/>
      <c r="C138" s="2879"/>
      <c r="D138" s="2879"/>
      <c r="E138" s="2879"/>
      <c r="F138" s="2879"/>
      <c r="G138" s="2880"/>
      <c r="H138" s="2880"/>
      <c r="I138" s="2880"/>
      <c r="J138" s="2880"/>
      <c r="K138" s="2880"/>
      <c r="L138" s="2881"/>
    </row>
    <row r="140" spans="1:12">
      <c r="A140" s="14" t="s">
        <v>972</v>
      </c>
    </row>
    <row r="141" spans="1:12" ht="36" customHeight="1">
      <c r="A141" s="2864"/>
      <c r="B141" s="2864"/>
      <c r="C141" s="2864"/>
      <c r="D141" s="2864"/>
      <c r="E141" s="2864"/>
      <c r="F141" s="2864"/>
      <c r="G141" s="2864"/>
      <c r="H141" s="2864"/>
      <c r="I141" s="2864"/>
      <c r="J141" s="2864"/>
      <c r="K141" s="2864"/>
      <c r="L141" s="2864"/>
    </row>
    <row r="147" spans="1:1">
      <c r="A147" s="15">
        <f>'o fy'!$A$54</f>
        <v>0</v>
      </c>
    </row>
  </sheetData>
  <sheetProtection formatCells="0" selectLockedCells="1"/>
  <mergeCells count="287">
    <mergeCell ref="A138:F138"/>
    <mergeCell ref="G138:I138"/>
    <mergeCell ref="J138:L138"/>
    <mergeCell ref="G132:I132"/>
    <mergeCell ref="J132:L132"/>
    <mergeCell ref="A134:F134"/>
    <mergeCell ref="G134:I134"/>
    <mergeCell ref="J134:L134"/>
    <mergeCell ref="A135:F135"/>
    <mergeCell ref="G135:I135"/>
    <mergeCell ref="J135:L135"/>
    <mergeCell ref="A136:F136"/>
    <mergeCell ref="G136:I136"/>
    <mergeCell ref="J136:L136"/>
    <mergeCell ref="A128:F128"/>
    <mergeCell ref="G128:I128"/>
    <mergeCell ref="J128:L128"/>
    <mergeCell ref="A130:I130"/>
    <mergeCell ref="A131:F131"/>
    <mergeCell ref="G131:I131"/>
    <mergeCell ref="J131:L131"/>
    <mergeCell ref="A132:F132"/>
    <mergeCell ref="A137:F137"/>
    <mergeCell ref="G137:I137"/>
    <mergeCell ref="J137:L137"/>
    <mergeCell ref="A133:F133"/>
    <mergeCell ref="G133:I133"/>
    <mergeCell ref="J133:L133"/>
    <mergeCell ref="A125:F125"/>
    <mergeCell ref="G125:I125"/>
    <mergeCell ref="J125:L125"/>
    <mergeCell ref="A126:F126"/>
    <mergeCell ref="G126:I126"/>
    <mergeCell ref="J126:L126"/>
    <mergeCell ref="A127:F127"/>
    <mergeCell ref="G127:I127"/>
    <mergeCell ref="J127:L127"/>
    <mergeCell ref="A121:I121"/>
    <mergeCell ref="A122:F122"/>
    <mergeCell ref="G122:I122"/>
    <mergeCell ref="J122:L122"/>
    <mergeCell ref="A123:F123"/>
    <mergeCell ref="G123:I123"/>
    <mergeCell ref="J123:L123"/>
    <mergeCell ref="A124:F124"/>
    <mergeCell ref="G124:I124"/>
    <mergeCell ref="J124:L124"/>
    <mergeCell ref="A115:I115"/>
    <mergeCell ref="J115:L115"/>
    <mergeCell ref="A116:I116"/>
    <mergeCell ref="J116:L116"/>
    <mergeCell ref="A117:I117"/>
    <mergeCell ref="J117:L117"/>
    <mergeCell ref="A118:I118"/>
    <mergeCell ref="J118:L118"/>
    <mergeCell ref="A119:I119"/>
    <mergeCell ref="J119:L119"/>
    <mergeCell ref="A112:D112"/>
    <mergeCell ref="J109:L109"/>
    <mergeCell ref="A110:I110"/>
    <mergeCell ref="J110:L110"/>
    <mergeCell ref="A111:I111"/>
    <mergeCell ref="J111:L111"/>
    <mergeCell ref="A113:I113"/>
    <mergeCell ref="J113:L113"/>
    <mergeCell ref="A114:I114"/>
    <mergeCell ref="J114:L114"/>
    <mergeCell ref="A105:I105"/>
    <mergeCell ref="J105:L105"/>
    <mergeCell ref="A106:I106"/>
    <mergeCell ref="J106:L106"/>
    <mergeCell ref="A107:I107"/>
    <mergeCell ref="J107:L107"/>
    <mergeCell ref="A108:I108"/>
    <mergeCell ref="J108:L108"/>
    <mergeCell ref="A109:I109"/>
    <mergeCell ref="A100:I100"/>
    <mergeCell ref="J100:L100"/>
    <mergeCell ref="A101:I101"/>
    <mergeCell ref="J101:L101"/>
    <mergeCell ref="A102:I102"/>
    <mergeCell ref="J102:L102"/>
    <mergeCell ref="A103:I103"/>
    <mergeCell ref="J103:L103"/>
    <mergeCell ref="A104:I104"/>
    <mergeCell ref="J104:L104"/>
    <mergeCell ref="A95:I95"/>
    <mergeCell ref="J95:L95"/>
    <mergeCell ref="A96:I96"/>
    <mergeCell ref="J96:L96"/>
    <mergeCell ref="A97:I97"/>
    <mergeCell ref="J97:L97"/>
    <mergeCell ref="A98:I98"/>
    <mergeCell ref="J98:L98"/>
    <mergeCell ref="A99:I99"/>
    <mergeCell ref="J99:L99"/>
    <mergeCell ref="A90:I90"/>
    <mergeCell ref="A91:I91"/>
    <mergeCell ref="J91:L91"/>
    <mergeCell ref="A92:I92"/>
    <mergeCell ref="J92:L92"/>
    <mergeCell ref="A93:I93"/>
    <mergeCell ref="J93:L93"/>
    <mergeCell ref="A94:I94"/>
    <mergeCell ref="J94:L94"/>
    <mergeCell ref="A77:I77"/>
    <mergeCell ref="J77:L77"/>
    <mergeCell ref="J90:L90"/>
    <mergeCell ref="A80:I80"/>
    <mergeCell ref="J80:L80"/>
    <mergeCell ref="A81:I81"/>
    <mergeCell ref="J81:L81"/>
    <mergeCell ref="A83:I83"/>
    <mergeCell ref="A84:I84"/>
    <mergeCell ref="J84:L84"/>
    <mergeCell ref="A78:I78"/>
    <mergeCell ref="J78:L78"/>
    <mergeCell ref="A79:I79"/>
    <mergeCell ref="J79:L79"/>
    <mergeCell ref="A85:I85"/>
    <mergeCell ref="J85:L85"/>
    <mergeCell ref="A86:I86"/>
    <mergeCell ref="J86:L86"/>
    <mergeCell ref="A87:I87"/>
    <mergeCell ref="J87:L87"/>
    <mergeCell ref="A88:I88"/>
    <mergeCell ref="J88:L88"/>
    <mergeCell ref="A89:I89"/>
    <mergeCell ref="J89:L89"/>
    <mergeCell ref="A75:I75"/>
    <mergeCell ref="J75:L75"/>
    <mergeCell ref="A76:I76"/>
    <mergeCell ref="J76:L76"/>
    <mergeCell ref="J66:L66"/>
    <mergeCell ref="A67:I67"/>
    <mergeCell ref="J67:L67"/>
    <mergeCell ref="A70:I70"/>
    <mergeCell ref="J70:L70"/>
    <mergeCell ref="A71:I71"/>
    <mergeCell ref="A73:I73"/>
    <mergeCell ref="J73:L73"/>
    <mergeCell ref="A74:I74"/>
    <mergeCell ref="J74:L74"/>
    <mergeCell ref="A65:I65"/>
    <mergeCell ref="J65:L65"/>
    <mergeCell ref="A66:I66"/>
    <mergeCell ref="J71:L71"/>
    <mergeCell ref="A72:I72"/>
    <mergeCell ref="J72:L72"/>
    <mergeCell ref="A68:I68"/>
    <mergeCell ref="J68:L68"/>
    <mergeCell ref="A69:I69"/>
    <mergeCell ref="J69:L69"/>
    <mergeCell ref="A60:I60"/>
    <mergeCell ref="J60:L60"/>
    <mergeCell ref="A61:I61"/>
    <mergeCell ref="J61:L61"/>
    <mergeCell ref="A62:I62"/>
    <mergeCell ref="J62:L62"/>
    <mergeCell ref="A63:I63"/>
    <mergeCell ref="J63:L63"/>
    <mergeCell ref="A64:I64"/>
    <mergeCell ref="J64:L64"/>
    <mergeCell ref="A55:I55"/>
    <mergeCell ref="J55:L55"/>
    <mergeCell ref="A56:I56"/>
    <mergeCell ref="J56:L56"/>
    <mergeCell ref="A57:I57"/>
    <mergeCell ref="J57:L57"/>
    <mergeCell ref="A58:I58"/>
    <mergeCell ref="J58:L58"/>
    <mergeCell ref="A59:I59"/>
    <mergeCell ref="J59:L59"/>
    <mergeCell ref="A49:I49"/>
    <mergeCell ref="J49:L49"/>
    <mergeCell ref="A50:I50"/>
    <mergeCell ref="J50:L50"/>
    <mergeCell ref="A51:I51"/>
    <mergeCell ref="J51:L51"/>
    <mergeCell ref="A52:I52"/>
    <mergeCell ref="J52:L52"/>
    <mergeCell ref="A53:I53"/>
    <mergeCell ref="J53:L53"/>
    <mergeCell ref="A43:I43"/>
    <mergeCell ref="J43:L43"/>
    <mergeCell ref="A44:I44"/>
    <mergeCell ref="J44:L44"/>
    <mergeCell ref="A46:I46"/>
    <mergeCell ref="A47:I47"/>
    <mergeCell ref="J47:L47"/>
    <mergeCell ref="A48:I48"/>
    <mergeCell ref="J48:L48"/>
    <mergeCell ref="A38:I38"/>
    <mergeCell ref="J38:L38"/>
    <mergeCell ref="A39:I39"/>
    <mergeCell ref="J39:L39"/>
    <mergeCell ref="A40:I40"/>
    <mergeCell ref="J40:L40"/>
    <mergeCell ref="A41:I41"/>
    <mergeCell ref="J41:L41"/>
    <mergeCell ref="A42:I42"/>
    <mergeCell ref="J42:L42"/>
    <mergeCell ref="A31:L31"/>
    <mergeCell ref="A32:L32"/>
    <mergeCell ref="A34:I34"/>
    <mergeCell ref="A35:I35"/>
    <mergeCell ref="J35:L35"/>
    <mergeCell ref="A36:I36"/>
    <mergeCell ref="J36:L36"/>
    <mergeCell ref="A37:I37"/>
    <mergeCell ref="J37:L37"/>
    <mergeCell ref="A27:F27"/>
    <mergeCell ref="G27:I27"/>
    <mergeCell ref="J27:L27"/>
    <mergeCell ref="A28:F28"/>
    <mergeCell ref="G28:I28"/>
    <mergeCell ref="J28:L28"/>
    <mergeCell ref="A29:F29"/>
    <mergeCell ref="G29:I29"/>
    <mergeCell ref="J29:L29"/>
    <mergeCell ref="A24:F24"/>
    <mergeCell ref="G24:I24"/>
    <mergeCell ref="J24:L24"/>
    <mergeCell ref="A25:F25"/>
    <mergeCell ref="G25:I25"/>
    <mergeCell ref="J25:L25"/>
    <mergeCell ref="A26:F26"/>
    <mergeCell ref="G26:I26"/>
    <mergeCell ref="J26:L26"/>
    <mergeCell ref="A20:L20"/>
    <mergeCell ref="A21:I21"/>
    <mergeCell ref="G14:I14"/>
    <mergeCell ref="A23:F23"/>
    <mergeCell ref="G23:I23"/>
    <mergeCell ref="J23:L23"/>
    <mergeCell ref="A15:F15"/>
    <mergeCell ref="G15:I15"/>
    <mergeCell ref="J15:L15"/>
    <mergeCell ref="A16:F16"/>
    <mergeCell ref="G16:I16"/>
    <mergeCell ref="J16:L16"/>
    <mergeCell ref="A22:F22"/>
    <mergeCell ref="G22:I22"/>
    <mergeCell ref="J22:L22"/>
    <mergeCell ref="G12:I12"/>
    <mergeCell ref="J12:L12"/>
    <mergeCell ref="A13:F13"/>
    <mergeCell ref="G13:I13"/>
    <mergeCell ref="J13:L13"/>
    <mergeCell ref="A14:F14"/>
    <mergeCell ref="A17:F17"/>
    <mergeCell ref="A18:F18"/>
    <mergeCell ref="G18:I18"/>
    <mergeCell ref="J18:L18"/>
    <mergeCell ref="A2:I2"/>
    <mergeCell ref="A3:F3"/>
    <mergeCell ref="G3:I3"/>
    <mergeCell ref="J3:L3"/>
    <mergeCell ref="A4:F4"/>
    <mergeCell ref="G4:I4"/>
    <mergeCell ref="J4:L4"/>
    <mergeCell ref="G7:I7"/>
    <mergeCell ref="J7:L7"/>
    <mergeCell ref="A141:L141"/>
    <mergeCell ref="A5:F5"/>
    <mergeCell ref="G5:I5"/>
    <mergeCell ref="J5:L5"/>
    <mergeCell ref="A8:F8"/>
    <mergeCell ref="G8:I8"/>
    <mergeCell ref="J8:L8"/>
    <mergeCell ref="A6:F6"/>
    <mergeCell ref="G6:I6"/>
    <mergeCell ref="J6:L6"/>
    <mergeCell ref="A7:F7"/>
    <mergeCell ref="J14:L14"/>
    <mergeCell ref="A9:F9"/>
    <mergeCell ref="G9:I9"/>
    <mergeCell ref="J9:L9"/>
    <mergeCell ref="A10:F10"/>
    <mergeCell ref="G10:I10"/>
    <mergeCell ref="J10:L10"/>
    <mergeCell ref="A11:F11"/>
    <mergeCell ref="G11:I11"/>
    <mergeCell ref="J11:L11"/>
    <mergeCell ref="G17:I17"/>
    <mergeCell ref="J17:L17"/>
    <mergeCell ref="A12:F12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  <rowBreaks count="2" manualBreakCount="2">
    <brk id="54" max="12" man="1"/>
    <brk id="112" max="12" man="1"/>
  </rowBreaks>
</worksheet>
</file>

<file path=xl/worksheets/sheet51.xml><?xml version="1.0" encoding="utf-8"?>
<worksheet xmlns="http://schemas.openxmlformats.org/spreadsheetml/2006/main" xmlns:r="http://schemas.openxmlformats.org/officeDocument/2006/relationships">
  <sheetPr codeName="List48">
    <tabColor rgb="FF002060"/>
  </sheetPr>
  <dimension ref="A1:IV140"/>
  <sheetViews>
    <sheetView showGridLines="0" zoomScale="130" zoomScaleNormal="130" zoomScaleSheetLayoutView="145" zoomScalePageLayoutView="130" workbookViewId="0">
      <selection activeCell="K48" sqref="K48"/>
    </sheetView>
  </sheetViews>
  <sheetFormatPr defaultRowHeight="11.25"/>
  <cols>
    <col min="1" max="2" width="11.140625" style="114" customWidth="1"/>
    <col min="3" max="3" width="9.28515625" style="114" customWidth="1"/>
    <col min="4" max="4" width="9.5703125" style="114" customWidth="1"/>
    <col min="5" max="5" width="1.7109375" style="114" customWidth="1"/>
    <col min="6" max="6" width="2.42578125" style="114" customWidth="1"/>
    <col min="7" max="7" width="4.7109375" style="114" customWidth="1"/>
    <col min="8" max="8" width="8.7109375" style="114" customWidth="1"/>
    <col min="9" max="12" width="4.7109375" style="114" customWidth="1"/>
    <col min="13" max="14" width="9.140625" style="114"/>
    <col min="15" max="15" width="5.5703125" style="114" customWidth="1"/>
    <col min="16" max="16384" width="9.140625" style="114"/>
  </cols>
  <sheetData>
    <row r="1" spans="1:256">
      <c r="A1" s="165" t="str">
        <f>'o fy'!$B$29</f>
        <v>LASER CUT SLOVENSKO spol. s r.o.</v>
      </c>
    </row>
    <row r="2" spans="1:256" s="136" customFormat="1" ht="12.95" customHeight="1">
      <c r="A2" s="2789" t="s">
        <v>1786</v>
      </c>
      <c r="B2" s="2789"/>
      <c r="C2" s="2789"/>
      <c r="D2" s="2789"/>
      <c r="E2" s="2789"/>
      <c r="F2" s="2789"/>
      <c r="G2" s="2789"/>
      <c r="H2" s="2789"/>
      <c r="I2" s="2789"/>
      <c r="J2" s="2789"/>
      <c r="K2" s="2789"/>
      <c r="L2" s="2789"/>
    </row>
    <row r="3" spans="1:256" s="136" customFormat="1" ht="12.95" customHeight="1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</row>
    <row r="4" spans="1:256" s="136" customFormat="1" ht="12.95" customHeight="1">
      <c r="A4" s="2790" t="s">
        <v>1787</v>
      </c>
      <c r="B4" s="2790"/>
      <c r="C4" s="2790"/>
      <c r="D4" s="2790"/>
      <c r="E4" s="2790"/>
      <c r="F4" s="2790"/>
      <c r="G4" s="2790"/>
      <c r="H4" s="2790"/>
      <c r="I4" s="2790"/>
      <c r="J4" s="2790"/>
      <c r="K4" s="2790"/>
      <c r="L4" s="2790"/>
      <c r="M4" s="2790"/>
    </row>
    <row r="5" spans="1:256" s="136" customFormat="1" ht="36" customHeight="1">
      <c r="A5" s="2505" t="s">
        <v>954</v>
      </c>
      <c r="B5" s="2505"/>
      <c r="C5" s="2505"/>
      <c r="D5" s="2505"/>
      <c r="E5" s="2505"/>
      <c r="F5" s="2505"/>
      <c r="G5" s="2505"/>
      <c r="H5" s="2505"/>
      <c r="I5" s="2505" t="s">
        <v>218</v>
      </c>
      <c r="J5" s="2505"/>
      <c r="K5" s="2505"/>
      <c r="L5" s="2505" t="s">
        <v>955</v>
      </c>
      <c r="M5" s="2505"/>
    </row>
    <row r="6" spans="1:256" s="136" customFormat="1" ht="24.75" customHeight="1">
      <c r="A6" s="2517" t="s">
        <v>1788</v>
      </c>
      <c r="B6" s="2518"/>
      <c r="C6" s="2518"/>
      <c r="D6" s="2518"/>
      <c r="E6" s="2518"/>
      <c r="F6" s="2518"/>
      <c r="G6" s="2518"/>
      <c r="H6" s="2518"/>
      <c r="I6" s="2281"/>
      <c r="J6" s="2281"/>
      <c r="K6" s="2281"/>
      <c r="L6" s="2281"/>
      <c r="M6" s="2531"/>
    </row>
    <row r="7" spans="1:256" s="136" customFormat="1" ht="24.95" customHeight="1">
      <c r="A7" s="2519" t="s">
        <v>1789</v>
      </c>
      <c r="B7" s="2520"/>
      <c r="C7" s="2520"/>
      <c r="D7" s="2520"/>
      <c r="E7" s="2520"/>
      <c r="F7" s="2520"/>
      <c r="G7" s="2520"/>
      <c r="H7" s="2520"/>
      <c r="I7" s="2286"/>
      <c r="J7" s="2286"/>
      <c r="K7" s="2286"/>
      <c r="L7" s="2286"/>
      <c r="M7" s="2586"/>
    </row>
    <row r="8" spans="1:256" s="136" customFormat="1" ht="50.25" customHeight="1">
      <c r="A8" s="2519" t="s">
        <v>1790</v>
      </c>
      <c r="B8" s="2520"/>
      <c r="C8" s="2520"/>
      <c r="D8" s="2520"/>
      <c r="E8" s="2520"/>
      <c r="F8" s="2520"/>
      <c r="G8" s="2520"/>
      <c r="H8" s="2520"/>
      <c r="I8" s="2286"/>
      <c r="J8" s="2286"/>
      <c r="K8" s="2286"/>
      <c r="L8" s="2286"/>
      <c r="M8" s="2586"/>
    </row>
    <row r="9" spans="1:256" s="136" customFormat="1" ht="37.5" customHeight="1">
      <c r="A9" s="2519" t="s">
        <v>1791</v>
      </c>
      <c r="B9" s="2520"/>
      <c r="C9" s="2520"/>
      <c r="D9" s="2520"/>
      <c r="E9" s="2520"/>
      <c r="F9" s="2520"/>
      <c r="G9" s="2520"/>
      <c r="H9" s="2520"/>
      <c r="I9" s="2286"/>
      <c r="J9" s="2286"/>
      <c r="K9" s="2286"/>
      <c r="L9" s="2286"/>
      <c r="M9" s="2586"/>
    </row>
    <row r="10" spans="1:256" s="136" customFormat="1" ht="35.25" customHeight="1">
      <c r="A10" s="2519" t="s">
        <v>1792</v>
      </c>
      <c r="B10" s="2520"/>
      <c r="C10" s="2520"/>
      <c r="D10" s="2520"/>
      <c r="E10" s="2520"/>
      <c r="F10" s="2520"/>
      <c r="G10" s="2520"/>
      <c r="H10" s="2520"/>
      <c r="I10" s="2286"/>
      <c r="J10" s="2286"/>
      <c r="K10" s="2286"/>
      <c r="L10" s="2286"/>
      <c r="M10" s="2586"/>
    </row>
    <row r="11" spans="1:256" s="136" customFormat="1" ht="24.95" customHeight="1">
      <c r="A11" s="2521" t="s">
        <v>1793</v>
      </c>
      <c r="B11" s="2522"/>
      <c r="C11" s="2522"/>
      <c r="D11" s="2522"/>
      <c r="E11" s="2522"/>
      <c r="F11" s="2522"/>
      <c r="G11" s="2522"/>
      <c r="H11" s="2522"/>
      <c r="I11" s="2294"/>
      <c r="J11" s="2294"/>
      <c r="K11" s="2294"/>
      <c r="L11" s="2294"/>
      <c r="M11" s="2587"/>
    </row>
    <row r="12" spans="1:256" s="14" customFormat="1" ht="12.95" customHeight="1">
      <c r="A12" s="14" t="s">
        <v>972</v>
      </c>
    </row>
    <row r="13" spans="1:256" s="14" customFormat="1" ht="60" customHeight="1">
      <c r="A13" s="2872"/>
      <c r="B13" s="2872"/>
      <c r="C13" s="2872"/>
      <c r="D13" s="2872"/>
      <c r="E13" s="2872"/>
      <c r="F13" s="2872"/>
      <c r="G13" s="2872"/>
      <c r="H13" s="2872"/>
      <c r="I13" s="2872"/>
      <c r="J13" s="2872"/>
      <c r="K13" s="2872"/>
      <c r="L13" s="2872"/>
      <c r="M13" s="2872"/>
    </row>
    <row r="14" spans="1:256" s="14" customFormat="1" ht="18" customHeight="1">
      <c r="A14" s="258"/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1:256" s="155" customFormat="1" ht="48.75" customHeight="1">
      <c r="A15" s="2908" t="s">
        <v>1794</v>
      </c>
      <c r="B15" s="2908"/>
      <c r="C15" s="2908"/>
      <c r="D15" s="2908"/>
      <c r="E15" s="2908"/>
      <c r="F15" s="2908"/>
      <c r="G15" s="2908"/>
      <c r="H15" s="2908"/>
      <c r="I15" s="2908"/>
      <c r="J15" s="2908"/>
      <c r="K15" s="2908"/>
      <c r="L15" s="2908"/>
      <c r="M15" s="2908"/>
      <c r="N15" s="2908"/>
      <c r="O15" s="2908"/>
      <c r="P15" s="2908"/>
      <c r="Q15" s="2908"/>
      <c r="R15" s="2908"/>
      <c r="S15" s="2908"/>
      <c r="T15" s="2908"/>
      <c r="U15" s="2908"/>
      <c r="V15" s="2908"/>
      <c r="W15" s="2908"/>
      <c r="X15" s="2908"/>
      <c r="Y15" s="2908"/>
      <c r="Z15" s="2908"/>
      <c r="AA15" s="2908"/>
      <c r="AB15" s="2908"/>
      <c r="AC15" s="2908"/>
      <c r="AD15" s="2908"/>
      <c r="AE15" s="2908"/>
      <c r="AF15" s="2908"/>
      <c r="AG15" s="2908"/>
      <c r="AH15" s="2908"/>
      <c r="AI15" s="2908"/>
      <c r="AJ15" s="2908"/>
      <c r="AK15" s="2908"/>
      <c r="AL15" s="2908"/>
      <c r="AM15" s="2908"/>
      <c r="AN15" s="2908"/>
      <c r="AO15" s="2908"/>
      <c r="AP15" s="2908"/>
      <c r="AQ15" s="2908"/>
      <c r="AR15" s="2908"/>
      <c r="AS15" s="2908"/>
      <c r="AT15" s="2908"/>
      <c r="AU15" s="2908"/>
      <c r="AV15" s="2908"/>
      <c r="AW15" s="2908"/>
      <c r="AX15" s="2908"/>
      <c r="AY15" s="2908"/>
      <c r="AZ15" s="2908"/>
      <c r="BA15" s="2908"/>
      <c r="BB15" s="2908"/>
      <c r="BC15" s="2908"/>
      <c r="BD15" s="2908"/>
      <c r="BE15" s="2908"/>
      <c r="BF15" s="2908"/>
      <c r="BG15" s="2908"/>
      <c r="BH15" s="2908"/>
      <c r="BI15" s="2908"/>
      <c r="BJ15" s="2908"/>
      <c r="BK15" s="2908"/>
      <c r="BL15" s="2908"/>
      <c r="BM15" s="2908"/>
      <c r="BN15" s="2908"/>
      <c r="BO15" s="2908"/>
      <c r="BP15" s="2908"/>
      <c r="BQ15" s="2908"/>
      <c r="BR15" s="2908"/>
      <c r="BS15" s="2908"/>
      <c r="BT15" s="2908"/>
      <c r="BU15" s="2908"/>
      <c r="BV15" s="2908"/>
      <c r="BW15" s="2908"/>
      <c r="BX15" s="2908"/>
      <c r="BY15" s="2908"/>
      <c r="BZ15" s="2908"/>
      <c r="CA15" s="2908"/>
      <c r="CB15" s="2908"/>
      <c r="CC15" s="2908"/>
      <c r="CD15" s="2908"/>
      <c r="CE15" s="2908"/>
      <c r="CF15" s="2908"/>
      <c r="CG15" s="2908"/>
      <c r="CH15" s="2908"/>
      <c r="CI15" s="2908"/>
      <c r="CJ15" s="2908"/>
      <c r="CK15" s="2908"/>
      <c r="CL15" s="2908"/>
      <c r="CM15" s="2908"/>
      <c r="CN15" s="2908"/>
      <c r="CO15" s="2908"/>
      <c r="CP15" s="2908"/>
      <c r="CQ15" s="2908"/>
      <c r="CR15" s="2908"/>
      <c r="CS15" s="2908"/>
      <c r="CT15" s="2908"/>
      <c r="CU15" s="2908"/>
      <c r="CV15" s="2908"/>
      <c r="CW15" s="2908"/>
      <c r="CX15" s="2908"/>
      <c r="CY15" s="2908"/>
      <c r="CZ15" s="2908"/>
      <c r="DA15" s="2908"/>
      <c r="DB15" s="2908"/>
      <c r="DC15" s="2908"/>
      <c r="DD15" s="2908"/>
      <c r="DE15" s="2908"/>
      <c r="DF15" s="2908"/>
      <c r="DG15" s="2908"/>
      <c r="DH15" s="2908"/>
      <c r="DI15" s="2908"/>
      <c r="DJ15" s="2908"/>
      <c r="DK15" s="2908"/>
      <c r="DL15" s="2908"/>
      <c r="DM15" s="2908"/>
      <c r="DN15" s="2908"/>
      <c r="DO15" s="2908"/>
      <c r="DP15" s="2908"/>
      <c r="DQ15" s="2908"/>
      <c r="DR15" s="2908"/>
      <c r="DS15" s="2908"/>
      <c r="DT15" s="2908"/>
      <c r="DU15" s="2908"/>
      <c r="DV15" s="2908"/>
      <c r="DW15" s="2908"/>
      <c r="DX15" s="2908"/>
      <c r="DY15" s="2908"/>
      <c r="DZ15" s="2908"/>
      <c r="EA15" s="2908"/>
      <c r="EB15" s="2908"/>
      <c r="EC15" s="2908"/>
      <c r="ED15" s="2908"/>
      <c r="EE15" s="2908"/>
      <c r="EF15" s="2908"/>
      <c r="EG15" s="2908"/>
      <c r="EH15" s="2908"/>
      <c r="EI15" s="2908"/>
      <c r="EJ15" s="2908"/>
      <c r="EK15" s="2908"/>
      <c r="EL15" s="2908"/>
      <c r="EM15" s="2908"/>
      <c r="EN15" s="2908"/>
      <c r="EO15" s="2908"/>
      <c r="EP15" s="2908"/>
      <c r="EQ15" s="2908"/>
      <c r="ER15" s="2908"/>
      <c r="ES15" s="2908"/>
      <c r="ET15" s="2908"/>
      <c r="EU15" s="2908"/>
      <c r="EV15" s="2908"/>
      <c r="EW15" s="2908"/>
      <c r="EX15" s="2908"/>
      <c r="EY15" s="2908"/>
      <c r="EZ15" s="2908"/>
      <c r="FA15" s="2908"/>
      <c r="FB15" s="2908"/>
      <c r="FC15" s="2908"/>
      <c r="FD15" s="2908"/>
      <c r="FE15" s="2908"/>
      <c r="FF15" s="2908"/>
      <c r="FG15" s="2908"/>
      <c r="FH15" s="2908"/>
      <c r="FI15" s="2908"/>
      <c r="FJ15" s="2908"/>
      <c r="FK15" s="2908"/>
      <c r="FL15" s="2908"/>
      <c r="FM15" s="2908"/>
      <c r="FN15" s="2908"/>
      <c r="FO15" s="2908"/>
      <c r="FP15" s="2908"/>
      <c r="FQ15" s="2908"/>
      <c r="FR15" s="2908"/>
      <c r="FS15" s="2908"/>
      <c r="FT15" s="2908"/>
      <c r="FU15" s="2908"/>
      <c r="FV15" s="2908"/>
      <c r="FW15" s="2908"/>
      <c r="FX15" s="2908"/>
      <c r="FY15" s="2908"/>
      <c r="FZ15" s="2908"/>
      <c r="GA15" s="2908"/>
      <c r="GB15" s="2908"/>
      <c r="GC15" s="2908"/>
      <c r="GD15" s="2908"/>
      <c r="GE15" s="2908"/>
      <c r="GF15" s="2908"/>
      <c r="GG15" s="2908"/>
      <c r="GH15" s="2908"/>
      <c r="GI15" s="2908"/>
      <c r="GJ15" s="2908"/>
      <c r="GK15" s="2908"/>
      <c r="GL15" s="2908"/>
      <c r="GM15" s="2908"/>
      <c r="GN15" s="2908"/>
      <c r="GO15" s="2908"/>
      <c r="GP15" s="2908"/>
      <c r="GQ15" s="2908"/>
      <c r="GR15" s="2908"/>
      <c r="GS15" s="2908"/>
      <c r="GT15" s="2908"/>
      <c r="GU15" s="2908"/>
      <c r="GV15" s="2908"/>
      <c r="GW15" s="2908"/>
      <c r="GX15" s="2908"/>
      <c r="GY15" s="2908"/>
      <c r="GZ15" s="2908"/>
      <c r="HA15" s="2908"/>
      <c r="HB15" s="2908"/>
      <c r="HC15" s="2908"/>
      <c r="HD15" s="2908"/>
      <c r="HE15" s="2908"/>
      <c r="HF15" s="2908"/>
      <c r="HG15" s="2908"/>
      <c r="HH15" s="2908"/>
      <c r="HI15" s="2908"/>
      <c r="HJ15" s="2908"/>
      <c r="HK15" s="2908"/>
      <c r="HL15" s="2908"/>
      <c r="HM15" s="2908"/>
      <c r="HN15" s="2908"/>
      <c r="HO15" s="2908"/>
      <c r="HP15" s="2908"/>
      <c r="HQ15" s="2908"/>
      <c r="HR15" s="2908"/>
      <c r="HS15" s="2908"/>
      <c r="HT15" s="2908"/>
      <c r="HU15" s="2908"/>
      <c r="HV15" s="2908"/>
      <c r="HW15" s="2908"/>
      <c r="HX15" s="2908"/>
      <c r="HY15" s="2908"/>
      <c r="HZ15" s="2908"/>
      <c r="IA15" s="2908"/>
      <c r="IB15" s="2908"/>
      <c r="IC15" s="2908"/>
      <c r="ID15" s="2908"/>
      <c r="IE15" s="2908"/>
      <c r="IF15" s="2908"/>
      <c r="IG15" s="2908"/>
      <c r="IH15" s="2908"/>
      <c r="II15" s="2908"/>
      <c r="IJ15" s="2908"/>
      <c r="IK15" s="2908"/>
      <c r="IL15" s="2908"/>
      <c r="IM15" s="2908"/>
      <c r="IN15" s="2908"/>
      <c r="IO15" s="2908"/>
      <c r="IP15" s="2908"/>
      <c r="IQ15" s="2908"/>
      <c r="IR15" s="2908"/>
      <c r="IS15" s="2908"/>
      <c r="IT15" s="2908"/>
      <c r="IU15" s="2908"/>
      <c r="IV15" s="2908"/>
    </row>
    <row r="16" spans="1:256" s="136" customFormat="1" ht="24.75" customHeight="1">
      <c r="A16" s="2077" t="s">
        <v>954</v>
      </c>
      <c r="B16" s="2078"/>
      <c r="C16" s="2079"/>
      <c r="D16" s="1829" t="s">
        <v>218</v>
      </c>
      <c r="E16" s="1830"/>
      <c r="F16" s="1830"/>
      <c r="G16" s="1830"/>
      <c r="H16" s="1831"/>
      <c r="I16" s="2646" t="s">
        <v>955</v>
      </c>
      <c r="J16" s="2711"/>
      <c r="K16" s="2711"/>
      <c r="L16" s="2711"/>
      <c r="M16" s="2647"/>
    </row>
    <row r="17" spans="1:13" s="136" customFormat="1" ht="12.6" customHeight="1">
      <c r="A17" s="2083"/>
      <c r="B17" s="2084"/>
      <c r="C17" s="2085"/>
      <c r="D17" s="1829" t="s">
        <v>1795</v>
      </c>
      <c r="E17" s="1830"/>
      <c r="F17" s="1831"/>
      <c r="G17" s="166" t="s">
        <v>1796</v>
      </c>
      <c r="H17" s="166" t="s">
        <v>1797</v>
      </c>
      <c r="I17" s="1829" t="s">
        <v>1795</v>
      </c>
      <c r="J17" s="1830"/>
      <c r="K17" s="1831"/>
      <c r="L17" s="166" t="s">
        <v>1796</v>
      </c>
      <c r="M17" s="166" t="s">
        <v>1797</v>
      </c>
    </row>
    <row r="18" spans="1:13" s="136" customFormat="1" ht="12.6" customHeight="1">
      <c r="A18" s="2764" t="s">
        <v>219</v>
      </c>
      <c r="B18" s="2765"/>
      <c r="C18" s="2802"/>
      <c r="D18" s="2764" t="s">
        <v>1412</v>
      </c>
      <c r="E18" s="2765"/>
      <c r="F18" s="2802"/>
      <c r="G18" s="254" t="s">
        <v>221</v>
      </c>
      <c r="H18" s="254" t="s">
        <v>1001</v>
      </c>
      <c r="I18" s="2764" t="s">
        <v>1002</v>
      </c>
      <c r="J18" s="2765"/>
      <c r="K18" s="2802"/>
      <c r="L18" s="254" t="s">
        <v>1007</v>
      </c>
      <c r="M18" s="254" t="s">
        <v>1337</v>
      </c>
    </row>
    <row r="19" spans="1:13" s="136" customFormat="1" ht="24" customHeight="1">
      <c r="A19" s="2909" t="s">
        <v>1798</v>
      </c>
      <c r="B19" s="2910"/>
      <c r="C19" s="2910"/>
      <c r="D19" s="2911"/>
      <c r="E19" s="2912"/>
      <c r="F19" s="2913"/>
      <c r="G19" s="632" t="s">
        <v>401</v>
      </c>
      <c r="H19" s="632" t="s">
        <v>401</v>
      </c>
      <c r="I19" s="2914"/>
      <c r="J19" s="2914"/>
      <c r="K19" s="2914"/>
      <c r="L19" s="632" t="s">
        <v>401</v>
      </c>
      <c r="M19" s="633" t="s">
        <v>401</v>
      </c>
    </row>
    <row r="20" spans="1:13" s="136" customFormat="1" ht="14.1" customHeight="1">
      <c r="A20" s="2495" t="s">
        <v>1799</v>
      </c>
      <c r="B20" s="2496"/>
      <c r="C20" s="2496"/>
      <c r="D20" s="2803" t="s">
        <v>401</v>
      </c>
      <c r="E20" s="2803"/>
      <c r="F20" s="2803"/>
      <c r="G20" s="652"/>
      <c r="H20" s="652"/>
      <c r="I20" s="2803" t="s">
        <v>401</v>
      </c>
      <c r="J20" s="2803"/>
      <c r="K20" s="2803"/>
      <c r="L20" s="647"/>
      <c r="M20" s="648"/>
    </row>
    <row r="21" spans="1:13" s="136" customFormat="1" ht="14.1" customHeight="1">
      <c r="A21" s="2495" t="s">
        <v>1800</v>
      </c>
      <c r="B21" s="2496"/>
      <c r="C21" s="2496"/>
      <c r="D21" s="2273"/>
      <c r="E21" s="2273"/>
      <c r="F21" s="2273"/>
      <c r="G21" s="652"/>
      <c r="H21" s="652"/>
      <c r="I21" s="2273"/>
      <c r="J21" s="2273"/>
      <c r="K21" s="2273"/>
      <c r="L21" s="647"/>
      <c r="M21" s="648"/>
    </row>
    <row r="22" spans="1:13" s="136" customFormat="1" ht="14.1" customHeight="1">
      <c r="A22" s="2495" t="s">
        <v>1801</v>
      </c>
      <c r="B22" s="2496"/>
      <c r="C22" s="2496"/>
      <c r="D22" s="2273"/>
      <c r="E22" s="2273"/>
      <c r="F22" s="2273"/>
      <c r="G22" s="652"/>
      <c r="H22" s="652"/>
      <c r="I22" s="2273"/>
      <c r="J22" s="2273"/>
      <c r="K22" s="2273"/>
      <c r="L22" s="647"/>
      <c r="M22" s="648"/>
    </row>
    <row r="23" spans="1:13" s="136" customFormat="1" ht="14.1" customHeight="1">
      <c r="A23" s="2495" t="s">
        <v>1802</v>
      </c>
      <c r="B23" s="2496"/>
      <c r="C23" s="2496"/>
      <c r="D23" s="2273"/>
      <c r="E23" s="2273"/>
      <c r="F23" s="2273"/>
      <c r="G23" s="652"/>
      <c r="H23" s="652"/>
      <c r="I23" s="2273"/>
      <c r="J23" s="2273"/>
      <c r="K23" s="2273"/>
      <c r="L23" s="647"/>
      <c r="M23" s="648"/>
    </row>
    <row r="24" spans="1:13" s="136" customFormat="1" ht="14.1" customHeight="1">
      <c r="A24" s="2495" t="s">
        <v>1003</v>
      </c>
      <c r="B24" s="2496"/>
      <c r="C24" s="2496"/>
      <c r="D24" s="2273"/>
      <c r="E24" s="2273"/>
      <c r="F24" s="2273"/>
      <c r="G24" s="652"/>
      <c r="H24" s="652"/>
      <c r="I24" s="2273"/>
      <c r="J24" s="2273"/>
      <c r="K24" s="2273"/>
      <c r="L24" s="647"/>
      <c r="M24" s="648"/>
    </row>
    <row r="25" spans="1:13" s="136" customFormat="1" ht="14.1" customHeight="1">
      <c r="A25" s="2495" t="s">
        <v>1803</v>
      </c>
      <c r="B25" s="2496"/>
      <c r="C25" s="2496"/>
      <c r="D25" s="2803" t="s">
        <v>401</v>
      </c>
      <c r="E25" s="2803"/>
      <c r="F25" s="2803"/>
      <c r="G25" s="652"/>
      <c r="H25" s="652"/>
      <c r="I25" s="2803" t="s">
        <v>401</v>
      </c>
      <c r="J25" s="2803"/>
      <c r="K25" s="2803"/>
      <c r="L25" s="647"/>
      <c r="M25" s="648"/>
    </row>
    <row r="26" spans="1:13" s="136" customFormat="1" ht="14.1" customHeight="1">
      <c r="A26" s="2495" t="s">
        <v>1804</v>
      </c>
      <c r="B26" s="2496"/>
      <c r="C26" s="2496"/>
      <c r="D26" s="2803" t="s">
        <v>401</v>
      </c>
      <c r="E26" s="2803"/>
      <c r="F26" s="2803"/>
      <c r="G26" s="652"/>
      <c r="H26" s="652"/>
      <c r="I26" s="2803" t="s">
        <v>401</v>
      </c>
      <c r="J26" s="2803"/>
      <c r="K26" s="2803"/>
      <c r="L26" s="647"/>
      <c r="M26" s="648"/>
    </row>
    <row r="27" spans="1:13" s="136" customFormat="1" ht="14.1" customHeight="1">
      <c r="A27" s="2502" t="s">
        <v>1805</v>
      </c>
      <c r="B27" s="2503"/>
      <c r="C27" s="2503"/>
      <c r="D27" s="2804" t="s">
        <v>401</v>
      </c>
      <c r="E27" s="2804"/>
      <c r="F27" s="2804"/>
      <c r="G27" s="653"/>
      <c r="H27" s="653"/>
      <c r="I27" s="2804" t="s">
        <v>401</v>
      </c>
      <c r="J27" s="2804"/>
      <c r="K27" s="2804"/>
      <c r="L27" s="668"/>
      <c r="M27" s="698"/>
    </row>
    <row r="28" spans="1:13" s="14" customFormat="1" ht="12.95" customHeight="1">
      <c r="A28" s="14" t="s">
        <v>972</v>
      </c>
    </row>
    <row r="29" spans="1:13" s="14" customFormat="1" ht="60" customHeight="1">
      <c r="A29" s="2872"/>
      <c r="B29" s="2872"/>
      <c r="C29" s="2872"/>
      <c r="D29" s="2872"/>
      <c r="E29" s="2872"/>
      <c r="F29" s="2872"/>
      <c r="G29" s="2872"/>
      <c r="H29" s="2872"/>
      <c r="I29" s="2872"/>
      <c r="J29" s="2872"/>
      <c r="K29" s="2872"/>
      <c r="L29" s="2872"/>
      <c r="M29" s="2872"/>
    </row>
    <row r="30" spans="1:13" ht="27.95" customHeight="1"/>
    <row r="31" spans="1:13" s="136" customFormat="1"/>
    <row r="32" spans="1:13" s="136" customFormat="1">
      <c r="A32" s="165">
        <f>'o fy'!$A$54</f>
        <v>0</v>
      </c>
    </row>
    <row r="40" ht="12.95" customHeight="1"/>
    <row r="41" ht="27.95" customHeight="1"/>
    <row r="43" ht="7.5" customHeight="1"/>
    <row r="44" s="136" customFormat="1" ht="11.25" customHeight="1"/>
    <row r="45" s="136" customFormat="1" ht="12.75" customHeight="1"/>
    <row r="46" s="136" customFormat="1"/>
    <row r="47" s="136" customFormat="1"/>
    <row r="48" s="136" customFormat="1"/>
    <row r="49" s="136" customFormat="1"/>
    <row r="50" s="136" customFormat="1"/>
    <row r="51" s="136" customFormat="1"/>
    <row r="52" s="136" customFormat="1"/>
    <row r="53" s="136" customFormat="1"/>
    <row r="54" s="136" customFormat="1"/>
    <row r="55" s="136" customFormat="1"/>
    <row r="56" ht="9" customHeight="1"/>
    <row r="57" ht="11.25" customHeight="1"/>
    <row r="58" ht="11.25" customHeight="1"/>
    <row r="65" s="136" customFormat="1" ht="12.75" customHeight="1"/>
    <row r="66" s="136" customFormat="1"/>
    <row r="67" s="136" customFormat="1"/>
    <row r="68" s="136" customFormat="1"/>
    <row r="69" s="136" customFormat="1"/>
    <row r="70" s="136" customFormat="1"/>
    <row r="71" s="136" customFormat="1" ht="12.75" customHeight="1"/>
    <row r="72" s="136" customFormat="1"/>
    <row r="73" s="136" customFormat="1"/>
    <row r="74" s="136" customFormat="1"/>
    <row r="75" s="136" customFormat="1"/>
    <row r="76" s="136" customFormat="1"/>
    <row r="77" s="136" customFormat="1"/>
    <row r="78" s="136" customFormat="1" ht="12.75" customHeight="1"/>
    <row r="79" s="136" customFormat="1"/>
    <row r="80" s="136" customFormat="1"/>
    <row r="81" s="136" customFormat="1"/>
    <row r="82" s="136" customFormat="1"/>
    <row r="83" s="136" customFormat="1"/>
    <row r="84" s="136" customFormat="1"/>
    <row r="85" s="136" customFormat="1" ht="12.75" customHeight="1"/>
    <row r="86" s="136" customFormat="1"/>
    <row r="87" s="136" customFormat="1"/>
    <row r="88" s="136" customFormat="1"/>
    <row r="89" s="136" customFormat="1"/>
    <row r="90" s="136" customFormat="1"/>
    <row r="91" s="136" customFormat="1"/>
    <row r="92" s="136" customFormat="1"/>
    <row r="93" ht="11.25" customHeight="1"/>
    <row r="94" s="136" customFormat="1" ht="12.75" customHeight="1"/>
    <row r="95" s="136" customFormat="1"/>
    <row r="96" s="136" customFormat="1"/>
    <row r="97" s="136" customFormat="1"/>
    <row r="98" s="136" customFormat="1"/>
    <row r="99" s="136" customFormat="1"/>
    <row r="100" s="136" customFormat="1"/>
    <row r="101" s="136" customFormat="1" ht="12.75" customHeight="1"/>
    <row r="102" s="136" customFormat="1"/>
    <row r="103" s="136" customFormat="1"/>
    <row r="104" s="136" customFormat="1"/>
    <row r="105" s="136" customFormat="1"/>
    <row r="106" s="136" customFormat="1"/>
    <row r="107" s="136" customFormat="1"/>
    <row r="108" s="136" customFormat="1" ht="12.75" customHeight="1"/>
    <row r="109" s="136" customFormat="1"/>
    <row r="110" s="136" customFormat="1"/>
    <row r="111" s="136" customFormat="1"/>
    <row r="112" s="136" customFormat="1"/>
    <row r="113" s="136" customFormat="1"/>
    <row r="114" s="136" customFormat="1"/>
    <row r="115" s="136" customFormat="1" ht="12.75" customHeight="1"/>
    <row r="116" s="136" customFormat="1"/>
    <row r="117" s="136" customFormat="1"/>
    <row r="118" s="136" customFormat="1"/>
    <row r="119" s="136" customFormat="1"/>
    <row r="120" s="136" customFormat="1"/>
    <row r="121" s="136" customFormat="1"/>
    <row r="122" s="136" customFormat="1" ht="12.75" customHeight="1"/>
    <row r="123" s="136" customFormat="1"/>
    <row r="124" s="136" customFormat="1"/>
    <row r="125" s="136" customFormat="1"/>
    <row r="126" s="136" customFormat="1"/>
    <row r="127" s="136" customFormat="1"/>
    <row r="128" s="136" customFormat="1"/>
    <row r="129" s="136" customFormat="1"/>
    <row r="130" ht="11.25" customHeight="1"/>
    <row r="131" s="136" customFormat="1" ht="12.75" customHeight="1"/>
    <row r="132" s="136" customFormat="1"/>
    <row r="133" s="136" customFormat="1"/>
    <row r="134" s="136" customFormat="1"/>
    <row r="135" s="136" customFormat="1"/>
    <row r="136" s="136" customFormat="1"/>
    <row r="137" s="136" customFormat="1"/>
    <row r="138" s="136" customFormat="1"/>
    <row r="139" s="136" customFormat="1" ht="11.25" customHeight="1"/>
    <row r="140" s="136" customFormat="1" ht="24.75" customHeight="1"/>
  </sheetData>
  <sheetProtection formatCells="0" selectLockedCells="1"/>
  <mergeCells count="80">
    <mergeCell ref="A29:M29"/>
    <mergeCell ref="A25:C25"/>
    <mergeCell ref="D25:F25"/>
    <mergeCell ref="I25:K25"/>
    <mergeCell ref="A26:C26"/>
    <mergeCell ref="D26:F26"/>
    <mergeCell ref="I26:K26"/>
    <mergeCell ref="A24:C24"/>
    <mergeCell ref="D24:F24"/>
    <mergeCell ref="I24:K24"/>
    <mergeCell ref="A27:C27"/>
    <mergeCell ref="D27:F27"/>
    <mergeCell ref="I27:K27"/>
    <mergeCell ref="A22:C22"/>
    <mergeCell ref="D22:F22"/>
    <mergeCell ref="I22:K22"/>
    <mergeCell ref="A23:C23"/>
    <mergeCell ref="D23:F23"/>
    <mergeCell ref="I23:K23"/>
    <mergeCell ref="A20:C20"/>
    <mergeCell ref="D20:F20"/>
    <mergeCell ref="I20:K20"/>
    <mergeCell ref="A21:C21"/>
    <mergeCell ref="D21:F21"/>
    <mergeCell ref="I21:K21"/>
    <mergeCell ref="A18:C18"/>
    <mergeCell ref="D18:F18"/>
    <mergeCell ref="I18:K18"/>
    <mergeCell ref="A19:C19"/>
    <mergeCell ref="D19:F19"/>
    <mergeCell ref="I19:K19"/>
    <mergeCell ref="IN15:IV15"/>
    <mergeCell ref="A16:C17"/>
    <mergeCell ref="D16:H16"/>
    <mergeCell ref="I16:M16"/>
    <mergeCell ref="D17:F17"/>
    <mergeCell ref="I17:K17"/>
    <mergeCell ref="GA15:GM15"/>
    <mergeCell ref="GN15:GZ15"/>
    <mergeCell ref="HA15:HM15"/>
    <mergeCell ref="HN15:HZ15"/>
    <mergeCell ref="IA15:IM15"/>
    <mergeCell ref="DN15:DZ15"/>
    <mergeCell ref="EA15:EM15"/>
    <mergeCell ref="EN15:EZ15"/>
    <mergeCell ref="FA15:FM15"/>
    <mergeCell ref="FN15:FZ15"/>
    <mergeCell ref="CN15:CZ15"/>
    <mergeCell ref="DA15:DM15"/>
    <mergeCell ref="A13:M13"/>
    <mergeCell ref="A15:M15"/>
    <mergeCell ref="N15:Z15"/>
    <mergeCell ref="AA15:AM15"/>
    <mergeCell ref="AN15:AZ15"/>
    <mergeCell ref="CA15:CM15"/>
    <mergeCell ref="A11:H11"/>
    <mergeCell ref="I11:K11"/>
    <mergeCell ref="L11:M11"/>
    <mergeCell ref="BA15:BM15"/>
    <mergeCell ref="BN15:BZ15"/>
    <mergeCell ref="A9:H9"/>
    <mergeCell ref="I9:K9"/>
    <mergeCell ref="L9:M9"/>
    <mergeCell ref="A10:H10"/>
    <mergeCell ref="I10:K10"/>
    <mergeCell ref="L10:M10"/>
    <mergeCell ref="A7:H7"/>
    <mergeCell ref="I7:K7"/>
    <mergeCell ref="L7:M7"/>
    <mergeCell ref="A8:H8"/>
    <mergeCell ref="I8:K8"/>
    <mergeCell ref="L8:M8"/>
    <mergeCell ref="A6:H6"/>
    <mergeCell ref="I6:K6"/>
    <mergeCell ref="L6:M6"/>
    <mergeCell ref="A2:L2"/>
    <mergeCell ref="A4:M4"/>
    <mergeCell ref="A5:H5"/>
    <mergeCell ref="I5:K5"/>
    <mergeCell ref="L5:M5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>
  <sheetPr codeName="List49">
    <tabColor rgb="FF7030A0"/>
  </sheetPr>
  <dimension ref="A1:M69"/>
  <sheetViews>
    <sheetView showGridLines="0" zoomScaleSheetLayoutView="70" workbookViewId="0">
      <selection activeCell="K48" sqref="K48"/>
    </sheetView>
  </sheetViews>
  <sheetFormatPr defaultRowHeight="11.25"/>
  <cols>
    <col min="1" max="1" width="10.28515625" style="114" customWidth="1"/>
    <col min="2" max="2" width="12" style="114" customWidth="1"/>
    <col min="3" max="3" width="12.28515625" style="114" customWidth="1"/>
    <col min="4" max="5" width="9.5703125" style="114" customWidth="1"/>
    <col min="6" max="8" width="7.7109375" style="114" customWidth="1"/>
    <col min="9" max="9" width="11" style="114" customWidth="1"/>
    <col min="10" max="10" width="7.7109375" style="193" customWidth="1"/>
    <col min="11" max="11" width="9.140625" style="193" hidden="1" customWidth="1"/>
    <col min="12" max="13" width="9.140625" style="193"/>
    <col min="14" max="14" width="9.140625" style="114"/>
    <col min="15" max="15" width="5.5703125" style="114" customWidth="1"/>
    <col min="16" max="16384" width="9.140625" style="114"/>
  </cols>
  <sheetData>
    <row r="1" spans="1:9">
      <c r="A1" s="165" t="str">
        <f>'o fy'!$B$29</f>
        <v>LASER CUT SLOVENSKO spol. s r.o.</v>
      </c>
      <c r="G1" s="233"/>
      <c r="H1" s="2915"/>
      <c r="I1" s="1840"/>
    </row>
    <row r="2" spans="1:9">
      <c r="A2" s="2916" t="s">
        <v>1806</v>
      </c>
      <c r="B2" s="2916"/>
      <c r="C2" s="2916"/>
      <c r="D2" s="2916"/>
      <c r="E2" s="2916"/>
      <c r="F2" s="2916"/>
      <c r="G2" s="2916"/>
      <c r="H2" s="2916"/>
    </row>
    <row r="3" spans="1:9">
      <c r="A3" s="2917"/>
      <c r="B3" s="2917"/>
      <c r="C3" s="2917"/>
      <c r="D3" s="2917"/>
      <c r="E3" s="2917"/>
      <c r="F3" s="2917"/>
      <c r="G3" s="2917"/>
      <c r="H3" s="2917"/>
      <c r="I3" s="2917"/>
    </row>
    <row r="4" spans="1:9" ht="33.75" customHeight="1">
      <c r="A4" s="2505" t="s">
        <v>954</v>
      </c>
      <c r="B4" s="2505"/>
      <c r="C4" s="2505"/>
      <c r="D4" s="2505"/>
      <c r="E4" s="2505"/>
      <c r="F4" s="2505" t="s">
        <v>218</v>
      </c>
      <c r="G4" s="2505"/>
      <c r="H4" s="2505" t="s">
        <v>955</v>
      </c>
      <c r="I4" s="2505"/>
    </row>
    <row r="5" spans="1:9">
      <c r="A5" s="2918" t="s">
        <v>1807</v>
      </c>
      <c r="B5" s="2919"/>
      <c r="C5" s="2919"/>
      <c r="D5" s="2919"/>
      <c r="E5" s="2919"/>
      <c r="F5" s="2920"/>
      <c r="G5" s="2920"/>
      <c r="H5" s="2920"/>
      <c r="I5" s="2921"/>
    </row>
    <row r="6" spans="1:9">
      <c r="A6" s="2922"/>
      <c r="B6" s="2923"/>
      <c r="C6" s="2923" t="s">
        <v>1354</v>
      </c>
      <c r="D6" s="2923"/>
      <c r="E6" s="2923"/>
      <c r="F6" s="2924"/>
      <c r="G6" s="2924"/>
      <c r="H6" s="2924"/>
      <c r="I6" s="2925"/>
    </row>
    <row r="7" spans="1:9">
      <c r="A7" s="2352"/>
      <c r="B7" s="2353"/>
      <c r="C7" s="2353"/>
      <c r="D7" s="2353"/>
      <c r="E7" s="2353"/>
      <c r="F7" s="2798"/>
      <c r="G7" s="2798"/>
      <c r="H7" s="2798"/>
      <c r="I7" s="2926"/>
    </row>
    <row r="8" spans="1:9">
      <c r="A8" s="2352"/>
      <c r="B8" s="2353"/>
      <c r="C8" s="2353"/>
      <c r="D8" s="2353"/>
      <c r="E8" s="2353"/>
      <c r="F8" s="2798"/>
      <c r="G8" s="2798"/>
      <c r="H8" s="2798"/>
      <c r="I8" s="2926"/>
    </row>
    <row r="9" spans="1:9">
      <c r="A9" s="2352"/>
      <c r="B9" s="2353"/>
      <c r="C9" s="2353"/>
      <c r="D9" s="2353"/>
      <c r="E9" s="2353"/>
      <c r="F9" s="2798"/>
      <c r="G9" s="2798"/>
      <c r="H9" s="2798"/>
      <c r="I9" s="2926"/>
    </row>
    <row r="10" spans="1:9">
      <c r="A10" s="2352"/>
      <c r="B10" s="2353"/>
      <c r="C10" s="2353"/>
      <c r="D10" s="2353"/>
      <c r="E10" s="2353"/>
      <c r="F10" s="2798"/>
      <c r="G10" s="2798"/>
      <c r="H10" s="2798"/>
      <c r="I10" s="2926"/>
    </row>
    <row r="11" spans="1:9">
      <c r="A11" s="2352"/>
      <c r="B11" s="2353"/>
      <c r="C11" s="2353"/>
      <c r="D11" s="2353"/>
      <c r="E11" s="2353"/>
      <c r="F11" s="2798"/>
      <c r="G11" s="2798"/>
      <c r="H11" s="2798"/>
      <c r="I11" s="2926"/>
    </row>
    <row r="12" spans="1:9" ht="11.25" customHeight="1">
      <c r="A12" s="2918" t="s">
        <v>1808</v>
      </c>
      <c r="B12" s="2919"/>
      <c r="C12" s="2919"/>
      <c r="D12" s="2919"/>
      <c r="E12" s="2919"/>
      <c r="F12" s="2920"/>
      <c r="G12" s="2920"/>
      <c r="H12" s="2920"/>
      <c r="I12" s="2921"/>
    </row>
    <row r="13" spans="1:9">
      <c r="A13" s="2352"/>
      <c r="B13" s="2353"/>
      <c r="C13" s="2353"/>
      <c r="D13" s="2353"/>
      <c r="E13" s="2353"/>
      <c r="F13" s="2798"/>
      <c r="G13" s="2798"/>
      <c r="H13" s="2798"/>
      <c r="I13" s="2926"/>
    </row>
    <row r="14" spans="1:9">
      <c r="A14" s="2352"/>
      <c r="B14" s="2353"/>
      <c r="C14" s="2353"/>
      <c r="D14" s="2353"/>
      <c r="E14" s="2353"/>
      <c r="F14" s="2798"/>
      <c r="G14" s="2798"/>
      <c r="H14" s="2798"/>
      <c r="I14" s="2926"/>
    </row>
    <row r="15" spans="1:9">
      <c r="A15" s="2352"/>
      <c r="B15" s="2353"/>
      <c r="C15" s="2353"/>
      <c r="D15" s="2353"/>
      <c r="E15" s="2353"/>
      <c r="F15" s="2798"/>
      <c r="G15" s="2798"/>
      <c r="H15" s="2798"/>
      <c r="I15" s="2926"/>
    </row>
    <row r="16" spans="1:9">
      <c r="A16" s="2352"/>
      <c r="B16" s="2353"/>
      <c r="C16" s="2353"/>
      <c r="D16" s="2353"/>
      <c r="E16" s="2353"/>
      <c r="F16" s="2798"/>
      <c r="G16" s="2798"/>
      <c r="H16" s="2798"/>
      <c r="I16" s="2926"/>
    </row>
    <row r="17" spans="1:9">
      <c r="A17" s="2352"/>
      <c r="B17" s="2353"/>
      <c r="C17" s="2353"/>
      <c r="D17" s="2353"/>
      <c r="E17" s="2353"/>
      <c r="F17" s="2798"/>
      <c r="G17" s="2798"/>
      <c r="H17" s="2798"/>
      <c r="I17" s="2926"/>
    </row>
    <row r="18" spans="1:9">
      <c r="A18" s="2352"/>
      <c r="B18" s="2353"/>
      <c r="C18" s="2353"/>
      <c r="D18" s="2353"/>
      <c r="E18" s="2353"/>
      <c r="F18" s="2798"/>
      <c r="G18" s="2798"/>
      <c r="H18" s="2798"/>
      <c r="I18" s="2926"/>
    </row>
    <row r="19" spans="1:9" ht="11.25" customHeight="1">
      <c r="A19" s="2918" t="s">
        <v>1809</v>
      </c>
      <c r="B19" s="2919"/>
      <c r="C19" s="2919"/>
      <c r="D19" s="2919"/>
      <c r="E19" s="2919"/>
      <c r="F19" s="2920"/>
      <c r="G19" s="2920"/>
      <c r="H19" s="2920"/>
      <c r="I19" s="2921"/>
    </row>
    <row r="20" spans="1:9">
      <c r="A20" s="2352"/>
      <c r="B20" s="2353"/>
      <c r="C20" s="2353"/>
      <c r="D20" s="2353"/>
      <c r="E20" s="2353"/>
      <c r="F20" s="2798"/>
      <c r="G20" s="2798"/>
      <c r="H20" s="2798"/>
      <c r="I20" s="2926"/>
    </row>
    <row r="21" spans="1:9">
      <c r="A21" s="2352"/>
      <c r="B21" s="2353"/>
      <c r="C21" s="2353"/>
      <c r="D21" s="2353"/>
      <c r="E21" s="2353"/>
      <c r="F21" s="2798"/>
      <c r="G21" s="2798"/>
      <c r="H21" s="2798"/>
      <c r="I21" s="2926"/>
    </row>
    <row r="22" spans="1:9">
      <c r="A22" s="2352"/>
      <c r="B22" s="2353"/>
      <c r="C22" s="2353"/>
      <c r="D22" s="2353"/>
      <c r="E22" s="2353"/>
      <c r="F22" s="2798"/>
      <c r="G22" s="2798"/>
      <c r="H22" s="2798"/>
      <c r="I22" s="2926"/>
    </row>
    <row r="23" spans="1:9">
      <c r="A23" s="2352"/>
      <c r="B23" s="2353"/>
      <c r="C23" s="2353"/>
      <c r="D23" s="2353"/>
      <c r="E23" s="2353"/>
      <c r="F23" s="2798"/>
      <c r="G23" s="2798"/>
      <c r="H23" s="2798"/>
      <c r="I23" s="2926"/>
    </row>
    <row r="24" spans="1:9">
      <c r="A24" s="2352"/>
      <c r="B24" s="2353"/>
      <c r="C24" s="2353"/>
      <c r="D24" s="2353"/>
      <c r="E24" s="2353"/>
      <c r="F24" s="2798"/>
      <c r="G24" s="2798"/>
      <c r="H24" s="2798"/>
      <c r="I24" s="2926"/>
    </row>
    <row r="25" spans="1:9" ht="11.25" customHeight="1">
      <c r="A25" s="2352"/>
      <c r="B25" s="2353"/>
      <c r="C25" s="2353"/>
      <c r="D25" s="2353"/>
      <c r="E25" s="2353"/>
      <c r="F25" s="2798"/>
      <c r="G25" s="2798"/>
      <c r="H25" s="2798"/>
      <c r="I25" s="2926"/>
    </row>
    <row r="26" spans="1:9" ht="11.25" customHeight="1">
      <c r="A26" s="2918" t="s">
        <v>1810</v>
      </c>
      <c r="B26" s="2919"/>
      <c r="C26" s="2919"/>
      <c r="D26" s="2919"/>
      <c r="E26" s="2919"/>
      <c r="F26" s="2920"/>
      <c r="G26" s="2920"/>
      <c r="H26" s="2920"/>
      <c r="I26" s="2921"/>
    </row>
    <row r="27" spans="1:9">
      <c r="A27" s="2233"/>
      <c r="B27" s="2234"/>
      <c r="C27" s="2234"/>
      <c r="D27" s="2234"/>
      <c r="E27" s="2234"/>
      <c r="F27" s="2798"/>
      <c r="G27" s="2798"/>
      <c r="H27" s="2798"/>
      <c r="I27" s="2926"/>
    </row>
    <row r="28" spans="1:9">
      <c r="A28" s="2233"/>
      <c r="B28" s="2234"/>
      <c r="C28" s="2234"/>
      <c r="D28" s="2234"/>
      <c r="E28" s="2234"/>
      <c r="F28" s="2798"/>
      <c r="G28" s="2798"/>
      <c r="H28" s="2798"/>
      <c r="I28" s="2926"/>
    </row>
    <row r="29" spans="1:9">
      <c r="A29" s="2233"/>
      <c r="B29" s="2234"/>
      <c r="C29" s="2234"/>
      <c r="D29" s="2234"/>
      <c r="E29" s="2234"/>
      <c r="F29" s="2798"/>
      <c r="G29" s="2798"/>
      <c r="H29" s="2798"/>
      <c r="I29" s="2926"/>
    </row>
    <row r="30" spans="1:9">
      <c r="A30" s="2233"/>
      <c r="B30" s="2234"/>
      <c r="C30" s="2234"/>
      <c r="D30" s="2234"/>
      <c r="E30" s="2234"/>
      <c r="F30" s="2798"/>
      <c r="G30" s="2798"/>
      <c r="H30" s="2798"/>
      <c r="I30" s="2926"/>
    </row>
    <row r="31" spans="1:9">
      <c r="A31" s="2233"/>
      <c r="B31" s="2234"/>
      <c r="C31" s="2234"/>
      <c r="D31" s="2234"/>
      <c r="E31" s="2234"/>
      <c r="F31" s="2798"/>
      <c r="G31" s="2798"/>
      <c r="H31" s="2798"/>
      <c r="I31" s="2926"/>
    </row>
    <row r="32" spans="1:9">
      <c r="A32" s="2233"/>
      <c r="B32" s="2234"/>
      <c r="C32" s="2234"/>
      <c r="D32" s="2234"/>
      <c r="E32" s="2234"/>
      <c r="F32" s="2798"/>
      <c r="G32" s="2798"/>
      <c r="H32" s="2798"/>
      <c r="I32" s="2926"/>
    </row>
    <row r="33" spans="1:9" ht="11.25" customHeight="1">
      <c r="A33" s="2918" t="s">
        <v>1811</v>
      </c>
      <c r="B33" s="2919"/>
      <c r="C33" s="2919"/>
      <c r="D33" s="2919"/>
      <c r="E33" s="2919"/>
      <c r="F33" s="2920"/>
      <c r="G33" s="2920"/>
      <c r="H33" s="2920"/>
      <c r="I33" s="2921"/>
    </row>
    <row r="34" spans="1:9">
      <c r="A34" s="2352"/>
      <c r="B34" s="2353"/>
      <c r="C34" s="2353"/>
      <c r="D34" s="2353"/>
      <c r="E34" s="2353"/>
      <c r="F34" s="2798"/>
      <c r="G34" s="2798"/>
      <c r="H34" s="2798"/>
      <c r="I34" s="2926"/>
    </row>
    <row r="35" spans="1:9" ht="11.25" customHeight="1">
      <c r="A35" s="2352"/>
      <c r="B35" s="2353"/>
      <c r="C35" s="2353"/>
      <c r="D35" s="2353"/>
      <c r="E35" s="2353"/>
      <c r="F35" s="2798"/>
      <c r="G35" s="2798"/>
      <c r="H35" s="2798"/>
      <c r="I35" s="2926"/>
    </row>
    <row r="36" spans="1:9">
      <c r="A36" s="2352"/>
      <c r="B36" s="2353"/>
      <c r="C36" s="2353"/>
      <c r="D36" s="2353"/>
      <c r="E36" s="2353"/>
      <c r="F36" s="2798"/>
      <c r="G36" s="2798"/>
      <c r="H36" s="2798"/>
      <c r="I36" s="2926"/>
    </row>
    <row r="37" spans="1:9">
      <c r="A37" s="2352"/>
      <c r="B37" s="2353"/>
      <c r="C37" s="2353"/>
      <c r="D37" s="2353"/>
      <c r="E37" s="2353"/>
      <c r="F37" s="2798"/>
      <c r="G37" s="2798"/>
      <c r="H37" s="2798"/>
      <c r="I37" s="2926"/>
    </row>
    <row r="38" spans="1:9">
      <c r="A38" s="2352"/>
      <c r="B38" s="2353"/>
      <c r="C38" s="2353"/>
      <c r="D38" s="2353"/>
      <c r="E38" s="2353"/>
      <c r="F38" s="2798"/>
      <c r="G38" s="2798"/>
      <c r="H38" s="2798"/>
      <c r="I38" s="2926"/>
    </row>
    <row r="39" spans="1:9">
      <c r="A39" s="2352"/>
      <c r="B39" s="2353"/>
      <c r="C39" s="2353"/>
      <c r="D39" s="2353"/>
      <c r="E39" s="2353"/>
      <c r="F39" s="2798"/>
      <c r="G39" s="2798"/>
      <c r="H39" s="2798"/>
      <c r="I39" s="2926"/>
    </row>
    <row r="40" spans="1:9" ht="11.25" customHeight="1">
      <c r="A40" s="2918" t="s">
        <v>1812</v>
      </c>
      <c r="B40" s="2919"/>
      <c r="C40" s="2919"/>
      <c r="D40" s="2919"/>
      <c r="E40" s="2919"/>
      <c r="F40" s="2920"/>
      <c r="G40" s="2920"/>
      <c r="H40" s="2920"/>
      <c r="I40" s="2921"/>
    </row>
    <row r="41" spans="1:9">
      <c r="A41" s="2352"/>
      <c r="B41" s="2353"/>
      <c r="C41" s="2353"/>
      <c r="D41" s="2353"/>
      <c r="E41" s="2353"/>
      <c r="F41" s="2798"/>
      <c r="G41" s="2798"/>
      <c r="H41" s="2798"/>
      <c r="I41" s="2926"/>
    </row>
    <row r="42" spans="1:9">
      <c r="A42" s="2352"/>
      <c r="B42" s="2353"/>
      <c r="C42" s="2353"/>
      <c r="D42" s="2353"/>
      <c r="E42" s="2353"/>
      <c r="F42" s="2798"/>
      <c r="G42" s="2798"/>
      <c r="H42" s="2798"/>
      <c r="I42" s="2926"/>
    </row>
    <row r="43" spans="1:9">
      <c r="A43" s="2352"/>
      <c r="B43" s="2353"/>
      <c r="C43" s="2353"/>
      <c r="D43" s="2353"/>
      <c r="E43" s="2353"/>
      <c r="F43" s="2798"/>
      <c r="G43" s="2798"/>
      <c r="H43" s="2798"/>
      <c r="I43" s="2926"/>
    </row>
    <row r="44" spans="1:9">
      <c r="A44" s="2352"/>
      <c r="B44" s="2353"/>
      <c r="C44" s="2353"/>
      <c r="D44" s="2353"/>
      <c r="E44" s="2353"/>
      <c r="F44" s="2798"/>
      <c r="G44" s="2798"/>
      <c r="H44" s="2798"/>
      <c r="I44" s="2926"/>
    </row>
    <row r="45" spans="1:9" ht="11.25" customHeight="1">
      <c r="A45" s="2918" t="s">
        <v>1813</v>
      </c>
      <c r="B45" s="2919"/>
      <c r="C45" s="2919"/>
      <c r="D45" s="2919"/>
      <c r="E45" s="2919"/>
      <c r="F45" s="2920"/>
      <c r="G45" s="2920"/>
      <c r="H45" s="2920"/>
      <c r="I45" s="2921"/>
    </row>
    <row r="46" spans="1:9">
      <c r="A46" s="2352"/>
      <c r="B46" s="2353"/>
      <c r="C46" s="2353"/>
      <c r="D46" s="2353"/>
      <c r="E46" s="2353"/>
      <c r="F46" s="2798"/>
      <c r="G46" s="2798"/>
      <c r="H46" s="2798"/>
      <c r="I46" s="2926"/>
    </row>
    <row r="47" spans="1:9">
      <c r="A47" s="2352"/>
      <c r="B47" s="2353"/>
      <c r="C47" s="2353"/>
      <c r="D47" s="2353"/>
      <c r="E47" s="2353"/>
      <c r="F47" s="2798"/>
      <c r="G47" s="2798"/>
      <c r="H47" s="2798"/>
      <c r="I47" s="2926"/>
    </row>
    <row r="48" spans="1:9">
      <c r="A48" s="2352"/>
      <c r="B48" s="2353"/>
      <c r="C48" s="2353"/>
      <c r="D48" s="2353"/>
      <c r="E48" s="2353"/>
      <c r="F48" s="2798"/>
      <c r="G48" s="2798"/>
      <c r="H48" s="2798"/>
      <c r="I48" s="2926"/>
    </row>
    <row r="49" spans="1:9">
      <c r="A49" s="2352"/>
      <c r="B49" s="2353"/>
      <c r="C49" s="2353"/>
      <c r="D49" s="2353"/>
      <c r="E49" s="2353"/>
      <c r="F49" s="2798"/>
      <c r="G49" s="2798"/>
      <c r="H49" s="2798"/>
      <c r="I49" s="2926"/>
    </row>
    <row r="50" spans="1:9">
      <c r="A50" s="2352"/>
      <c r="B50" s="2353"/>
      <c r="C50" s="2353"/>
      <c r="D50" s="2353"/>
      <c r="E50" s="2353"/>
      <c r="F50" s="2798"/>
      <c r="G50" s="2798"/>
      <c r="H50" s="2798"/>
      <c r="I50" s="2926"/>
    </row>
    <row r="51" spans="1:9">
      <c r="A51" s="2352"/>
      <c r="B51" s="2353"/>
      <c r="C51" s="2353"/>
      <c r="D51" s="2353"/>
      <c r="E51" s="2353"/>
      <c r="F51" s="2798"/>
      <c r="G51" s="2798"/>
      <c r="H51" s="2798"/>
      <c r="I51" s="2926"/>
    </row>
    <row r="52" spans="1:9">
      <c r="A52" s="2352"/>
      <c r="B52" s="2353"/>
      <c r="C52" s="2353"/>
      <c r="D52" s="2353"/>
      <c r="E52" s="2353"/>
      <c r="F52" s="2798"/>
      <c r="G52" s="2798"/>
      <c r="H52" s="2798"/>
      <c r="I52" s="2926"/>
    </row>
    <row r="53" spans="1:9" ht="11.25" customHeight="1">
      <c r="A53" s="2918" t="s">
        <v>1814</v>
      </c>
      <c r="B53" s="2919"/>
      <c r="C53" s="2919"/>
      <c r="D53" s="2919"/>
      <c r="E53" s="2919"/>
      <c r="F53" s="2920"/>
      <c r="G53" s="2920"/>
      <c r="H53" s="2920"/>
      <c r="I53" s="2921"/>
    </row>
    <row r="54" spans="1:9">
      <c r="A54" s="2352"/>
      <c r="B54" s="2353"/>
      <c r="C54" s="2353"/>
      <c r="D54" s="2353"/>
      <c r="E54" s="2353"/>
      <c r="F54" s="2798"/>
      <c r="G54" s="2798"/>
      <c r="H54" s="2798"/>
      <c r="I54" s="2926"/>
    </row>
    <row r="55" spans="1:9">
      <c r="A55" s="2352"/>
      <c r="B55" s="2353"/>
      <c r="C55" s="2353"/>
      <c r="D55" s="2353"/>
      <c r="E55" s="2353"/>
      <c r="F55" s="2798"/>
      <c r="G55" s="2798"/>
      <c r="H55" s="2798"/>
      <c r="I55" s="2926"/>
    </row>
    <row r="56" spans="1:9">
      <c r="A56" s="2352"/>
      <c r="B56" s="2353"/>
      <c r="C56" s="2353"/>
      <c r="D56" s="2353"/>
      <c r="E56" s="2353"/>
      <c r="F56" s="2798"/>
      <c r="G56" s="2798"/>
      <c r="H56" s="2798"/>
      <c r="I56" s="2926"/>
    </row>
    <row r="57" spans="1:9">
      <c r="A57" s="2352"/>
      <c r="B57" s="2353"/>
      <c r="C57" s="2353"/>
      <c r="D57" s="2353"/>
      <c r="E57" s="2353"/>
      <c r="F57" s="2798"/>
      <c r="G57" s="2798"/>
      <c r="H57" s="2798"/>
      <c r="I57" s="2926"/>
    </row>
    <row r="58" spans="1:9">
      <c r="A58" s="2352"/>
      <c r="B58" s="2353"/>
      <c r="C58" s="2353"/>
      <c r="D58" s="2353"/>
      <c r="E58" s="2353"/>
      <c r="F58" s="2798"/>
      <c r="G58" s="2798"/>
      <c r="H58" s="2798"/>
      <c r="I58" s="2926"/>
    </row>
    <row r="59" spans="1:9">
      <c r="A59" s="2352"/>
      <c r="B59" s="2353"/>
      <c r="C59" s="2353"/>
      <c r="D59" s="2353"/>
      <c r="E59" s="2353"/>
      <c r="F59" s="2798"/>
      <c r="G59" s="2798"/>
      <c r="H59" s="2798"/>
      <c r="I59" s="2926"/>
    </row>
    <row r="60" spans="1:9">
      <c r="A60" s="2352"/>
      <c r="B60" s="2353"/>
      <c r="C60" s="2353"/>
      <c r="D60" s="2353"/>
      <c r="E60" s="2353"/>
      <c r="F60" s="2798"/>
      <c r="G60" s="2798"/>
      <c r="H60" s="2798"/>
      <c r="I60" s="2926"/>
    </row>
    <row r="61" spans="1:9">
      <c r="A61" s="2352"/>
      <c r="B61" s="2353"/>
      <c r="C61" s="2353"/>
      <c r="D61" s="2353"/>
      <c r="E61" s="2353"/>
      <c r="F61" s="2798"/>
      <c r="G61" s="2798"/>
      <c r="H61" s="2798"/>
      <c r="I61" s="2926"/>
    </row>
    <row r="62" spans="1:9">
      <c r="A62" s="2918" t="s">
        <v>1815</v>
      </c>
      <c r="B62" s="2919"/>
      <c r="C62" s="2919"/>
      <c r="D62" s="2919"/>
      <c r="E62" s="2919"/>
      <c r="F62" s="2920"/>
      <c r="G62" s="2920"/>
      <c r="H62" s="2920"/>
      <c r="I62" s="2921"/>
    </row>
    <row r="63" spans="1:9">
      <c r="A63" s="2352"/>
      <c r="B63" s="2353"/>
      <c r="C63" s="2353"/>
      <c r="D63" s="2353"/>
      <c r="E63" s="2353"/>
      <c r="F63" s="2798"/>
      <c r="G63" s="2798"/>
      <c r="H63" s="2798"/>
      <c r="I63" s="2926"/>
    </row>
    <row r="64" spans="1:9">
      <c r="A64" s="2352"/>
      <c r="B64" s="2353"/>
      <c r="C64" s="2353"/>
      <c r="D64" s="2353"/>
      <c r="E64" s="2353"/>
      <c r="F64" s="2798"/>
      <c r="G64" s="2798"/>
      <c r="H64" s="2798"/>
      <c r="I64" s="2926"/>
    </row>
    <row r="65" spans="1:13">
      <c r="A65" s="2352"/>
      <c r="B65" s="2353"/>
      <c r="C65" s="2353"/>
      <c r="D65" s="2353"/>
      <c r="E65" s="2353"/>
      <c r="F65" s="2798"/>
      <c r="G65" s="2798"/>
      <c r="H65" s="2798"/>
      <c r="I65" s="2926"/>
    </row>
    <row r="66" spans="1:13">
      <c r="A66" s="2357"/>
      <c r="B66" s="2358"/>
      <c r="C66" s="2358"/>
      <c r="D66" s="2358"/>
      <c r="E66" s="2358"/>
      <c r="F66" s="2800"/>
      <c r="G66" s="2800"/>
      <c r="H66" s="2800"/>
      <c r="I66" s="2927"/>
    </row>
    <row r="67" spans="1:13" s="14" customFormat="1" ht="12.95" customHeight="1">
      <c r="A67" s="14" t="s">
        <v>972</v>
      </c>
      <c r="J67" s="172"/>
      <c r="K67" s="172"/>
      <c r="L67" s="172"/>
      <c r="M67" s="172"/>
    </row>
    <row r="68" spans="1:13" s="14" customFormat="1" ht="60" customHeight="1">
      <c r="A68" s="2872"/>
      <c r="B68" s="2872"/>
      <c r="C68" s="2872"/>
      <c r="D68" s="2872"/>
      <c r="E68" s="2872"/>
      <c r="F68" s="2872"/>
      <c r="G68" s="2872"/>
      <c r="H68" s="2872"/>
      <c r="I68" s="2872"/>
      <c r="J68" s="257"/>
      <c r="K68" s="257"/>
      <c r="L68" s="257"/>
      <c r="M68" s="257"/>
    </row>
    <row r="69" spans="1:13">
      <c r="A69" s="165">
        <f>'o fy'!$A$54</f>
        <v>0</v>
      </c>
    </row>
  </sheetData>
  <sheetProtection formatCells="0" selectLockedCells="1"/>
  <mergeCells count="193">
    <mergeCell ref="A63:E63"/>
    <mergeCell ref="F63:G63"/>
    <mergeCell ref="H63:I63"/>
    <mergeCell ref="A64:E64"/>
    <mergeCell ref="F64:G64"/>
    <mergeCell ref="H64:I64"/>
    <mergeCell ref="A68:I68"/>
    <mergeCell ref="A65:E65"/>
    <mergeCell ref="F65:G65"/>
    <mergeCell ref="H65:I65"/>
    <mergeCell ref="A66:E66"/>
    <mergeCell ref="F66:G66"/>
    <mergeCell ref="H66:I66"/>
    <mergeCell ref="A60:E60"/>
    <mergeCell ref="F60:G60"/>
    <mergeCell ref="H60:I60"/>
    <mergeCell ref="A61:E61"/>
    <mergeCell ref="F61:G61"/>
    <mergeCell ref="H61:I61"/>
    <mergeCell ref="A62:E62"/>
    <mergeCell ref="F62:G62"/>
    <mergeCell ref="H62:I62"/>
    <mergeCell ref="A57:E57"/>
    <mergeCell ref="F57:G57"/>
    <mergeCell ref="H57:I57"/>
    <mergeCell ref="A58:E58"/>
    <mergeCell ref="F58:G58"/>
    <mergeCell ref="H58:I58"/>
    <mergeCell ref="A59:E59"/>
    <mergeCell ref="F59:G59"/>
    <mergeCell ref="H59:I59"/>
    <mergeCell ref="A54:E54"/>
    <mergeCell ref="F54:G54"/>
    <mergeCell ref="H54:I54"/>
    <mergeCell ref="A55:E55"/>
    <mergeCell ref="F55:G55"/>
    <mergeCell ref="H55:I55"/>
    <mergeCell ref="A56:E56"/>
    <mergeCell ref="F56:G56"/>
    <mergeCell ref="H56:I56"/>
    <mergeCell ref="A51:E51"/>
    <mergeCell ref="F51:G51"/>
    <mergeCell ref="H51:I51"/>
    <mergeCell ref="A52:E52"/>
    <mergeCell ref="F52:G52"/>
    <mergeCell ref="H52:I52"/>
    <mergeCell ref="A53:E53"/>
    <mergeCell ref="F53:G53"/>
    <mergeCell ref="H53:I53"/>
    <mergeCell ref="A48:E48"/>
    <mergeCell ref="F48:G48"/>
    <mergeCell ref="H48:I48"/>
    <mergeCell ref="A49:E49"/>
    <mergeCell ref="F49:G49"/>
    <mergeCell ref="H49:I49"/>
    <mergeCell ref="A50:E50"/>
    <mergeCell ref="F50:G50"/>
    <mergeCell ref="H50:I50"/>
    <mergeCell ref="A45:E45"/>
    <mergeCell ref="F45:G45"/>
    <mergeCell ref="H45:I45"/>
    <mergeCell ref="A46:E46"/>
    <mergeCell ref="F46:G46"/>
    <mergeCell ref="H46:I46"/>
    <mergeCell ref="A47:E47"/>
    <mergeCell ref="F47:G47"/>
    <mergeCell ref="H47:I47"/>
    <mergeCell ref="A42:E42"/>
    <mergeCell ref="F42:G42"/>
    <mergeCell ref="H42:I42"/>
    <mergeCell ref="A43:E43"/>
    <mergeCell ref="F43:G43"/>
    <mergeCell ref="H43:I43"/>
    <mergeCell ref="A44:E44"/>
    <mergeCell ref="F44:G44"/>
    <mergeCell ref="H44:I44"/>
    <mergeCell ref="A39:E39"/>
    <mergeCell ref="F39:G39"/>
    <mergeCell ref="H39:I39"/>
    <mergeCell ref="A40:E40"/>
    <mergeCell ref="F40:G40"/>
    <mergeCell ref="H40:I40"/>
    <mergeCell ref="A41:E41"/>
    <mergeCell ref="F41:G41"/>
    <mergeCell ref="H41:I41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3:E33"/>
    <mergeCell ref="F33:G33"/>
    <mergeCell ref="H33:I33"/>
    <mergeCell ref="A34:E34"/>
    <mergeCell ref="F34:G34"/>
    <mergeCell ref="H34:I34"/>
    <mergeCell ref="A35:E35"/>
    <mergeCell ref="F35:G35"/>
    <mergeCell ref="H35:I35"/>
    <mergeCell ref="A30:E30"/>
    <mergeCell ref="F30:G30"/>
    <mergeCell ref="H30:I30"/>
    <mergeCell ref="A31:E31"/>
    <mergeCell ref="F31:G31"/>
    <mergeCell ref="H31:I31"/>
    <mergeCell ref="A32:E32"/>
    <mergeCell ref="F32:G32"/>
    <mergeCell ref="H32:I32"/>
    <mergeCell ref="A27:E27"/>
    <mergeCell ref="F27:G27"/>
    <mergeCell ref="H27:I27"/>
    <mergeCell ref="A28:E28"/>
    <mergeCell ref="F28:G28"/>
    <mergeCell ref="H28:I28"/>
    <mergeCell ref="A29:E29"/>
    <mergeCell ref="F29:G29"/>
    <mergeCell ref="H29:I29"/>
    <mergeCell ref="A24:E24"/>
    <mergeCell ref="F24:G24"/>
    <mergeCell ref="H24:I24"/>
    <mergeCell ref="A25:E25"/>
    <mergeCell ref="F25:G25"/>
    <mergeCell ref="H25:I25"/>
    <mergeCell ref="A26:E26"/>
    <mergeCell ref="F26:G26"/>
    <mergeCell ref="H26:I26"/>
    <mergeCell ref="A21:E21"/>
    <mergeCell ref="F21:G21"/>
    <mergeCell ref="H21:I21"/>
    <mergeCell ref="A22:E22"/>
    <mergeCell ref="F22:G22"/>
    <mergeCell ref="H22:I22"/>
    <mergeCell ref="A23:E23"/>
    <mergeCell ref="F23:G23"/>
    <mergeCell ref="H23:I23"/>
    <mergeCell ref="A18:E18"/>
    <mergeCell ref="F18:G18"/>
    <mergeCell ref="H18:I18"/>
    <mergeCell ref="A19:E19"/>
    <mergeCell ref="F19:G19"/>
    <mergeCell ref="H19:I19"/>
    <mergeCell ref="A20:E20"/>
    <mergeCell ref="F20:G20"/>
    <mergeCell ref="H20:I20"/>
    <mergeCell ref="A15:E15"/>
    <mergeCell ref="F15:G15"/>
    <mergeCell ref="H15:I15"/>
    <mergeCell ref="A16:E16"/>
    <mergeCell ref="F16:G16"/>
    <mergeCell ref="H16:I16"/>
    <mergeCell ref="A17:E17"/>
    <mergeCell ref="F17:G17"/>
    <mergeCell ref="H17:I17"/>
    <mergeCell ref="A12:E12"/>
    <mergeCell ref="F12:G12"/>
    <mergeCell ref="H12:I12"/>
    <mergeCell ref="A13:E13"/>
    <mergeCell ref="F13:G13"/>
    <mergeCell ref="H13:I13"/>
    <mergeCell ref="A14:E14"/>
    <mergeCell ref="F14:G14"/>
    <mergeCell ref="H14:I14"/>
    <mergeCell ref="A9:E9"/>
    <mergeCell ref="F9:G9"/>
    <mergeCell ref="H9:I9"/>
    <mergeCell ref="A10:E10"/>
    <mergeCell ref="F10:G10"/>
    <mergeCell ref="H10:I10"/>
    <mergeCell ref="A11:E11"/>
    <mergeCell ref="F11:G11"/>
    <mergeCell ref="H11:I11"/>
    <mergeCell ref="A6:E6"/>
    <mergeCell ref="F6:G6"/>
    <mergeCell ref="H6:I6"/>
    <mergeCell ref="A7:E7"/>
    <mergeCell ref="F7:G7"/>
    <mergeCell ref="H7:I7"/>
    <mergeCell ref="A8:E8"/>
    <mergeCell ref="F8:G8"/>
    <mergeCell ref="H8:I8"/>
    <mergeCell ref="H1:I1"/>
    <mergeCell ref="A2:H2"/>
    <mergeCell ref="A3:I3"/>
    <mergeCell ref="A4:E4"/>
    <mergeCell ref="F4:G4"/>
    <mergeCell ref="H4:I4"/>
    <mergeCell ref="A5:E5"/>
    <mergeCell ref="F5:G5"/>
    <mergeCell ref="H5:I5"/>
  </mergeCells>
  <pageMargins left="0.75" right="0.75" top="0.48" bottom="0.47" header="0.4921259845" footer="0.4921259845"/>
  <pageSetup paperSize="9" scale="94" orientation="portrait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>
  <sheetPr codeName="List50">
    <tabColor theme="1" tint="0.499984740745262"/>
  </sheetPr>
  <dimension ref="A1:M175"/>
  <sheetViews>
    <sheetView showGridLines="0" zoomScaleSheetLayoutView="100" workbookViewId="0">
      <selection activeCell="K48" sqref="K48"/>
    </sheetView>
  </sheetViews>
  <sheetFormatPr defaultRowHeight="12.95" customHeight="1"/>
  <cols>
    <col min="1" max="1" width="10.28515625" style="825" customWidth="1"/>
    <col min="2" max="2" width="15.28515625" style="825" customWidth="1"/>
    <col min="3" max="3" width="0.140625" style="825" customWidth="1"/>
    <col min="4" max="4" width="14.7109375" style="825" customWidth="1"/>
    <col min="5" max="5" width="18.140625" style="825" customWidth="1"/>
    <col min="6" max="7" width="6" style="825" customWidth="1"/>
    <col min="8" max="8" width="6.5703125" style="825" customWidth="1"/>
    <col min="9" max="10" width="7.7109375" style="825" customWidth="1"/>
    <col min="11" max="11" width="9.140625" style="825" hidden="1" customWidth="1"/>
    <col min="12" max="14" width="9.140625" style="825"/>
    <col min="15" max="15" width="5.5703125" style="825" customWidth="1"/>
    <col min="16" max="16384" width="9.140625" style="825"/>
  </cols>
  <sheetData>
    <row r="1" spans="1:9" ht="12.95" customHeight="1">
      <c r="A1" s="825" t="str">
        <f>'o fy'!$B$29</f>
        <v>LASER CUT SLOVENSKO spol. s r.o.</v>
      </c>
    </row>
    <row r="2" spans="1:9" ht="11.25">
      <c r="A2" s="2928" t="s">
        <v>1816</v>
      </c>
      <c r="B2" s="2928"/>
      <c r="C2" s="2928"/>
      <c r="D2" s="2928"/>
      <c r="E2" s="2928"/>
      <c r="F2" s="2928"/>
      <c r="G2" s="2928"/>
      <c r="H2" s="2928"/>
    </row>
    <row r="3" spans="1:9" ht="11.25">
      <c r="A3" s="2929" t="s">
        <v>1817</v>
      </c>
      <c r="B3" s="2929"/>
      <c r="C3" s="2929"/>
      <c r="D3" s="2929"/>
      <c r="E3" s="2929"/>
      <c r="F3" s="2929"/>
      <c r="G3" s="2929"/>
      <c r="H3" s="2929"/>
      <c r="I3" s="2929"/>
    </row>
    <row r="4" spans="1:9" ht="6.75" customHeight="1">
      <c r="A4" s="2536" t="s">
        <v>1818</v>
      </c>
      <c r="B4" s="2537"/>
      <c r="C4" s="2537"/>
      <c r="D4" s="2537"/>
      <c r="E4" s="2538"/>
      <c r="F4" s="2936" t="s">
        <v>218</v>
      </c>
      <c r="G4" s="2937"/>
      <c r="H4" s="2937"/>
      <c r="I4" s="2938"/>
    </row>
    <row r="5" spans="1:9" ht="8.25" customHeight="1">
      <c r="A5" s="2930"/>
      <c r="B5" s="2931"/>
      <c r="C5" s="2931"/>
      <c r="D5" s="2931"/>
      <c r="E5" s="2932"/>
      <c r="F5" s="2939"/>
      <c r="G5" s="2940"/>
      <c r="H5" s="2940"/>
      <c r="I5" s="2941"/>
    </row>
    <row r="6" spans="1:9" ht="35.25" customHeight="1">
      <c r="A6" s="2933"/>
      <c r="B6" s="2934"/>
      <c r="C6" s="2934"/>
      <c r="D6" s="2934"/>
      <c r="E6" s="2935"/>
      <c r="F6" s="2942" t="s">
        <v>1819</v>
      </c>
      <c r="G6" s="2942"/>
      <c r="H6" s="2943" t="s">
        <v>1820</v>
      </c>
      <c r="I6" s="2943"/>
    </row>
    <row r="7" spans="1:9" s="833" customFormat="1" ht="12.95" customHeight="1">
      <c r="A7" s="2547" t="s">
        <v>1821</v>
      </c>
      <c r="B7" s="2547"/>
      <c r="C7" s="2547"/>
      <c r="D7" s="2547"/>
      <c r="E7" s="2547"/>
      <c r="F7" s="2947"/>
      <c r="G7" s="2947"/>
      <c r="H7" s="2547"/>
      <c r="I7" s="2547"/>
    </row>
    <row r="8" spans="1:9" s="833" customFormat="1" ht="12.95" customHeight="1">
      <c r="A8" s="2948"/>
      <c r="B8" s="2949"/>
      <c r="C8" s="2949"/>
      <c r="D8" s="2949"/>
      <c r="E8" s="2950"/>
      <c r="F8" s="2281"/>
      <c r="G8" s="2281"/>
      <c r="H8" s="2072"/>
      <c r="I8" s="2951"/>
    </row>
    <row r="9" spans="1:9" s="833" customFormat="1" ht="12.95" customHeight="1">
      <c r="A9" s="2944"/>
      <c r="B9" s="2945"/>
      <c r="C9" s="2945"/>
      <c r="D9" s="2945"/>
      <c r="E9" s="2946"/>
      <c r="F9" s="2286"/>
      <c r="G9" s="2286"/>
      <c r="H9" s="2068"/>
      <c r="I9" s="2581"/>
    </row>
    <row r="10" spans="1:9" s="833" customFormat="1" ht="12.95" customHeight="1">
      <c r="A10" s="2944"/>
      <c r="B10" s="2945"/>
      <c r="C10" s="2945"/>
      <c r="D10" s="2945"/>
      <c r="E10" s="2946"/>
      <c r="F10" s="2286"/>
      <c r="G10" s="2286"/>
      <c r="H10" s="2068"/>
      <c r="I10" s="2581"/>
    </row>
    <row r="11" spans="1:9" s="833" customFormat="1" ht="12.95" customHeight="1">
      <c r="A11" s="2547" t="s">
        <v>1822</v>
      </c>
      <c r="B11" s="2547"/>
      <c r="C11" s="2547"/>
      <c r="D11" s="2547"/>
      <c r="E11" s="2547"/>
      <c r="F11" s="2947"/>
      <c r="G11" s="2947"/>
      <c r="H11" s="2547"/>
      <c r="I11" s="2547"/>
    </row>
    <row r="12" spans="1:9" s="833" customFormat="1" ht="12.95" customHeight="1">
      <c r="A12" s="2948"/>
      <c r="B12" s="2949"/>
      <c r="C12" s="2949"/>
      <c r="D12" s="2949"/>
      <c r="E12" s="2950"/>
      <c r="F12" s="2281"/>
      <c r="G12" s="2281"/>
      <c r="H12" s="2072"/>
      <c r="I12" s="2951"/>
    </row>
    <row r="13" spans="1:9" s="833" customFormat="1" ht="12.95" customHeight="1">
      <c r="A13" s="2944"/>
      <c r="B13" s="2945"/>
      <c r="C13" s="2945"/>
      <c r="D13" s="2945"/>
      <c r="E13" s="2946"/>
      <c r="F13" s="2286"/>
      <c r="G13" s="2286"/>
      <c r="H13" s="2068"/>
      <c r="I13" s="2581"/>
    </row>
    <row r="14" spans="1:9" s="833" customFormat="1" ht="12.95" customHeight="1">
      <c r="A14" s="2944"/>
      <c r="B14" s="2945"/>
      <c r="C14" s="2945"/>
      <c r="D14" s="2945"/>
      <c r="E14" s="2946"/>
      <c r="F14" s="2286"/>
      <c r="G14" s="2286"/>
      <c r="H14" s="2068"/>
      <c r="I14" s="2581"/>
    </row>
    <row r="15" spans="1:9" s="833" customFormat="1" ht="12.95" customHeight="1">
      <c r="A15" s="830" t="s">
        <v>1823</v>
      </c>
      <c r="B15" s="830"/>
      <c r="C15" s="830"/>
      <c r="D15" s="830"/>
      <c r="E15" s="830"/>
      <c r="F15" s="2947"/>
      <c r="G15" s="2947"/>
      <c r="H15" s="2547"/>
      <c r="I15" s="2547"/>
    </row>
    <row r="16" spans="1:9" s="833" customFormat="1" ht="12.95" customHeight="1">
      <c r="A16" s="2948"/>
      <c r="B16" s="2949"/>
      <c r="C16" s="2949"/>
      <c r="D16" s="2949"/>
      <c r="E16" s="2950"/>
      <c r="F16" s="2281"/>
      <c r="G16" s="2281"/>
      <c r="H16" s="2072"/>
      <c r="I16" s="2951"/>
    </row>
    <row r="17" spans="1:9" s="833" customFormat="1" ht="12.95" customHeight="1">
      <c r="A17" s="2944"/>
      <c r="B17" s="2945"/>
      <c r="C17" s="2945"/>
      <c r="D17" s="2945"/>
      <c r="E17" s="2946"/>
      <c r="F17" s="2286"/>
      <c r="G17" s="2286"/>
      <c r="H17" s="2068"/>
      <c r="I17" s="2581"/>
    </row>
    <row r="18" spans="1:9" s="833" customFormat="1" ht="12.95" customHeight="1">
      <c r="A18" s="2944"/>
      <c r="B18" s="2945"/>
      <c r="C18" s="2945"/>
      <c r="D18" s="2945"/>
      <c r="E18" s="2946"/>
      <c r="F18" s="2286"/>
      <c r="G18" s="2286"/>
      <c r="H18" s="2068"/>
      <c r="I18" s="2581"/>
    </row>
    <row r="19" spans="1:9" s="833" customFormat="1" ht="12.95" customHeight="1">
      <c r="A19" s="830" t="s">
        <v>1824</v>
      </c>
      <c r="B19" s="830"/>
      <c r="C19" s="830"/>
      <c r="D19" s="830"/>
      <c r="E19" s="830"/>
      <c r="F19" s="2947"/>
      <c r="G19" s="2947"/>
      <c r="H19" s="2547"/>
      <c r="I19" s="2547"/>
    </row>
    <row r="20" spans="1:9" s="833" customFormat="1" ht="12.95" customHeight="1">
      <c r="A20" s="2948"/>
      <c r="B20" s="2949"/>
      <c r="C20" s="2949"/>
      <c r="D20" s="2949"/>
      <c r="E20" s="2950"/>
      <c r="F20" s="2281"/>
      <c r="G20" s="2281"/>
      <c r="H20" s="2072"/>
      <c r="I20" s="2951"/>
    </row>
    <row r="21" spans="1:9" s="833" customFormat="1" ht="12.95" customHeight="1">
      <c r="A21" s="2944"/>
      <c r="B21" s="2945"/>
      <c r="C21" s="2945"/>
      <c r="D21" s="2945"/>
      <c r="E21" s="2946"/>
      <c r="F21" s="2286"/>
      <c r="G21" s="2286"/>
      <c r="H21" s="2068"/>
      <c r="I21" s="2581"/>
    </row>
    <row r="22" spans="1:9" s="833" customFormat="1" ht="12.95" customHeight="1">
      <c r="A22" s="2944"/>
      <c r="B22" s="2945"/>
      <c r="C22" s="2945"/>
      <c r="D22" s="2945"/>
      <c r="E22" s="2946"/>
      <c r="F22" s="2286"/>
      <c r="G22" s="2286"/>
      <c r="H22" s="2068"/>
      <c r="I22" s="2581"/>
    </row>
    <row r="23" spans="1:9" s="833" customFormat="1" ht="12.95" customHeight="1">
      <c r="A23" s="830" t="s">
        <v>1825</v>
      </c>
      <c r="B23" s="830"/>
      <c r="C23" s="830"/>
      <c r="D23" s="830"/>
      <c r="E23" s="830"/>
      <c r="F23" s="2947"/>
      <c r="G23" s="2947"/>
      <c r="H23" s="2547"/>
      <c r="I23" s="2547"/>
    </row>
    <row r="24" spans="1:9" s="833" customFormat="1" ht="12.95" customHeight="1">
      <c r="A24" s="2948"/>
      <c r="B24" s="2949"/>
      <c r="C24" s="2949"/>
      <c r="D24" s="2949"/>
      <c r="E24" s="2950"/>
      <c r="F24" s="2281"/>
      <c r="G24" s="2281"/>
      <c r="H24" s="2072"/>
      <c r="I24" s="2951"/>
    </row>
    <row r="25" spans="1:9" s="833" customFormat="1" ht="12.95" customHeight="1">
      <c r="A25" s="2944"/>
      <c r="B25" s="2945"/>
      <c r="C25" s="2945"/>
      <c r="D25" s="2945"/>
      <c r="E25" s="2946"/>
      <c r="F25" s="2286"/>
      <c r="G25" s="2286"/>
      <c r="H25" s="2068"/>
      <c r="I25" s="2581"/>
    </row>
    <row r="26" spans="1:9" s="833" customFormat="1" ht="12.95" customHeight="1">
      <c r="A26" s="2944"/>
      <c r="B26" s="2945"/>
      <c r="C26" s="2945"/>
      <c r="D26" s="2945"/>
      <c r="E26" s="2946"/>
      <c r="F26" s="2286"/>
      <c r="G26" s="2286"/>
      <c r="H26" s="2068"/>
      <c r="I26" s="2581"/>
    </row>
    <row r="27" spans="1:9" s="833" customFormat="1" ht="12.95" customHeight="1">
      <c r="A27" s="830" t="s">
        <v>1826</v>
      </c>
      <c r="B27" s="830"/>
      <c r="C27" s="830"/>
      <c r="D27" s="830"/>
      <c r="E27" s="830"/>
      <c r="F27" s="2947"/>
      <c r="G27" s="2947"/>
      <c r="H27" s="2547"/>
      <c r="I27" s="2547"/>
    </row>
    <row r="28" spans="1:9" s="833" customFormat="1" ht="12.95" customHeight="1">
      <c r="A28" s="2948"/>
      <c r="B28" s="2949"/>
      <c r="C28" s="2949"/>
      <c r="D28" s="2949"/>
      <c r="E28" s="2950"/>
      <c r="F28" s="2281"/>
      <c r="G28" s="2281"/>
      <c r="H28" s="2072"/>
      <c r="I28" s="2951"/>
    </row>
    <row r="29" spans="1:9" s="833" customFormat="1" ht="12.95" customHeight="1">
      <c r="A29" s="2944"/>
      <c r="B29" s="2945"/>
      <c r="C29" s="2945"/>
      <c r="D29" s="2945"/>
      <c r="E29" s="2946"/>
      <c r="F29" s="2286"/>
      <c r="G29" s="2286"/>
      <c r="H29" s="2068"/>
      <c r="I29" s="2581"/>
    </row>
    <row r="30" spans="1:9" s="833" customFormat="1" ht="12.95" customHeight="1">
      <c r="A30" s="2952"/>
      <c r="B30" s="2953"/>
      <c r="C30" s="2953"/>
      <c r="D30" s="2953"/>
      <c r="E30" s="2954"/>
      <c r="F30" s="2294"/>
      <c r="G30" s="2294"/>
      <c r="H30" s="2073"/>
      <c r="I30" s="2583"/>
    </row>
    <row r="32" spans="1:9" ht="11.25" customHeight="1">
      <c r="A32" s="2536" t="s">
        <v>1818</v>
      </c>
      <c r="B32" s="2537"/>
      <c r="C32" s="2537"/>
      <c r="D32" s="2537"/>
      <c r="E32" s="2538"/>
      <c r="F32" s="2936" t="s">
        <v>955</v>
      </c>
      <c r="G32" s="2937"/>
      <c r="H32" s="2937"/>
      <c r="I32" s="2938"/>
    </row>
    <row r="33" spans="1:9" ht="12.95" customHeight="1">
      <c r="A33" s="2930"/>
      <c r="B33" s="2931"/>
      <c r="C33" s="2931"/>
      <c r="D33" s="2931"/>
      <c r="E33" s="2932"/>
      <c r="F33" s="2939"/>
      <c r="G33" s="2940"/>
      <c r="H33" s="2940"/>
      <c r="I33" s="2941"/>
    </row>
    <row r="34" spans="1:9" ht="35.25" customHeight="1">
      <c r="A34" s="2933"/>
      <c r="B34" s="2934"/>
      <c r="C34" s="2934"/>
      <c r="D34" s="2934"/>
      <c r="E34" s="2935"/>
      <c r="F34" s="2942" t="s">
        <v>1819</v>
      </c>
      <c r="G34" s="2942"/>
      <c r="H34" s="2943" t="s">
        <v>1820</v>
      </c>
      <c r="I34" s="2943"/>
    </row>
    <row r="35" spans="1:9" s="833" customFormat="1" ht="12.95" customHeight="1">
      <c r="A35" s="2547" t="s">
        <v>1821</v>
      </c>
      <c r="B35" s="2547"/>
      <c r="C35" s="2547"/>
      <c r="D35" s="2547"/>
      <c r="E35" s="2547"/>
      <c r="F35" s="2947"/>
      <c r="G35" s="2947"/>
      <c r="H35" s="2547"/>
      <c r="I35" s="2547"/>
    </row>
    <row r="36" spans="1:9" s="833" customFormat="1" ht="12.95" customHeight="1">
      <c r="A36" s="2948"/>
      <c r="B36" s="2949"/>
      <c r="C36" s="2949"/>
      <c r="D36" s="2949"/>
      <c r="E36" s="2950"/>
      <c r="F36" s="2281"/>
      <c r="G36" s="2281"/>
      <c r="H36" s="2072"/>
      <c r="I36" s="2951"/>
    </row>
    <row r="37" spans="1:9" s="833" customFormat="1" ht="12.95" customHeight="1">
      <c r="A37" s="2944"/>
      <c r="B37" s="2945"/>
      <c r="C37" s="2945"/>
      <c r="D37" s="2945"/>
      <c r="E37" s="2946"/>
      <c r="F37" s="2286"/>
      <c r="G37" s="2286"/>
      <c r="H37" s="2068"/>
      <c r="I37" s="2581"/>
    </row>
    <row r="38" spans="1:9" s="833" customFormat="1" ht="12.95" customHeight="1">
      <c r="A38" s="2944"/>
      <c r="B38" s="2945"/>
      <c r="C38" s="2945"/>
      <c r="D38" s="2945"/>
      <c r="E38" s="2946"/>
      <c r="F38" s="2286"/>
      <c r="G38" s="2286"/>
      <c r="H38" s="2068"/>
      <c r="I38" s="2581"/>
    </row>
    <row r="39" spans="1:9" s="833" customFormat="1" ht="12.95" customHeight="1">
      <c r="A39" s="2547" t="s">
        <v>1822</v>
      </c>
      <c r="B39" s="2547"/>
      <c r="C39" s="2547"/>
      <c r="D39" s="2547"/>
      <c r="E39" s="2547"/>
      <c r="F39" s="2947"/>
      <c r="G39" s="2947"/>
      <c r="H39" s="2547"/>
      <c r="I39" s="2547"/>
    </row>
    <row r="40" spans="1:9" s="833" customFormat="1" ht="12.95" customHeight="1">
      <c r="A40" s="2948"/>
      <c r="B40" s="2949"/>
      <c r="C40" s="2949"/>
      <c r="D40" s="2949"/>
      <c r="E40" s="2950"/>
      <c r="F40" s="2286"/>
      <c r="G40" s="2286"/>
      <c r="H40" s="2068"/>
      <c r="I40" s="2581"/>
    </row>
    <row r="41" spans="1:9" s="833" customFormat="1" ht="12.95" customHeight="1">
      <c r="A41" s="2944"/>
      <c r="B41" s="2945"/>
      <c r="C41" s="2945"/>
      <c r="D41" s="2945"/>
      <c r="E41" s="2946"/>
      <c r="F41" s="2286"/>
      <c r="G41" s="2286"/>
      <c r="H41" s="2068"/>
      <c r="I41" s="2581"/>
    </row>
    <row r="42" spans="1:9" s="833" customFormat="1" ht="12.95" customHeight="1">
      <c r="A42" s="2944"/>
      <c r="B42" s="2945"/>
      <c r="C42" s="2945"/>
      <c r="D42" s="2945"/>
      <c r="E42" s="2946"/>
      <c r="F42" s="2286"/>
      <c r="G42" s="2286"/>
      <c r="H42" s="2068"/>
      <c r="I42" s="2581"/>
    </row>
    <row r="43" spans="1:9" s="833" customFormat="1" ht="12.95" customHeight="1">
      <c r="A43" s="830" t="s">
        <v>1823</v>
      </c>
      <c r="B43" s="830"/>
      <c r="C43" s="830"/>
      <c r="D43" s="830"/>
      <c r="E43" s="830"/>
      <c r="F43" s="2947"/>
      <c r="G43" s="2947"/>
      <c r="H43" s="2547"/>
      <c r="I43" s="2547"/>
    </row>
    <row r="44" spans="1:9" s="833" customFormat="1" ht="12.95" customHeight="1">
      <c r="A44" s="2948"/>
      <c r="B44" s="2949"/>
      <c r="C44" s="2949"/>
      <c r="D44" s="2949"/>
      <c r="E44" s="2950"/>
      <c r="F44" s="2286"/>
      <c r="G44" s="2286"/>
      <c r="H44" s="2068"/>
      <c r="I44" s="2581"/>
    </row>
    <row r="45" spans="1:9" s="833" customFormat="1" ht="12.95" customHeight="1">
      <c r="A45" s="2944"/>
      <c r="B45" s="2945"/>
      <c r="C45" s="2945"/>
      <c r="D45" s="2945"/>
      <c r="E45" s="2946"/>
      <c r="F45" s="2286"/>
      <c r="G45" s="2286"/>
      <c r="H45" s="2068"/>
      <c r="I45" s="2581"/>
    </row>
    <row r="46" spans="1:9" s="833" customFormat="1" ht="12.95" customHeight="1">
      <c r="A46" s="2944"/>
      <c r="B46" s="2945"/>
      <c r="C46" s="2945"/>
      <c r="D46" s="2945"/>
      <c r="E46" s="2946"/>
      <c r="F46" s="2286"/>
      <c r="G46" s="2286"/>
      <c r="H46" s="2068"/>
      <c r="I46" s="2581"/>
    </row>
    <row r="47" spans="1:9" s="833" customFormat="1" ht="12.95" customHeight="1">
      <c r="A47" s="830" t="s">
        <v>1824</v>
      </c>
      <c r="B47" s="830"/>
      <c r="C47" s="830"/>
      <c r="D47" s="830"/>
      <c r="E47" s="830"/>
      <c r="F47" s="2947"/>
      <c r="G47" s="2947"/>
      <c r="H47" s="2547"/>
      <c r="I47" s="2547"/>
    </row>
    <row r="48" spans="1:9" s="833" customFormat="1" ht="12.95" customHeight="1">
      <c r="A48" s="2948"/>
      <c r="B48" s="2949"/>
      <c r="C48" s="2949"/>
      <c r="D48" s="2949"/>
      <c r="E48" s="2950"/>
      <c r="F48" s="2286"/>
      <c r="G48" s="2286"/>
      <c r="H48" s="2068"/>
      <c r="I48" s="2581"/>
    </row>
    <row r="49" spans="1:9" s="833" customFormat="1" ht="12.95" customHeight="1">
      <c r="A49" s="2944"/>
      <c r="B49" s="2945"/>
      <c r="C49" s="2945"/>
      <c r="D49" s="2945"/>
      <c r="E49" s="2946"/>
      <c r="F49" s="2286"/>
      <c r="G49" s="2286"/>
      <c r="H49" s="2068"/>
      <c r="I49" s="2581"/>
    </row>
    <row r="50" spans="1:9" s="833" customFormat="1" ht="12.95" customHeight="1">
      <c r="A50" s="2955"/>
      <c r="B50" s="2956"/>
      <c r="C50" s="2956"/>
      <c r="D50" s="2956"/>
      <c r="E50" s="2957"/>
      <c r="F50" s="2958"/>
      <c r="G50" s="2958"/>
      <c r="H50" s="2526"/>
      <c r="I50" s="2959"/>
    </row>
    <row r="51" spans="1:9" s="833" customFormat="1" ht="12.95" customHeight="1">
      <c r="A51" s="829" t="s">
        <v>1825</v>
      </c>
      <c r="B51" s="830"/>
      <c r="C51" s="830"/>
      <c r="D51" s="830"/>
      <c r="E51" s="830"/>
      <c r="F51" s="2947"/>
      <c r="G51" s="2947"/>
      <c r="H51" s="2547"/>
      <c r="I51" s="2548"/>
    </row>
    <row r="52" spans="1:9" s="833" customFormat="1" ht="12.95" customHeight="1">
      <c r="A52" s="2948"/>
      <c r="B52" s="2949"/>
      <c r="C52" s="2949"/>
      <c r="D52" s="2949"/>
      <c r="E52" s="2950"/>
      <c r="F52" s="2286"/>
      <c r="G52" s="2286"/>
      <c r="H52" s="2068"/>
      <c r="I52" s="2581"/>
    </row>
    <row r="53" spans="1:9" s="833" customFormat="1" ht="12.95" customHeight="1">
      <c r="A53" s="2944"/>
      <c r="B53" s="2945"/>
      <c r="C53" s="2945"/>
      <c r="D53" s="2945"/>
      <c r="E53" s="2946"/>
      <c r="F53" s="2286"/>
      <c r="G53" s="2286"/>
      <c r="H53" s="2068"/>
      <c r="I53" s="2581"/>
    </row>
    <row r="54" spans="1:9" s="833" customFormat="1" ht="12.95" customHeight="1">
      <c r="A54" s="2952"/>
      <c r="B54" s="2953"/>
      <c r="C54" s="2953"/>
      <c r="D54" s="2953"/>
      <c r="E54" s="2954"/>
      <c r="F54" s="2294"/>
      <c r="G54" s="2294"/>
      <c r="H54" s="2073"/>
      <c r="I54" s="2583"/>
    </row>
    <row r="55" spans="1:9" s="833" customFormat="1" ht="12.95" customHeight="1">
      <c r="A55" s="828"/>
      <c r="B55" s="828"/>
      <c r="C55" s="828"/>
      <c r="D55" s="828"/>
      <c r="E55" s="828"/>
      <c r="F55" s="278"/>
      <c r="G55" s="278"/>
      <c r="H55" s="828"/>
      <c r="I55" s="828"/>
    </row>
    <row r="56" spans="1:9" s="833" customFormat="1" ht="12.95" customHeight="1">
      <c r="A56" s="828"/>
      <c r="B56" s="828"/>
      <c r="C56" s="828"/>
      <c r="D56" s="828"/>
      <c r="E56" s="828"/>
      <c r="F56" s="278"/>
      <c r="G56" s="278"/>
      <c r="H56" s="828"/>
      <c r="I56" s="828"/>
    </row>
    <row r="57" spans="1:9" s="833" customFormat="1" ht="12.95" customHeight="1">
      <c r="A57" s="828"/>
      <c r="B57" s="828"/>
      <c r="C57" s="828"/>
      <c r="D57" s="831"/>
      <c r="E57" s="828"/>
      <c r="F57" s="278"/>
      <c r="G57" s="278"/>
      <c r="H57" s="828"/>
      <c r="I57" s="828"/>
    </row>
    <row r="58" spans="1:9" s="833" customFormat="1" ht="12.95" customHeight="1">
      <c r="A58" s="828"/>
      <c r="B58" s="828"/>
      <c r="C58" s="828"/>
      <c r="D58" s="828"/>
      <c r="E58" s="828"/>
      <c r="F58" s="278"/>
      <c r="G58" s="278"/>
      <c r="H58" s="828"/>
      <c r="I58" s="828"/>
    </row>
    <row r="59" spans="1:9" s="833" customFormat="1" ht="12.95" customHeight="1">
      <c r="A59" s="828"/>
      <c r="B59" s="828"/>
      <c r="C59" s="828"/>
      <c r="D59" s="828"/>
      <c r="E59" s="828"/>
      <c r="F59" s="278"/>
      <c r="G59" s="278"/>
      <c r="H59" s="828"/>
      <c r="I59" s="828"/>
    </row>
    <row r="60" spans="1:9" s="833" customFormat="1" ht="12.95" customHeight="1">
      <c r="A60" s="828"/>
      <c r="B60" s="828"/>
      <c r="C60" s="828"/>
      <c r="D60" s="828"/>
      <c r="E60" s="828"/>
      <c r="F60" s="278"/>
      <c r="G60" s="278"/>
      <c r="H60" s="828"/>
      <c r="I60" s="828"/>
    </row>
    <row r="61" spans="1:9" s="833" customFormat="1" ht="12.95" customHeight="1">
      <c r="A61" s="828">
        <f>'o fy'!$A$54</f>
        <v>0</v>
      </c>
      <c r="B61" s="828"/>
      <c r="C61" s="828"/>
      <c r="D61" s="828"/>
      <c r="E61" s="828"/>
      <c r="F61" s="278"/>
      <c r="G61" s="278"/>
      <c r="H61" s="828"/>
      <c r="I61" s="828"/>
    </row>
    <row r="62" spans="1:9" s="833" customFormat="1" ht="12.95" customHeight="1">
      <c r="A62" s="832" t="s">
        <v>1826</v>
      </c>
      <c r="B62" s="832"/>
      <c r="C62" s="832"/>
      <c r="D62" s="832"/>
      <c r="E62" s="832"/>
      <c r="F62" s="2960"/>
      <c r="G62" s="2960"/>
      <c r="H62" s="2565"/>
      <c r="I62" s="2565"/>
    </row>
    <row r="63" spans="1:9" s="833" customFormat="1" ht="12.95" customHeight="1">
      <c r="A63" s="2948"/>
      <c r="B63" s="2949"/>
      <c r="C63" s="2949"/>
      <c r="D63" s="2949"/>
      <c r="E63" s="2950"/>
      <c r="F63" s="2286"/>
      <c r="G63" s="2286"/>
      <c r="H63" s="2068"/>
      <c r="I63" s="2581"/>
    </row>
    <row r="64" spans="1:9" s="833" customFormat="1" ht="12.95" customHeight="1">
      <c r="A64" s="2944"/>
      <c r="B64" s="2945"/>
      <c r="C64" s="2945"/>
      <c r="D64" s="2945"/>
      <c r="E64" s="2946"/>
      <c r="F64" s="2286"/>
      <c r="G64" s="2286"/>
      <c r="H64" s="2068"/>
      <c r="I64" s="2581"/>
    </row>
    <row r="65" spans="1:9" s="833" customFormat="1" ht="12.95" customHeight="1">
      <c r="A65" s="2952"/>
      <c r="B65" s="2953"/>
      <c r="C65" s="2953"/>
      <c r="D65" s="2953"/>
      <c r="E65" s="2954"/>
      <c r="F65" s="2294"/>
      <c r="G65" s="2294"/>
      <c r="H65" s="2073"/>
      <c r="I65" s="2583"/>
    </row>
    <row r="68" spans="1:9" ht="12.95" customHeight="1">
      <c r="A68" s="2929" t="s">
        <v>1827</v>
      </c>
      <c r="B68" s="2929"/>
      <c r="C68" s="2929"/>
      <c r="D68" s="2929"/>
      <c r="E68" s="2929"/>
      <c r="F68" s="2929"/>
      <c r="G68" s="2929"/>
      <c r="H68" s="2929"/>
      <c r="I68" s="2929"/>
    </row>
    <row r="69" spans="1:9" ht="25.5" customHeight="1">
      <c r="A69" s="2747" t="s">
        <v>1828</v>
      </c>
      <c r="B69" s="2747"/>
      <c r="C69" s="2747"/>
      <c r="D69" s="2747"/>
      <c r="E69" s="2747"/>
      <c r="F69" s="2747" t="s">
        <v>1829</v>
      </c>
      <c r="G69" s="2747"/>
      <c r="H69" s="2749" t="s">
        <v>1830</v>
      </c>
      <c r="I69" s="2749"/>
    </row>
    <row r="70" spans="1:9" ht="12.95" customHeight="1">
      <c r="A70" s="2961" t="s">
        <v>1831</v>
      </c>
      <c r="B70" s="2961"/>
      <c r="C70" s="2961"/>
      <c r="D70" s="2961"/>
      <c r="E70" s="2961"/>
      <c r="F70" s="2961"/>
      <c r="G70" s="2961"/>
      <c r="H70" s="2961"/>
      <c r="I70" s="2961"/>
    </row>
    <row r="71" spans="1:9" ht="12.95" customHeight="1">
      <c r="A71" s="2948"/>
      <c r="B71" s="2949"/>
      <c r="C71" s="2949"/>
      <c r="D71" s="2949"/>
      <c r="E71" s="2950"/>
      <c r="F71" s="2286"/>
      <c r="G71" s="2286"/>
      <c r="H71" s="2068"/>
      <c r="I71" s="2581"/>
    </row>
    <row r="72" spans="1:9" ht="12.95" customHeight="1">
      <c r="A72" s="2944"/>
      <c r="B72" s="2945"/>
      <c r="C72" s="2945"/>
      <c r="D72" s="2945"/>
      <c r="E72" s="2946"/>
      <c r="F72" s="2286"/>
      <c r="G72" s="2286"/>
      <c r="H72" s="2068"/>
      <c r="I72" s="2581"/>
    </row>
    <row r="73" spans="1:9" ht="12.95" customHeight="1">
      <c r="A73" s="2944"/>
      <c r="B73" s="2945"/>
      <c r="C73" s="2945"/>
      <c r="D73" s="2945"/>
      <c r="E73" s="2946"/>
      <c r="F73" s="2286"/>
      <c r="G73" s="2286"/>
      <c r="H73" s="2068"/>
      <c r="I73" s="2581"/>
    </row>
    <row r="74" spans="1:9" ht="12.95" customHeight="1">
      <c r="A74" s="2944"/>
      <c r="B74" s="2945"/>
      <c r="C74" s="2945"/>
      <c r="D74" s="2945"/>
      <c r="E74" s="2946"/>
      <c r="F74" s="2286"/>
      <c r="G74" s="2286"/>
      <c r="H74" s="2068"/>
      <c r="I74" s="2581"/>
    </row>
    <row r="75" spans="1:9" ht="12.95" customHeight="1">
      <c r="A75" s="2944"/>
      <c r="B75" s="2945"/>
      <c r="C75" s="2945"/>
      <c r="D75" s="2945"/>
      <c r="E75" s="2946"/>
      <c r="F75" s="2286"/>
      <c r="G75" s="2286"/>
      <c r="H75" s="2068"/>
      <c r="I75" s="2581"/>
    </row>
    <row r="76" spans="1:9" ht="25.5" customHeight="1">
      <c r="A76" s="2961" t="s">
        <v>1832</v>
      </c>
      <c r="B76" s="2961"/>
      <c r="C76" s="2961"/>
      <c r="D76" s="2961"/>
      <c r="E76" s="2961"/>
      <c r="F76" s="2961"/>
      <c r="G76" s="2961"/>
      <c r="H76" s="2961"/>
      <c r="I76" s="2961"/>
    </row>
    <row r="77" spans="1:9" ht="12.95" customHeight="1">
      <c r="A77" s="2948"/>
      <c r="B77" s="2949"/>
      <c r="C77" s="2949"/>
      <c r="D77" s="2949"/>
      <c r="E77" s="2950"/>
      <c r="F77" s="2286"/>
      <c r="G77" s="2286"/>
      <c r="H77" s="2068"/>
      <c r="I77" s="2581"/>
    </row>
    <row r="78" spans="1:9" ht="12.95" customHeight="1">
      <c r="A78" s="2944"/>
      <c r="B78" s="2945"/>
      <c r="C78" s="2945"/>
      <c r="D78" s="2945"/>
      <c r="E78" s="2946"/>
      <c r="F78" s="2286"/>
      <c r="G78" s="2286"/>
      <c r="H78" s="2068"/>
      <c r="I78" s="2581"/>
    </row>
    <row r="79" spans="1:9" ht="12.95" customHeight="1">
      <c r="A79" s="2944"/>
      <c r="B79" s="2945"/>
      <c r="C79" s="2945"/>
      <c r="D79" s="2945"/>
      <c r="E79" s="2946"/>
      <c r="F79" s="2286"/>
      <c r="G79" s="2286"/>
      <c r="H79" s="2068"/>
      <c r="I79" s="2581"/>
    </row>
    <row r="80" spans="1:9" ht="12.95" customHeight="1">
      <c r="A80" s="2944"/>
      <c r="B80" s="2945"/>
      <c r="C80" s="2945"/>
      <c r="D80" s="2945"/>
      <c r="E80" s="2946"/>
      <c r="F80" s="2286"/>
      <c r="G80" s="2286"/>
      <c r="H80" s="2068"/>
      <c r="I80" s="2581"/>
    </row>
    <row r="81" spans="1:9" ht="12.95" customHeight="1">
      <c r="A81" s="2944"/>
      <c r="B81" s="2945"/>
      <c r="C81" s="2945"/>
      <c r="D81" s="2945"/>
      <c r="E81" s="2946"/>
      <c r="F81" s="2286"/>
      <c r="G81" s="2286"/>
      <c r="H81" s="2068"/>
      <c r="I81" s="2581"/>
    </row>
    <row r="82" spans="1:9" ht="12.95" customHeight="1">
      <c r="A82" s="2944"/>
      <c r="B82" s="2945"/>
      <c r="C82" s="2945"/>
      <c r="D82" s="2945"/>
      <c r="E82" s="2946"/>
      <c r="F82" s="2286"/>
      <c r="G82" s="2286"/>
      <c r="H82" s="2068"/>
      <c r="I82" s="2581"/>
    </row>
    <row r="83" spans="1:9" ht="12.95" customHeight="1">
      <c r="A83" s="2961" t="s">
        <v>1833</v>
      </c>
      <c r="B83" s="2961"/>
      <c r="C83" s="2961"/>
      <c r="D83" s="2961"/>
      <c r="E83" s="2961"/>
      <c r="F83" s="2961"/>
      <c r="G83" s="2961"/>
      <c r="H83" s="2961"/>
      <c r="I83" s="2961"/>
    </row>
    <row r="84" spans="1:9" ht="12.95" customHeight="1">
      <c r="A84" s="2948"/>
      <c r="B84" s="2949"/>
      <c r="C84" s="2949"/>
      <c r="D84" s="2949"/>
      <c r="E84" s="2950"/>
      <c r="F84" s="2286"/>
      <c r="G84" s="2286"/>
      <c r="H84" s="2068"/>
      <c r="I84" s="2581"/>
    </row>
    <row r="85" spans="1:9" ht="12.95" customHeight="1">
      <c r="A85" s="2944"/>
      <c r="B85" s="2945"/>
      <c r="C85" s="2945"/>
      <c r="D85" s="2945"/>
      <c r="E85" s="2946"/>
      <c r="F85" s="2286"/>
      <c r="G85" s="2286"/>
      <c r="H85" s="2068"/>
      <c r="I85" s="2581"/>
    </row>
    <row r="86" spans="1:9" ht="12.95" customHeight="1">
      <c r="A86" s="2944"/>
      <c r="B86" s="2945"/>
      <c r="C86" s="2945"/>
      <c r="D86" s="2945"/>
      <c r="E86" s="2946"/>
      <c r="F86" s="2286"/>
      <c r="G86" s="2286"/>
      <c r="H86" s="2068"/>
      <c r="I86" s="2581"/>
    </row>
    <row r="87" spans="1:9" ht="12.95" customHeight="1">
      <c r="A87" s="2944"/>
      <c r="B87" s="2945"/>
      <c r="C87" s="2945"/>
      <c r="D87" s="2945"/>
      <c r="E87" s="2946"/>
      <c r="F87" s="2286"/>
      <c r="G87" s="2286"/>
      <c r="H87" s="2068"/>
      <c r="I87" s="2581"/>
    </row>
    <row r="88" spans="1:9" ht="12.95" customHeight="1">
      <c r="A88" s="2944"/>
      <c r="B88" s="2945"/>
      <c r="C88" s="2945"/>
      <c r="D88" s="2945"/>
      <c r="E88" s="2946"/>
      <c r="F88" s="2286"/>
      <c r="G88" s="2286"/>
      <c r="H88" s="2068"/>
      <c r="I88" s="2581"/>
    </row>
    <row r="89" spans="1:9" ht="12.95" customHeight="1">
      <c r="A89" s="2944"/>
      <c r="B89" s="2945"/>
      <c r="C89" s="2945"/>
      <c r="D89" s="2945"/>
      <c r="E89" s="2946"/>
      <c r="F89" s="2286"/>
      <c r="G89" s="2286"/>
      <c r="H89" s="2068"/>
      <c r="I89" s="2581"/>
    </row>
    <row r="90" spans="1:9" ht="26.25" customHeight="1">
      <c r="A90" s="2961" t="s">
        <v>1834</v>
      </c>
      <c r="B90" s="2961"/>
      <c r="C90" s="2961"/>
      <c r="D90" s="2961"/>
      <c r="E90" s="2961"/>
      <c r="F90" s="2961"/>
      <c r="G90" s="2961"/>
      <c r="H90" s="2961"/>
      <c r="I90" s="2961"/>
    </row>
    <row r="91" spans="1:9" ht="12.95" customHeight="1">
      <c r="A91" s="2948"/>
      <c r="B91" s="2949"/>
      <c r="C91" s="2949"/>
      <c r="D91" s="2949"/>
      <c r="E91" s="2950"/>
      <c r="F91" s="2286"/>
      <c r="G91" s="2286"/>
      <c r="H91" s="2068"/>
      <c r="I91" s="2581"/>
    </row>
    <row r="92" spans="1:9" ht="12.95" customHeight="1">
      <c r="A92" s="2944"/>
      <c r="B92" s="2945"/>
      <c r="C92" s="2945"/>
      <c r="D92" s="2945"/>
      <c r="E92" s="2946"/>
      <c r="F92" s="2286"/>
      <c r="G92" s="2286"/>
      <c r="H92" s="2068"/>
      <c r="I92" s="2581"/>
    </row>
    <row r="93" spans="1:9" ht="12.95" customHeight="1">
      <c r="A93" s="2944"/>
      <c r="B93" s="2945"/>
      <c r="C93" s="2945"/>
      <c r="D93" s="2945"/>
      <c r="E93" s="2946"/>
      <c r="F93" s="2286"/>
      <c r="G93" s="2286"/>
      <c r="H93" s="2068"/>
      <c r="I93" s="2581"/>
    </row>
    <row r="94" spans="1:9" ht="12.95" customHeight="1">
      <c r="A94" s="2944"/>
      <c r="B94" s="2945"/>
      <c r="C94" s="2945"/>
      <c r="D94" s="2945"/>
      <c r="E94" s="2946"/>
      <c r="F94" s="2286"/>
      <c r="G94" s="2286"/>
      <c r="H94" s="2068"/>
      <c r="I94" s="2581"/>
    </row>
    <row r="95" spans="1:9" ht="13.5" customHeight="1">
      <c r="A95" s="2961" t="s">
        <v>1835</v>
      </c>
      <c r="B95" s="2961"/>
      <c r="C95" s="2961"/>
      <c r="D95" s="2961"/>
      <c r="E95" s="2961"/>
      <c r="F95" s="2961"/>
      <c r="G95" s="2961"/>
      <c r="H95" s="2961"/>
      <c r="I95" s="2961"/>
    </row>
    <row r="96" spans="1:9" ht="12.95" customHeight="1">
      <c r="A96" s="2948"/>
      <c r="B96" s="2949"/>
      <c r="C96" s="2949"/>
      <c r="D96" s="2949"/>
      <c r="E96" s="2950"/>
      <c r="F96" s="2286"/>
      <c r="G96" s="2286"/>
      <c r="H96" s="2068"/>
      <c r="I96" s="2581"/>
    </row>
    <row r="97" spans="1:9" ht="12.95" customHeight="1">
      <c r="A97" s="2944"/>
      <c r="B97" s="2945"/>
      <c r="C97" s="2945"/>
      <c r="D97" s="2945"/>
      <c r="E97" s="2946"/>
      <c r="F97" s="2286"/>
      <c r="G97" s="2286"/>
      <c r="H97" s="2068"/>
      <c r="I97" s="2581"/>
    </row>
    <row r="98" spans="1:9" ht="12.95" customHeight="1">
      <c r="A98" s="2944"/>
      <c r="B98" s="2945"/>
      <c r="C98" s="2945"/>
      <c r="D98" s="2945"/>
      <c r="E98" s="2946"/>
      <c r="F98" s="2286"/>
      <c r="G98" s="2286"/>
      <c r="H98" s="2068"/>
      <c r="I98" s="2581"/>
    </row>
    <row r="99" spans="1:9" ht="12.95" customHeight="1">
      <c r="A99" s="2944"/>
      <c r="B99" s="2945"/>
      <c r="C99" s="2945"/>
      <c r="D99" s="2945"/>
      <c r="E99" s="2946"/>
      <c r="F99" s="2286"/>
      <c r="G99" s="2286"/>
      <c r="H99" s="2068"/>
      <c r="I99" s="2581"/>
    </row>
    <row r="100" spans="1:9" ht="12.95" customHeight="1">
      <c r="A100" s="2944"/>
      <c r="B100" s="2945"/>
      <c r="C100" s="2945"/>
      <c r="D100" s="2945"/>
      <c r="E100" s="2946"/>
      <c r="F100" s="2286"/>
      <c r="G100" s="2286"/>
      <c r="H100" s="2068"/>
      <c r="I100" s="2581"/>
    </row>
    <row r="101" spans="1:9" ht="25.5" customHeight="1">
      <c r="A101" s="2961" t="s">
        <v>1836</v>
      </c>
      <c r="B101" s="2961"/>
      <c r="C101" s="2961"/>
      <c r="D101" s="2961"/>
      <c r="E101" s="2961"/>
      <c r="F101" s="2961"/>
      <c r="G101" s="2961"/>
      <c r="H101" s="2961"/>
      <c r="I101" s="2961"/>
    </row>
    <row r="102" spans="1:9" ht="12.95" customHeight="1">
      <c r="A102" s="2962"/>
      <c r="B102" s="2963"/>
      <c r="C102" s="2963"/>
      <c r="D102" s="2963"/>
      <c r="E102" s="2964"/>
      <c r="F102" s="2286"/>
      <c r="G102" s="2286"/>
      <c r="H102" s="2068"/>
      <c r="I102" s="2581"/>
    </row>
    <row r="103" spans="1:9" ht="12.95" customHeight="1">
      <c r="A103" s="2965"/>
      <c r="B103" s="2966"/>
      <c r="C103" s="2966"/>
      <c r="D103" s="2966"/>
      <c r="E103" s="2967"/>
      <c r="F103" s="2286"/>
      <c r="G103" s="2286"/>
      <c r="H103" s="2068"/>
      <c r="I103" s="2581"/>
    </row>
    <row r="104" spans="1:9" ht="12.95" customHeight="1">
      <c r="A104" s="2965"/>
      <c r="B104" s="2966"/>
      <c r="C104" s="2966"/>
      <c r="D104" s="2966"/>
      <c r="E104" s="2967"/>
      <c r="F104" s="2286"/>
      <c r="G104" s="2286"/>
      <c r="H104" s="2068"/>
      <c r="I104" s="2581"/>
    </row>
    <row r="105" spans="1:9" ht="12.95" customHeight="1">
      <c r="A105" s="2965"/>
      <c r="B105" s="2966"/>
      <c r="C105" s="2966"/>
      <c r="D105" s="2966"/>
      <c r="E105" s="2967"/>
      <c r="F105" s="2286"/>
      <c r="G105" s="2286"/>
      <c r="H105" s="2068"/>
      <c r="I105" s="2581"/>
    </row>
    <row r="106" spans="1:9" ht="12.95" customHeight="1">
      <c r="A106" s="2965"/>
      <c r="B106" s="2966"/>
      <c r="C106" s="2966"/>
      <c r="D106" s="2966"/>
      <c r="E106" s="2967"/>
      <c r="F106" s="2286"/>
      <c r="G106" s="2286"/>
      <c r="H106" s="2068"/>
      <c r="I106" s="2581"/>
    </row>
    <row r="107" spans="1:9" ht="25.5" customHeight="1">
      <c r="A107" s="2968" t="s">
        <v>1837</v>
      </c>
      <c r="B107" s="2961"/>
      <c r="C107" s="2961"/>
      <c r="D107" s="2961"/>
      <c r="E107" s="2961"/>
      <c r="F107" s="2961"/>
      <c r="G107" s="2961"/>
      <c r="H107" s="2961"/>
      <c r="I107" s="2969"/>
    </row>
    <row r="108" spans="1:9" ht="12.95" customHeight="1">
      <c r="A108" s="2948"/>
      <c r="B108" s="2949"/>
      <c r="C108" s="2949"/>
      <c r="D108" s="2949"/>
      <c r="E108" s="2950"/>
      <c r="F108" s="2286"/>
      <c r="G108" s="2286"/>
      <c r="H108" s="2068"/>
      <c r="I108" s="2581"/>
    </row>
    <row r="109" spans="1:9" ht="12.95" customHeight="1">
      <c r="A109" s="2944"/>
      <c r="B109" s="2945"/>
      <c r="C109" s="2945"/>
      <c r="D109" s="2945"/>
      <c r="E109" s="2946"/>
      <c r="F109" s="2286"/>
      <c r="G109" s="2286"/>
      <c r="H109" s="2068"/>
      <c r="I109" s="2581"/>
    </row>
    <row r="110" spans="1:9" ht="12.95" customHeight="1">
      <c r="A110" s="2944"/>
      <c r="B110" s="2945"/>
      <c r="C110" s="2945"/>
      <c r="D110" s="2945"/>
      <c r="E110" s="2946"/>
      <c r="F110" s="2286"/>
      <c r="G110" s="2286"/>
      <c r="H110" s="2068"/>
      <c r="I110" s="2581"/>
    </row>
    <row r="111" spans="1:9" ht="12.95" customHeight="1">
      <c r="A111" s="2944"/>
      <c r="B111" s="2945"/>
      <c r="C111" s="2945"/>
      <c r="D111" s="2945"/>
      <c r="E111" s="2946"/>
      <c r="F111" s="2286"/>
      <c r="G111" s="2286"/>
      <c r="H111" s="2068"/>
      <c r="I111" s="2581"/>
    </row>
    <row r="112" spans="1:9" ht="12.95" customHeight="1">
      <c r="A112" s="2952"/>
      <c r="B112" s="2953"/>
      <c r="C112" s="2953"/>
      <c r="D112" s="2953"/>
      <c r="E112" s="2954"/>
      <c r="F112" s="2294"/>
      <c r="G112" s="2294"/>
      <c r="H112" s="2073"/>
      <c r="I112" s="2583"/>
    </row>
    <row r="113" spans="1:13" ht="12.95" customHeight="1">
      <c r="A113" s="828"/>
      <c r="B113" s="828"/>
      <c r="C113" s="828"/>
      <c r="D113" s="828"/>
      <c r="E113" s="828"/>
      <c r="F113" s="278"/>
      <c r="G113" s="278"/>
      <c r="H113" s="828"/>
      <c r="I113" s="828"/>
    </row>
    <row r="114" spans="1:13" ht="12.95" customHeight="1">
      <c r="A114" s="828"/>
      <c r="B114" s="828"/>
      <c r="C114" s="828"/>
      <c r="D114" s="828"/>
      <c r="E114" s="828"/>
      <c r="F114" s="278"/>
      <c r="G114" s="278"/>
      <c r="H114" s="828"/>
      <c r="I114" s="828"/>
    </row>
    <row r="115" spans="1:13" ht="12.95" customHeight="1">
      <c r="A115" s="828"/>
      <c r="B115" s="828"/>
      <c r="C115" s="828"/>
      <c r="D115" s="828"/>
      <c r="E115" s="828"/>
      <c r="F115" s="278"/>
      <c r="G115" s="278"/>
      <c r="H115" s="828"/>
      <c r="I115" s="828"/>
    </row>
    <row r="116" spans="1:13" ht="12.95" customHeight="1">
      <c r="A116" s="828"/>
      <c r="B116" s="828"/>
      <c r="C116" s="828"/>
      <c r="D116" s="828"/>
      <c r="E116" s="828"/>
      <c r="F116" s="278"/>
      <c r="G116" s="278"/>
      <c r="H116" s="828"/>
      <c r="I116" s="828"/>
    </row>
    <row r="117" spans="1:13" ht="12.95" customHeight="1">
      <c r="A117" s="828"/>
      <c r="B117" s="828"/>
      <c r="C117" s="828"/>
      <c r="D117" s="828"/>
      <c r="E117" s="828"/>
      <c r="F117" s="278"/>
      <c r="G117" s="278"/>
      <c r="H117" s="828"/>
      <c r="I117" s="828"/>
    </row>
    <row r="118" spans="1:13" ht="12.95" customHeight="1">
      <c r="A118" s="860">
        <f>'o fy'!$A$54</f>
        <v>0</v>
      </c>
      <c r="B118" s="828"/>
      <c r="C118" s="828"/>
      <c r="D118" s="828"/>
      <c r="E118" s="828"/>
      <c r="F118" s="278"/>
      <c r="G118" s="278"/>
      <c r="H118" s="828"/>
      <c r="I118" s="828"/>
    </row>
    <row r="119" spans="1:13" ht="27" customHeight="1">
      <c r="A119" s="2970" t="s">
        <v>1838</v>
      </c>
      <c r="B119" s="2970"/>
      <c r="C119" s="2970"/>
      <c r="D119" s="2970"/>
      <c r="E119" s="2970"/>
      <c r="F119" s="2970"/>
      <c r="G119" s="2970"/>
      <c r="H119" s="2970"/>
      <c r="I119" s="2970"/>
    </row>
    <row r="120" spans="1:13" ht="12.95" customHeight="1">
      <c r="A120" s="2948"/>
      <c r="B120" s="2949"/>
      <c r="C120" s="2949"/>
      <c r="D120" s="2949"/>
      <c r="E120" s="2950"/>
      <c r="F120" s="2286"/>
      <c r="G120" s="2286"/>
      <c r="H120" s="2068"/>
      <c r="I120" s="2581"/>
    </row>
    <row r="121" spans="1:13" ht="12.95" customHeight="1">
      <c r="A121" s="2944"/>
      <c r="B121" s="2945"/>
      <c r="C121" s="2945"/>
      <c r="D121" s="2945"/>
      <c r="E121" s="2946"/>
      <c r="F121" s="2286"/>
      <c r="G121" s="2286"/>
      <c r="H121" s="2068"/>
      <c r="I121" s="2581"/>
    </row>
    <row r="122" spans="1:13" ht="12.95" customHeight="1">
      <c r="A122" s="2944"/>
      <c r="B122" s="2945"/>
      <c r="C122" s="2945"/>
      <c r="D122" s="2945"/>
      <c r="E122" s="2946"/>
      <c r="F122" s="2286"/>
      <c r="G122" s="2286"/>
      <c r="H122" s="2068"/>
      <c r="I122" s="2581"/>
    </row>
    <row r="123" spans="1:13" ht="12.95" customHeight="1">
      <c r="A123" s="2952"/>
      <c r="B123" s="2953"/>
      <c r="C123" s="2953"/>
      <c r="D123" s="2953"/>
      <c r="E123" s="2954"/>
      <c r="F123" s="2294"/>
      <c r="G123" s="2294"/>
      <c r="H123" s="2073"/>
      <c r="I123" s="2583"/>
    </row>
    <row r="124" spans="1:13" ht="12.95" customHeight="1">
      <c r="B124" s="860"/>
      <c r="C124" s="860"/>
      <c r="D124" s="860"/>
      <c r="E124" s="860"/>
      <c r="F124" s="860"/>
      <c r="G124" s="881"/>
      <c r="H124" s="881"/>
      <c r="I124" s="881"/>
    </row>
    <row r="125" spans="1:13" ht="12.95" customHeight="1">
      <c r="A125" s="2864"/>
      <c r="B125" s="2864"/>
      <c r="C125" s="2864"/>
      <c r="D125" s="2864"/>
      <c r="E125" s="2864"/>
      <c r="F125" s="2864"/>
      <c r="G125" s="2864"/>
      <c r="H125" s="2864"/>
      <c r="I125" s="2864"/>
    </row>
    <row r="126" spans="1:13" ht="12.95" customHeight="1">
      <c r="A126" s="860"/>
      <c r="B126" s="860"/>
      <c r="C126" s="860"/>
      <c r="D126" s="860"/>
      <c r="E126" s="860"/>
      <c r="F126" s="860"/>
      <c r="G126" s="881"/>
      <c r="H126" s="881"/>
      <c r="I126" s="881"/>
    </row>
    <row r="127" spans="1:13" ht="12.95" customHeight="1">
      <c r="A127" s="2929" t="s">
        <v>1839</v>
      </c>
      <c r="B127" s="2929"/>
      <c r="C127" s="2929"/>
      <c r="D127" s="2929"/>
      <c r="E127" s="2929"/>
      <c r="F127" s="2929"/>
      <c r="G127" s="2929"/>
      <c r="H127" s="2929"/>
      <c r="I127" s="2929"/>
    </row>
    <row r="128" spans="1:13" ht="33.75" customHeight="1">
      <c r="A128" s="2749" t="s">
        <v>1840</v>
      </c>
      <c r="B128" s="2749"/>
      <c r="C128" s="2749"/>
      <c r="D128" s="2749"/>
      <c r="E128" s="2749"/>
      <c r="F128" s="2749" t="s">
        <v>218</v>
      </c>
      <c r="G128" s="2749"/>
      <c r="H128" s="2749" t="s">
        <v>955</v>
      </c>
      <c r="I128" s="2749"/>
      <c r="J128" s="882"/>
      <c r="K128" s="882"/>
      <c r="L128" s="882"/>
      <c r="M128" s="882"/>
    </row>
    <row r="129" spans="1:9" ht="12.95" customHeight="1">
      <c r="A129" s="883" t="s">
        <v>1841</v>
      </c>
      <c r="B129" s="883"/>
      <c r="C129" s="883"/>
      <c r="D129" s="883"/>
      <c r="E129" s="883"/>
      <c r="F129" s="884"/>
      <c r="G129" s="884"/>
      <c r="H129" s="884"/>
      <c r="I129" s="884"/>
    </row>
    <row r="130" spans="1:9" ht="12.95" customHeight="1">
      <c r="A130" s="2971"/>
      <c r="B130" s="2972"/>
      <c r="C130" s="2972"/>
      <c r="D130" s="2972"/>
      <c r="E130" s="2972"/>
      <c r="F130" s="2718"/>
      <c r="G130" s="2718"/>
      <c r="H130" s="2718"/>
      <c r="I130" s="2719"/>
    </row>
    <row r="131" spans="1:9" ht="12.95" customHeight="1">
      <c r="A131" s="2973"/>
      <c r="B131" s="2974"/>
      <c r="C131" s="2974"/>
      <c r="D131" s="2974"/>
      <c r="E131" s="2974"/>
      <c r="F131" s="2708"/>
      <c r="G131" s="2708"/>
      <c r="H131" s="2708"/>
      <c r="I131" s="2709"/>
    </row>
    <row r="132" spans="1:9" ht="12.95" customHeight="1">
      <c r="A132" s="883" t="s">
        <v>1842</v>
      </c>
      <c r="B132" s="883"/>
      <c r="C132" s="883"/>
      <c r="D132" s="883"/>
      <c r="E132" s="883"/>
      <c r="F132" s="885"/>
      <c r="G132" s="885"/>
      <c r="H132" s="885"/>
      <c r="I132" s="885"/>
    </row>
    <row r="133" spans="1:9" ht="12.95" customHeight="1">
      <c r="A133" s="2971"/>
      <c r="B133" s="2972"/>
      <c r="C133" s="2972"/>
      <c r="D133" s="2972"/>
      <c r="E133" s="2972"/>
      <c r="F133" s="2718"/>
      <c r="G133" s="2718"/>
      <c r="H133" s="2718"/>
      <c r="I133" s="2719"/>
    </row>
    <row r="134" spans="1:9" ht="12.95" customHeight="1">
      <c r="A134" s="2973"/>
      <c r="B134" s="2974"/>
      <c r="C134" s="2974"/>
      <c r="D134" s="2974"/>
      <c r="E134" s="2974"/>
      <c r="F134" s="2708"/>
      <c r="G134" s="2708"/>
      <c r="H134" s="2708"/>
      <c r="I134" s="2709"/>
    </row>
    <row r="135" spans="1:9" ht="12.95" customHeight="1">
      <c r="A135" s="883" t="s">
        <v>1843</v>
      </c>
      <c r="B135" s="883"/>
      <c r="C135" s="883"/>
      <c r="D135" s="883"/>
      <c r="E135" s="883"/>
      <c r="F135" s="885"/>
      <c r="G135" s="885"/>
      <c r="H135" s="885"/>
      <c r="I135" s="885"/>
    </row>
    <row r="136" spans="1:9" ht="12.95" customHeight="1">
      <c r="A136" s="2971"/>
      <c r="B136" s="2972"/>
      <c r="C136" s="2972"/>
      <c r="D136" s="2972"/>
      <c r="E136" s="2972"/>
      <c r="F136" s="2718"/>
      <c r="G136" s="2718"/>
      <c r="H136" s="2718"/>
      <c r="I136" s="2719"/>
    </row>
    <row r="137" spans="1:9" ht="12.95" customHeight="1">
      <c r="A137" s="2973"/>
      <c r="B137" s="2974"/>
      <c r="C137" s="2974"/>
      <c r="D137" s="2974"/>
      <c r="E137" s="2974"/>
      <c r="F137" s="2708"/>
      <c r="G137" s="2708"/>
      <c r="H137" s="2708"/>
      <c r="I137" s="2709"/>
    </row>
    <row r="138" spans="1:9" ht="12.95" customHeight="1">
      <c r="A138" s="883" t="s">
        <v>1844</v>
      </c>
      <c r="B138" s="883"/>
      <c r="C138" s="883"/>
      <c r="D138" s="883"/>
      <c r="E138" s="883"/>
      <c r="F138" s="885"/>
      <c r="G138" s="885"/>
      <c r="H138" s="885"/>
      <c r="I138" s="885"/>
    </row>
    <row r="139" spans="1:9" ht="12.95" customHeight="1">
      <c r="A139" s="2971"/>
      <c r="B139" s="2972"/>
      <c r="C139" s="2972"/>
      <c r="D139" s="2972"/>
      <c r="E139" s="2972"/>
      <c r="F139" s="2718"/>
      <c r="G139" s="2718"/>
      <c r="H139" s="2718"/>
      <c r="I139" s="2719"/>
    </row>
    <row r="140" spans="1:9" ht="12.95" customHeight="1">
      <c r="A140" s="2973"/>
      <c r="B140" s="2974"/>
      <c r="C140" s="2974"/>
      <c r="D140" s="2974"/>
      <c r="E140" s="2974"/>
      <c r="F140" s="2708"/>
      <c r="G140" s="2708"/>
      <c r="H140" s="2708"/>
      <c r="I140" s="2709"/>
    </row>
    <row r="141" spans="1:9" ht="12.95" customHeight="1">
      <c r="A141" s="883" t="s">
        <v>1845</v>
      </c>
      <c r="B141" s="883"/>
      <c r="C141" s="883"/>
      <c r="D141" s="883"/>
      <c r="E141" s="883"/>
      <c r="F141" s="885"/>
      <c r="G141" s="885"/>
      <c r="H141" s="885"/>
      <c r="I141" s="885"/>
    </row>
    <row r="142" spans="1:9" ht="12.95" customHeight="1">
      <c r="A142" s="2971"/>
      <c r="B142" s="2972"/>
      <c r="C142" s="2972"/>
      <c r="D142" s="2972"/>
      <c r="E142" s="2972"/>
      <c r="F142" s="2718"/>
      <c r="G142" s="2718"/>
      <c r="H142" s="2718"/>
      <c r="I142" s="2719"/>
    </row>
    <row r="143" spans="1:9" ht="12.95" customHeight="1">
      <c r="A143" s="2973"/>
      <c r="B143" s="2974"/>
      <c r="C143" s="2974"/>
      <c r="D143" s="2974"/>
      <c r="E143" s="2974"/>
      <c r="F143" s="2708"/>
      <c r="G143" s="2708"/>
      <c r="H143" s="2708"/>
      <c r="I143" s="2709"/>
    </row>
    <row r="144" spans="1:9" ht="12.95" customHeight="1">
      <c r="A144" s="883" t="s">
        <v>1846</v>
      </c>
      <c r="B144" s="883"/>
      <c r="C144" s="883"/>
      <c r="D144" s="883"/>
      <c r="E144" s="883"/>
      <c r="F144" s="885"/>
      <c r="G144" s="885"/>
      <c r="H144" s="885"/>
      <c r="I144" s="885"/>
    </row>
    <row r="145" spans="1:13" ht="12.95" customHeight="1">
      <c r="A145" s="2971"/>
      <c r="B145" s="2972"/>
      <c r="C145" s="2972"/>
      <c r="D145" s="2972"/>
      <c r="E145" s="2972"/>
      <c r="F145" s="2718"/>
      <c r="G145" s="2718"/>
      <c r="H145" s="2718"/>
      <c r="I145" s="2719"/>
    </row>
    <row r="146" spans="1:13" ht="12.95" customHeight="1">
      <c r="A146" s="2973"/>
      <c r="B146" s="2974"/>
      <c r="C146" s="2974"/>
      <c r="D146" s="2974"/>
      <c r="E146" s="2974"/>
      <c r="F146" s="2708"/>
      <c r="G146" s="2708"/>
      <c r="H146" s="2708"/>
      <c r="I146" s="2709"/>
    </row>
    <row r="147" spans="1:13" ht="12.95" customHeight="1">
      <c r="A147" s="883" t="s">
        <v>1847</v>
      </c>
      <c r="B147" s="883"/>
      <c r="C147" s="883"/>
      <c r="D147" s="883"/>
      <c r="E147" s="883"/>
      <c r="F147" s="885"/>
      <c r="G147" s="885"/>
      <c r="H147" s="885"/>
      <c r="I147" s="885"/>
    </row>
    <row r="148" spans="1:13" ht="12.95" customHeight="1">
      <c r="A148" s="2971"/>
      <c r="B148" s="2972"/>
      <c r="C148" s="2972"/>
      <c r="D148" s="2972"/>
      <c r="E148" s="2972"/>
      <c r="F148" s="2718"/>
      <c r="G148" s="2718"/>
      <c r="H148" s="2718"/>
      <c r="I148" s="2719"/>
    </row>
    <row r="149" spans="1:13" ht="12.95" customHeight="1">
      <c r="A149" s="2973"/>
      <c r="B149" s="2974"/>
      <c r="C149" s="2974"/>
      <c r="D149" s="2974"/>
      <c r="E149" s="2974"/>
      <c r="F149" s="2708"/>
      <c r="G149" s="2708"/>
      <c r="H149" s="2708"/>
      <c r="I149" s="2709"/>
    </row>
    <row r="150" spans="1:13" ht="12.95" customHeight="1">
      <c r="A150" s="883" t="s">
        <v>1848</v>
      </c>
      <c r="B150" s="883"/>
      <c r="C150" s="883"/>
      <c r="D150" s="883"/>
      <c r="E150" s="883"/>
      <c r="F150" s="885"/>
      <c r="G150" s="885"/>
      <c r="H150" s="885"/>
      <c r="I150" s="885"/>
    </row>
    <row r="151" spans="1:13" ht="12.95" customHeight="1">
      <c r="A151" s="2971"/>
      <c r="B151" s="2972"/>
      <c r="C151" s="2972"/>
      <c r="D151" s="2972"/>
      <c r="E151" s="2972"/>
      <c r="F151" s="2718"/>
      <c r="G151" s="2718"/>
      <c r="H151" s="2718"/>
      <c r="I151" s="2719"/>
    </row>
    <row r="152" spans="1:13" ht="12.95" customHeight="1">
      <c r="A152" s="2973"/>
      <c r="B152" s="2974"/>
      <c r="C152" s="2974"/>
      <c r="D152" s="2974"/>
      <c r="E152" s="2974"/>
      <c r="F152" s="2708"/>
      <c r="G152" s="2708"/>
      <c r="H152" s="2708"/>
      <c r="I152" s="2709"/>
    </row>
    <row r="153" spans="1:13" s="886" customFormat="1" ht="12.95" customHeight="1">
      <c r="A153" s="886" t="s">
        <v>972</v>
      </c>
      <c r="J153" s="887"/>
      <c r="K153" s="887"/>
      <c r="L153" s="887"/>
      <c r="M153" s="887"/>
    </row>
    <row r="154" spans="1:13" s="886" customFormat="1" ht="60" customHeight="1">
      <c r="A154" s="2864"/>
      <c r="B154" s="2864"/>
      <c r="C154" s="2864"/>
      <c r="D154" s="2864"/>
      <c r="E154" s="2864"/>
      <c r="F154" s="2864"/>
      <c r="G154" s="2864"/>
      <c r="H154" s="2864"/>
      <c r="I154" s="2864"/>
      <c r="J154" s="888"/>
      <c r="K154" s="888"/>
      <c r="L154" s="888"/>
      <c r="M154" s="888"/>
    </row>
    <row r="175" spans="1:1" ht="12.95" customHeight="1">
      <c r="A175" s="825">
        <f>$A$118</f>
        <v>0</v>
      </c>
    </row>
  </sheetData>
  <sheetProtection formatCells="0" selectLockedCells="1"/>
  <mergeCells count="336">
    <mergeCell ref="A154:I154"/>
    <mergeCell ref="A149:E149"/>
    <mergeCell ref="F149:G149"/>
    <mergeCell ref="H149:I149"/>
    <mergeCell ref="A151:E151"/>
    <mergeCell ref="F151:G151"/>
    <mergeCell ref="H151:I151"/>
    <mergeCell ref="A152:E152"/>
    <mergeCell ref="F152:G152"/>
    <mergeCell ref="H152:I152"/>
    <mergeCell ref="A148:E148"/>
    <mergeCell ref="F148:G148"/>
    <mergeCell ref="H148:I148"/>
    <mergeCell ref="A142:E142"/>
    <mergeCell ref="F142:G142"/>
    <mergeCell ref="H142:I142"/>
    <mergeCell ref="A143:E143"/>
    <mergeCell ref="F143:G143"/>
    <mergeCell ref="H143:I143"/>
    <mergeCell ref="A145:E145"/>
    <mergeCell ref="F145:G145"/>
    <mergeCell ref="H145:I145"/>
    <mergeCell ref="A139:E139"/>
    <mergeCell ref="F139:G139"/>
    <mergeCell ref="H139:I139"/>
    <mergeCell ref="A140:E140"/>
    <mergeCell ref="F140:G140"/>
    <mergeCell ref="H140:I140"/>
    <mergeCell ref="A146:E146"/>
    <mergeCell ref="F146:G146"/>
    <mergeCell ref="H146:I146"/>
    <mergeCell ref="A134:E134"/>
    <mergeCell ref="F134:G134"/>
    <mergeCell ref="H134:I134"/>
    <mergeCell ref="A136:E136"/>
    <mergeCell ref="F136:G136"/>
    <mergeCell ref="H136:I136"/>
    <mergeCell ref="A137:E137"/>
    <mergeCell ref="F137:G137"/>
    <mergeCell ref="H137:I137"/>
    <mergeCell ref="A130:E130"/>
    <mergeCell ref="F130:G130"/>
    <mergeCell ref="H130:I130"/>
    <mergeCell ref="A131:E131"/>
    <mergeCell ref="F131:G131"/>
    <mergeCell ref="H131:I131"/>
    <mergeCell ref="A133:E133"/>
    <mergeCell ref="F133:G133"/>
    <mergeCell ref="H133:I133"/>
    <mergeCell ref="A122:E122"/>
    <mergeCell ref="F122:G122"/>
    <mergeCell ref="H122:I122"/>
    <mergeCell ref="A123:E123"/>
    <mergeCell ref="F123:G123"/>
    <mergeCell ref="H123:I123"/>
    <mergeCell ref="A127:I127"/>
    <mergeCell ref="A128:E128"/>
    <mergeCell ref="F128:G128"/>
    <mergeCell ref="H128:I128"/>
    <mergeCell ref="A125:I125"/>
    <mergeCell ref="A112:E112"/>
    <mergeCell ref="F112:G112"/>
    <mergeCell ref="H112:I112"/>
    <mergeCell ref="A119:I119"/>
    <mergeCell ref="A120:E120"/>
    <mergeCell ref="F120:G120"/>
    <mergeCell ref="H120:I120"/>
    <mergeCell ref="A121:E121"/>
    <mergeCell ref="F121:G121"/>
    <mergeCell ref="H121:I121"/>
    <mergeCell ref="A109:E109"/>
    <mergeCell ref="F109:G109"/>
    <mergeCell ref="H109:I109"/>
    <mergeCell ref="A110:E110"/>
    <mergeCell ref="F110:G110"/>
    <mergeCell ref="H110:I110"/>
    <mergeCell ref="A111:E111"/>
    <mergeCell ref="F111:G111"/>
    <mergeCell ref="H111:I111"/>
    <mergeCell ref="A105:E105"/>
    <mergeCell ref="F105:G105"/>
    <mergeCell ref="H105:I105"/>
    <mergeCell ref="A106:E106"/>
    <mergeCell ref="F106:G106"/>
    <mergeCell ref="H106:I106"/>
    <mergeCell ref="A107:I107"/>
    <mergeCell ref="A108:E108"/>
    <mergeCell ref="F108:G108"/>
    <mergeCell ref="H108:I108"/>
    <mergeCell ref="A101:I101"/>
    <mergeCell ref="A102:E102"/>
    <mergeCell ref="F102:G102"/>
    <mergeCell ref="H102:I102"/>
    <mergeCell ref="A103:E103"/>
    <mergeCell ref="F103:G103"/>
    <mergeCell ref="H103:I103"/>
    <mergeCell ref="A104:E104"/>
    <mergeCell ref="F104:G104"/>
    <mergeCell ref="H104:I104"/>
    <mergeCell ref="A98:E98"/>
    <mergeCell ref="F98:G98"/>
    <mergeCell ref="H98:I98"/>
    <mergeCell ref="A99:E99"/>
    <mergeCell ref="F99:G99"/>
    <mergeCell ref="H99:I99"/>
    <mergeCell ref="A100:E100"/>
    <mergeCell ref="F100:G100"/>
    <mergeCell ref="H100:I100"/>
    <mergeCell ref="A94:E94"/>
    <mergeCell ref="F94:G94"/>
    <mergeCell ref="H94:I94"/>
    <mergeCell ref="A95:I95"/>
    <mergeCell ref="A96:E96"/>
    <mergeCell ref="F96:G96"/>
    <mergeCell ref="H96:I96"/>
    <mergeCell ref="A97:E97"/>
    <mergeCell ref="F97:G97"/>
    <mergeCell ref="H97:I97"/>
    <mergeCell ref="A90:I90"/>
    <mergeCell ref="A91:E91"/>
    <mergeCell ref="F91:G91"/>
    <mergeCell ref="H91:I91"/>
    <mergeCell ref="A92:E92"/>
    <mergeCell ref="F92:G92"/>
    <mergeCell ref="H92:I92"/>
    <mergeCell ref="A93:E93"/>
    <mergeCell ref="F93:G93"/>
    <mergeCell ref="H93:I93"/>
    <mergeCell ref="A87:E87"/>
    <mergeCell ref="F87:G87"/>
    <mergeCell ref="H87:I87"/>
    <mergeCell ref="A88:E88"/>
    <mergeCell ref="F88:G88"/>
    <mergeCell ref="H88:I88"/>
    <mergeCell ref="A89:E89"/>
    <mergeCell ref="F89:G89"/>
    <mergeCell ref="H89:I89"/>
    <mergeCell ref="A83:I83"/>
    <mergeCell ref="A84:E84"/>
    <mergeCell ref="F84:G84"/>
    <mergeCell ref="H84:I84"/>
    <mergeCell ref="A85:E85"/>
    <mergeCell ref="F85:G85"/>
    <mergeCell ref="H85:I85"/>
    <mergeCell ref="A86:E86"/>
    <mergeCell ref="F86:G86"/>
    <mergeCell ref="H86:I86"/>
    <mergeCell ref="A80:E80"/>
    <mergeCell ref="F80:G80"/>
    <mergeCell ref="H80:I80"/>
    <mergeCell ref="A81:E81"/>
    <mergeCell ref="F81:G81"/>
    <mergeCell ref="H81:I81"/>
    <mergeCell ref="A82:E82"/>
    <mergeCell ref="F82:G82"/>
    <mergeCell ref="H82:I82"/>
    <mergeCell ref="A76:I76"/>
    <mergeCell ref="A77:E77"/>
    <mergeCell ref="F77:G77"/>
    <mergeCell ref="H77:I77"/>
    <mergeCell ref="A78:E78"/>
    <mergeCell ref="F78:G78"/>
    <mergeCell ref="H78:I78"/>
    <mergeCell ref="A79:E79"/>
    <mergeCell ref="F79:G79"/>
    <mergeCell ref="H79:I79"/>
    <mergeCell ref="A73:E73"/>
    <mergeCell ref="F73:G73"/>
    <mergeCell ref="H73:I73"/>
    <mergeCell ref="A74:E74"/>
    <mergeCell ref="F74:G74"/>
    <mergeCell ref="H74:I74"/>
    <mergeCell ref="A75:E75"/>
    <mergeCell ref="F75:G75"/>
    <mergeCell ref="H75:I75"/>
    <mergeCell ref="A68:I68"/>
    <mergeCell ref="A69:E69"/>
    <mergeCell ref="F69:G69"/>
    <mergeCell ref="H69:I69"/>
    <mergeCell ref="A70:I70"/>
    <mergeCell ref="A71:E71"/>
    <mergeCell ref="F71:G71"/>
    <mergeCell ref="H71:I71"/>
    <mergeCell ref="A72:E72"/>
    <mergeCell ref="F72:G72"/>
    <mergeCell ref="H72:I72"/>
    <mergeCell ref="F62:G62"/>
    <mergeCell ref="H62:I62"/>
    <mergeCell ref="A63:E63"/>
    <mergeCell ref="F63:G63"/>
    <mergeCell ref="H63:I63"/>
    <mergeCell ref="A64:E64"/>
    <mergeCell ref="F64:G64"/>
    <mergeCell ref="H64:I64"/>
    <mergeCell ref="A65:E65"/>
    <mergeCell ref="F65:G65"/>
    <mergeCell ref="H65:I65"/>
    <mergeCell ref="F51:G51"/>
    <mergeCell ref="H51:I51"/>
    <mergeCell ref="A52:E52"/>
    <mergeCell ref="F52:G52"/>
    <mergeCell ref="H52:I52"/>
    <mergeCell ref="A53:E53"/>
    <mergeCell ref="F53:G53"/>
    <mergeCell ref="H53:I53"/>
    <mergeCell ref="A54:E54"/>
    <mergeCell ref="F54:G54"/>
    <mergeCell ref="H54:I54"/>
    <mergeCell ref="F47:G47"/>
    <mergeCell ref="H47:I47"/>
    <mergeCell ref="A48:E48"/>
    <mergeCell ref="F48:G48"/>
    <mergeCell ref="H48:I48"/>
    <mergeCell ref="A49:E49"/>
    <mergeCell ref="F49:G49"/>
    <mergeCell ref="H49:I49"/>
    <mergeCell ref="A50:E50"/>
    <mergeCell ref="F50:G50"/>
    <mergeCell ref="H50:I50"/>
    <mergeCell ref="F43:G43"/>
    <mergeCell ref="H43:I43"/>
    <mergeCell ref="A44:E44"/>
    <mergeCell ref="F44:G44"/>
    <mergeCell ref="H44:I44"/>
    <mergeCell ref="A45:E45"/>
    <mergeCell ref="F45:G45"/>
    <mergeCell ref="H45:I45"/>
    <mergeCell ref="A46:E46"/>
    <mergeCell ref="F46:G46"/>
    <mergeCell ref="H46:I46"/>
    <mergeCell ref="A40:E40"/>
    <mergeCell ref="F40:G40"/>
    <mergeCell ref="H40:I40"/>
    <mergeCell ref="A41:E41"/>
    <mergeCell ref="F41:G41"/>
    <mergeCell ref="H41:I41"/>
    <mergeCell ref="A42:E42"/>
    <mergeCell ref="F42:G42"/>
    <mergeCell ref="H42:I42"/>
    <mergeCell ref="A37:E37"/>
    <mergeCell ref="F37:G37"/>
    <mergeCell ref="H37:I37"/>
    <mergeCell ref="A38:E38"/>
    <mergeCell ref="F38:G38"/>
    <mergeCell ref="H38:I38"/>
    <mergeCell ref="A39:C39"/>
    <mergeCell ref="D39:E39"/>
    <mergeCell ref="F39:G39"/>
    <mergeCell ref="H39:I39"/>
    <mergeCell ref="A32:E34"/>
    <mergeCell ref="F32:I33"/>
    <mergeCell ref="F34:G34"/>
    <mergeCell ref="H34:I34"/>
    <mergeCell ref="A35:C35"/>
    <mergeCell ref="D35:E35"/>
    <mergeCell ref="F35:G35"/>
    <mergeCell ref="H35:I35"/>
    <mergeCell ref="A36:E36"/>
    <mergeCell ref="F36:G36"/>
    <mergeCell ref="H36:I36"/>
    <mergeCell ref="F27:G27"/>
    <mergeCell ref="H27:I27"/>
    <mergeCell ref="A28:E28"/>
    <mergeCell ref="F28:G28"/>
    <mergeCell ref="H28:I28"/>
    <mergeCell ref="A29:E29"/>
    <mergeCell ref="F29:G29"/>
    <mergeCell ref="H29:I29"/>
    <mergeCell ref="A30:E30"/>
    <mergeCell ref="F30:G30"/>
    <mergeCell ref="H30:I30"/>
    <mergeCell ref="F23:G23"/>
    <mergeCell ref="H23:I23"/>
    <mergeCell ref="A24:E24"/>
    <mergeCell ref="F24:G24"/>
    <mergeCell ref="H24:I24"/>
    <mergeCell ref="A25:E25"/>
    <mergeCell ref="F25:G25"/>
    <mergeCell ref="H25:I25"/>
    <mergeCell ref="A26:E26"/>
    <mergeCell ref="F26:G26"/>
    <mergeCell ref="H26:I26"/>
    <mergeCell ref="F19:G19"/>
    <mergeCell ref="H19:I19"/>
    <mergeCell ref="A20:E20"/>
    <mergeCell ref="F20:G20"/>
    <mergeCell ref="H20:I20"/>
    <mergeCell ref="A21:E21"/>
    <mergeCell ref="F21:G21"/>
    <mergeCell ref="H21:I21"/>
    <mergeCell ref="A22:E22"/>
    <mergeCell ref="F22:G22"/>
    <mergeCell ref="H22:I22"/>
    <mergeCell ref="F15:G15"/>
    <mergeCell ref="H15:I15"/>
    <mergeCell ref="A16:E16"/>
    <mergeCell ref="F16:G16"/>
    <mergeCell ref="H16:I16"/>
    <mergeCell ref="A17:E17"/>
    <mergeCell ref="F17:G17"/>
    <mergeCell ref="H17:I17"/>
    <mergeCell ref="A18:E18"/>
    <mergeCell ref="F18:G18"/>
    <mergeCell ref="H18:I18"/>
    <mergeCell ref="A12:E12"/>
    <mergeCell ref="F12:G12"/>
    <mergeCell ref="H12:I12"/>
    <mergeCell ref="A13:E13"/>
    <mergeCell ref="F13:G13"/>
    <mergeCell ref="H13:I13"/>
    <mergeCell ref="A14:E14"/>
    <mergeCell ref="F14:G14"/>
    <mergeCell ref="H14:I14"/>
    <mergeCell ref="A10:E10"/>
    <mergeCell ref="F10:G10"/>
    <mergeCell ref="H10:I10"/>
    <mergeCell ref="H7:I7"/>
    <mergeCell ref="A8:E8"/>
    <mergeCell ref="F8:G8"/>
    <mergeCell ref="H8:I8"/>
    <mergeCell ref="A11:C11"/>
    <mergeCell ref="D11:E11"/>
    <mergeCell ref="F11:G11"/>
    <mergeCell ref="H11:I11"/>
    <mergeCell ref="A2:H2"/>
    <mergeCell ref="A3:I3"/>
    <mergeCell ref="A4:E6"/>
    <mergeCell ref="F4:I5"/>
    <mergeCell ref="F6:G6"/>
    <mergeCell ref="H6:I6"/>
    <mergeCell ref="A9:E9"/>
    <mergeCell ref="F9:G9"/>
    <mergeCell ref="H9:I9"/>
    <mergeCell ref="A7:C7"/>
    <mergeCell ref="D7:E7"/>
    <mergeCell ref="F7:G7"/>
  </mergeCells>
  <pageMargins left="0.75" right="0.75" top="0.71" bottom="1" header="0.4921259845" footer="0.4921259845"/>
  <pageSetup paperSize="9" scale="89" orientation="portrait" horizontalDpi="300" verticalDpi="300" r:id="rId1"/>
  <headerFooter alignWithMargins="0"/>
  <rowBreaks count="3" manualBreakCount="3">
    <brk id="61" max="8" man="1"/>
    <brk id="118" max="8" man="1"/>
    <brk id="176" max="8" man="1"/>
  </rowBreaks>
</worksheet>
</file>

<file path=xl/worksheets/sheet54.xml><?xml version="1.0" encoding="utf-8"?>
<worksheet xmlns="http://schemas.openxmlformats.org/spreadsheetml/2006/main" xmlns:r="http://schemas.openxmlformats.org/officeDocument/2006/relationships">
  <sheetPr codeName="List51">
    <tabColor theme="9" tint="0.59999389629810485"/>
  </sheetPr>
  <dimension ref="A1:N38"/>
  <sheetViews>
    <sheetView showGridLines="0" zoomScaleSheetLayoutView="100" workbookViewId="0">
      <selection activeCell="K48" sqref="K48"/>
    </sheetView>
  </sheetViews>
  <sheetFormatPr defaultRowHeight="11.25"/>
  <cols>
    <col min="1" max="2" width="7.7109375" style="114" customWidth="1"/>
    <col min="3" max="12" width="5.7109375" style="114" customWidth="1"/>
    <col min="13" max="13" width="10.7109375" style="114" customWidth="1"/>
    <col min="14" max="14" width="9.140625" style="114"/>
    <col min="15" max="15" width="5.5703125" style="114" customWidth="1"/>
    <col min="16" max="16384" width="9.140625" style="114"/>
  </cols>
  <sheetData>
    <row r="1" spans="1:14">
      <c r="A1" s="165" t="str">
        <f>'o fy'!$B$29</f>
        <v>LASER CUT SLOVENSKO spol. s r.o.</v>
      </c>
    </row>
    <row r="2" spans="1:14">
      <c r="A2" s="2975" t="s">
        <v>1849</v>
      </c>
      <c r="B2" s="2975"/>
      <c r="C2" s="2975"/>
      <c r="D2" s="2975"/>
      <c r="E2" s="2975"/>
      <c r="F2" s="2975"/>
      <c r="G2" s="2975"/>
      <c r="H2" s="2975"/>
      <c r="I2" s="2975"/>
      <c r="J2" s="2975"/>
      <c r="K2" s="2975"/>
      <c r="L2" s="2975"/>
      <c r="M2" s="2975"/>
    </row>
    <row r="3" spans="1:14">
      <c r="N3" s="161"/>
    </row>
    <row r="4" spans="1:14" ht="22.5" customHeight="1">
      <c r="A4" s="2076" t="s">
        <v>1850</v>
      </c>
      <c r="B4" s="2076"/>
      <c r="C4" s="2505" t="s">
        <v>1851</v>
      </c>
      <c r="D4" s="2505"/>
      <c r="E4" s="2505"/>
      <c r="F4" s="2505"/>
      <c r="G4" s="2505"/>
      <c r="H4" s="2505"/>
      <c r="I4" s="2505" t="s">
        <v>1852</v>
      </c>
      <c r="J4" s="2505"/>
      <c r="K4" s="2505"/>
      <c r="L4" s="2505"/>
      <c r="M4" s="2505"/>
      <c r="N4" s="161"/>
    </row>
    <row r="5" spans="1:14">
      <c r="A5" s="2076"/>
      <c r="B5" s="2076"/>
      <c r="C5" s="1831" t="s">
        <v>1853</v>
      </c>
      <c r="D5" s="2076"/>
      <c r="E5" s="2076" t="s">
        <v>1854</v>
      </c>
      <c r="F5" s="2076"/>
      <c r="G5" s="2076" t="s">
        <v>1855</v>
      </c>
      <c r="H5" s="2076"/>
      <c r="I5" s="1831" t="s">
        <v>1853</v>
      </c>
      <c r="J5" s="2076"/>
      <c r="K5" s="2076" t="s">
        <v>1854</v>
      </c>
      <c r="L5" s="2076"/>
      <c r="M5" s="207" t="s">
        <v>1855</v>
      </c>
      <c r="N5" s="158"/>
    </row>
    <row r="6" spans="1:14">
      <c r="A6" s="2076"/>
      <c r="B6" s="2076"/>
      <c r="C6" s="2076" t="s">
        <v>1856</v>
      </c>
      <c r="D6" s="2076"/>
      <c r="E6" s="2076"/>
      <c r="F6" s="2076"/>
      <c r="G6" s="2076"/>
      <c r="H6" s="2076"/>
      <c r="I6" s="1829" t="s">
        <v>1856</v>
      </c>
      <c r="J6" s="1830"/>
      <c r="K6" s="1830"/>
      <c r="L6" s="1830"/>
      <c r="M6" s="1831"/>
      <c r="N6" s="252"/>
    </row>
    <row r="7" spans="1:14" ht="21.75" customHeight="1">
      <c r="A7" s="2076"/>
      <c r="B7" s="2076"/>
      <c r="C7" s="2505" t="s">
        <v>1857</v>
      </c>
      <c r="D7" s="2505"/>
      <c r="E7" s="2505"/>
      <c r="F7" s="2505"/>
      <c r="G7" s="2505"/>
      <c r="H7" s="2505"/>
      <c r="I7" s="2646" t="s">
        <v>1857</v>
      </c>
      <c r="J7" s="2711"/>
      <c r="K7" s="2711"/>
      <c r="L7" s="2711"/>
      <c r="M7" s="2647"/>
      <c r="N7" s="260"/>
    </row>
    <row r="8" spans="1:14" ht="12.95" customHeight="1">
      <c r="A8" s="2976" t="s">
        <v>1858</v>
      </c>
      <c r="B8" s="2976"/>
      <c r="C8" s="2977"/>
      <c r="D8" s="2667"/>
      <c r="E8" s="2667"/>
      <c r="F8" s="2667"/>
      <c r="G8" s="2667"/>
      <c r="H8" s="2667"/>
      <c r="I8" s="2667"/>
      <c r="J8" s="2667"/>
      <c r="K8" s="2667"/>
      <c r="L8" s="2667"/>
      <c r="M8" s="889"/>
      <c r="N8" s="161"/>
    </row>
    <row r="9" spans="1:14" ht="12.95" customHeight="1">
      <c r="A9" s="2976"/>
      <c r="B9" s="2976"/>
      <c r="C9" s="2682"/>
      <c r="D9" s="2670"/>
      <c r="E9" s="2670"/>
      <c r="F9" s="2670"/>
      <c r="G9" s="2670"/>
      <c r="H9" s="2670"/>
      <c r="I9" s="2670"/>
      <c r="J9" s="2670"/>
      <c r="K9" s="2670"/>
      <c r="L9" s="2670"/>
      <c r="M9" s="890"/>
      <c r="N9" s="161"/>
    </row>
    <row r="10" spans="1:14" ht="12.95" customHeight="1">
      <c r="A10" s="2976" t="s">
        <v>1859</v>
      </c>
      <c r="B10" s="2976"/>
      <c r="C10" s="2682"/>
      <c r="D10" s="2670"/>
      <c r="E10" s="2670"/>
      <c r="F10" s="2670"/>
      <c r="G10" s="2670"/>
      <c r="H10" s="2670"/>
      <c r="I10" s="2670"/>
      <c r="J10" s="2670"/>
      <c r="K10" s="2670"/>
      <c r="L10" s="2670"/>
      <c r="M10" s="890"/>
      <c r="N10" s="193"/>
    </row>
    <row r="11" spans="1:14" ht="12.95" customHeight="1">
      <c r="A11" s="2976"/>
      <c r="B11" s="2976"/>
      <c r="C11" s="2682"/>
      <c r="D11" s="2670"/>
      <c r="E11" s="2670"/>
      <c r="F11" s="2670"/>
      <c r="G11" s="2670"/>
      <c r="H11" s="2670"/>
      <c r="I11" s="2670"/>
      <c r="J11" s="2670"/>
      <c r="K11" s="2670"/>
      <c r="L11" s="2670"/>
      <c r="M11" s="890"/>
    </row>
    <row r="12" spans="1:14" ht="12.95" customHeight="1">
      <c r="A12" s="2976" t="s">
        <v>1860</v>
      </c>
      <c r="B12" s="2976"/>
      <c r="C12" s="2682"/>
      <c r="D12" s="2670"/>
      <c r="E12" s="2670"/>
      <c r="F12" s="2670"/>
      <c r="G12" s="2670"/>
      <c r="H12" s="2670"/>
      <c r="I12" s="2670"/>
      <c r="J12" s="2670"/>
      <c r="K12" s="2670"/>
      <c r="L12" s="2670"/>
      <c r="M12" s="890"/>
    </row>
    <row r="13" spans="1:14" ht="12.95" customHeight="1">
      <c r="A13" s="2976"/>
      <c r="B13" s="2976"/>
      <c r="C13" s="2682"/>
      <c r="D13" s="2670"/>
      <c r="E13" s="2670"/>
      <c r="F13" s="2670"/>
      <c r="G13" s="2670"/>
      <c r="H13" s="2670"/>
      <c r="I13" s="2670"/>
      <c r="J13" s="2670"/>
      <c r="K13" s="2670"/>
      <c r="L13" s="2670"/>
      <c r="M13" s="890"/>
    </row>
    <row r="14" spans="1:14" ht="12.95" customHeight="1">
      <c r="A14" s="2976" t="s">
        <v>1861</v>
      </c>
      <c r="B14" s="2976"/>
      <c r="C14" s="2682"/>
      <c r="D14" s="2670"/>
      <c r="E14" s="2670"/>
      <c r="F14" s="2670"/>
      <c r="G14" s="2670"/>
      <c r="H14" s="2670"/>
      <c r="I14" s="2670"/>
      <c r="J14" s="2670"/>
      <c r="K14" s="2670"/>
      <c r="L14" s="2670"/>
      <c r="M14" s="890"/>
    </row>
    <row r="15" spans="1:14" ht="12.95" customHeight="1">
      <c r="A15" s="2976"/>
      <c r="B15" s="2976"/>
      <c r="C15" s="2682"/>
      <c r="D15" s="2670"/>
      <c r="E15" s="2670"/>
      <c r="F15" s="2670"/>
      <c r="G15" s="2670"/>
      <c r="H15" s="2670"/>
      <c r="I15" s="2670"/>
      <c r="J15" s="2670"/>
      <c r="K15" s="2670"/>
      <c r="L15" s="2670"/>
      <c r="M15" s="890"/>
    </row>
    <row r="16" spans="1:14" ht="12.95" customHeight="1">
      <c r="A16" s="2976" t="s">
        <v>1862</v>
      </c>
      <c r="B16" s="2976"/>
      <c r="C16" s="2682"/>
      <c r="D16" s="2670"/>
      <c r="E16" s="2670"/>
      <c r="F16" s="2670"/>
      <c r="G16" s="2670"/>
      <c r="H16" s="2670"/>
      <c r="I16" s="2670"/>
      <c r="J16" s="2670"/>
      <c r="K16" s="2670"/>
      <c r="L16" s="2670"/>
      <c r="M16" s="890"/>
    </row>
    <row r="17" spans="1:13" ht="12.95" customHeight="1">
      <c r="A17" s="2976"/>
      <c r="B17" s="2976"/>
      <c r="C17" s="2682"/>
      <c r="D17" s="2670"/>
      <c r="E17" s="2670"/>
      <c r="F17" s="2670"/>
      <c r="G17" s="2670"/>
      <c r="H17" s="2670"/>
      <c r="I17" s="2670"/>
      <c r="J17" s="2670"/>
      <c r="K17" s="2670"/>
      <c r="L17" s="2670"/>
      <c r="M17" s="890"/>
    </row>
    <row r="18" spans="1:13" ht="12.95" customHeight="1">
      <c r="A18" s="2976" t="s">
        <v>1863</v>
      </c>
      <c r="B18" s="2976"/>
      <c r="C18" s="2682"/>
      <c r="D18" s="2670"/>
      <c r="E18" s="2670"/>
      <c r="F18" s="2670"/>
      <c r="G18" s="2670"/>
      <c r="H18" s="2670"/>
      <c r="I18" s="2670"/>
      <c r="J18" s="2670"/>
      <c r="K18" s="2670"/>
      <c r="L18" s="2670"/>
      <c r="M18" s="890"/>
    </row>
    <row r="19" spans="1:13" ht="12.95" customHeight="1">
      <c r="A19" s="2976"/>
      <c r="B19" s="2976"/>
      <c r="C19" s="2682"/>
      <c r="D19" s="2670"/>
      <c r="E19" s="2670"/>
      <c r="F19" s="2670"/>
      <c r="G19" s="2670"/>
      <c r="H19" s="2670"/>
      <c r="I19" s="2670"/>
      <c r="J19" s="2670"/>
      <c r="K19" s="2670"/>
      <c r="L19" s="2670"/>
      <c r="M19" s="890"/>
    </row>
    <row r="20" spans="1:13" ht="12.95" customHeight="1">
      <c r="A20" s="2976" t="s">
        <v>1593</v>
      </c>
      <c r="B20" s="2976"/>
      <c r="C20" s="2682"/>
      <c r="D20" s="2670"/>
      <c r="E20" s="2670"/>
      <c r="F20" s="2670"/>
      <c r="G20" s="2670"/>
      <c r="H20" s="2670"/>
      <c r="I20" s="2670"/>
      <c r="J20" s="2670"/>
      <c r="K20" s="2670"/>
      <c r="L20" s="2670"/>
      <c r="M20" s="890"/>
    </row>
    <row r="21" spans="1:13" ht="12.95" customHeight="1">
      <c r="A21" s="2976"/>
      <c r="B21" s="2976"/>
      <c r="C21" s="2978"/>
      <c r="D21" s="2672"/>
      <c r="E21" s="2672"/>
      <c r="F21" s="2672"/>
      <c r="G21" s="2672"/>
      <c r="H21" s="2672"/>
      <c r="I21" s="2672"/>
      <c r="J21" s="2672"/>
      <c r="K21" s="2672"/>
      <c r="L21" s="2672"/>
      <c r="M21" s="891"/>
    </row>
    <row r="23" spans="1:13" s="14" customFormat="1" ht="12.95" customHeight="1">
      <c r="A23" s="14" t="s">
        <v>1864</v>
      </c>
      <c r="J23" s="172"/>
      <c r="K23" s="172"/>
      <c r="L23" s="172"/>
      <c r="M23" s="172"/>
    </row>
    <row r="24" spans="1:13" s="14" customFormat="1" ht="48" customHeight="1">
      <c r="A24" s="2864"/>
      <c r="B24" s="2864"/>
      <c r="C24" s="2864"/>
      <c r="D24" s="2864"/>
      <c r="E24" s="2864"/>
      <c r="F24" s="2864"/>
      <c r="G24" s="2864"/>
      <c r="H24" s="2864"/>
      <c r="I24" s="2864"/>
      <c r="J24" s="2864"/>
      <c r="K24" s="2864"/>
      <c r="L24" s="2864"/>
      <c r="M24" s="2864"/>
    </row>
    <row r="25" spans="1:13" s="14" customFormat="1" ht="12.95" customHeight="1">
      <c r="A25" s="14" t="s">
        <v>1865</v>
      </c>
      <c r="J25" s="172"/>
      <c r="K25" s="172"/>
      <c r="L25" s="172"/>
      <c r="M25" s="172"/>
    </row>
    <row r="26" spans="1:13" s="14" customFormat="1" ht="48" customHeight="1">
      <c r="A26" s="2864"/>
      <c r="B26" s="2864"/>
      <c r="C26" s="2864"/>
      <c r="D26" s="2864"/>
      <c r="E26" s="2864"/>
      <c r="F26" s="2864"/>
      <c r="G26" s="2864"/>
      <c r="H26" s="2864"/>
      <c r="I26" s="2864"/>
      <c r="J26" s="2864"/>
      <c r="K26" s="2864"/>
      <c r="L26" s="2864"/>
      <c r="M26" s="2864"/>
    </row>
    <row r="27" spans="1:13" s="14" customFormat="1" ht="12.95" customHeight="1">
      <c r="A27" s="14" t="s">
        <v>1866</v>
      </c>
      <c r="J27" s="172"/>
      <c r="K27" s="172"/>
      <c r="L27" s="172"/>
      <c r="M27" s="172"/>
    </row>
    <row r="28" spans="1:13" s="14" customFormat="1" ht="48" customHeight="1">
      <c r="A28" s="2864"/>
      <c r="B28" s="2864"/>
      <c r="C28" s="2864"/>
      <c r="D28" s="2864"/>
      <c r="E28" s="2864"/>
      <c r="F28" s="2864"/>
      <c r="G28" s="2864"/>
      <c r="H28" s="2864"/>
      <c r="I28" s="2864"/>
      <c r="J28" s="2864"/>
      <c r="K28" s="2864"/>
      <c r="L28" s="2864"/>
      <c r="M28" s="2864"/>
    </row>
    <row r="29" spans="1:13" s="14" customFormat="1" ht="12.95" customHeight="1">
      <c r="A29" s="14" t="s">
        <v>1867</v>
      </c>
      <c r="J29" s="172"/>
      <c r="K29" s="172"/>
      <c r="L29" s="172"/>
      <c r="M29" s="172"/>
    </row>
    <row r="30" spans="1:13" s="14" customFormat="1" ht="48" customHeight="1">
      <c r="A30" s="2864"/>
      <c r="B30" s="2864"/>
      <c r="C30" s="2864"/>
      <c r="D30" s="2864"/>
      <c r="E30" s="2864"/>
      <c r="F30" s="2864"/>
      <c r="G30" s="2864"/>
      <c r="H30" s="2864"/>
      <c r="I30" s="2864"/>
      <c r="J30" s="2864"/>
      <c r="K30" s="2864"/>
      <c r="L30" s="2864"/>
      <c r="M30" s="2864"/>
    </row>
    <row r="31" spans="1:13" s="14" customFormat="1" ht="12.95" customHeight="1">
      <c r="A31" s="14" t="s">
        <v>1868</v>
      </c>
      <c r="J31" s="172"/>
      <c r="K31" s="172"/>
      <c r="L31" s="172"/>
      <c r="M31" s="172"/>
    </row>
    <row r="32" spans="1:13" s="14" customFormat="1" ht="48" customHeight="1">
      <c r="A32" s="2864"/>
      <c r="B32" s="2864"/>
      <c r="C32" s="2864"/>
      <c r="D32" s="2864"/>
      <c r="E32" s="2864"/>
      <c r="F32" s="2864"/>
      <c r="G32" s="2864"/>
      <c r="H32" s="2864"/>
      <c r="I32" s="2864"/>
      <c r="J32" s="2864"/>
      <c r="K32" s="2864"/>
      <c r="L32" s="2864"/>
      <c r="M32" s="2864"/>
    </row>
    <row r="33" spans="1:13" s="14" customFormat="1" ht="12.95" customHeight="1">
      <c r="A33" s="14" t="s">
        <v>1869</v>
      </c>
      <c r="J33" s="172"/>
      <c r="K33" s="172"/>
      <c r="L33" s="172"/>
      <c r="M33" s="172"/>
    </row>
    <row r="34" spans="1:13" s="14" customFormat="1" ht="48" customHeight="1">
      <c r="A34" s="2864"/>
      <c r="B34" s="2864"/>
      <c r="C34" s="2864"/>
      <c r="D34" s="2864"/>
      <c r="E34" s="2864"/>
      <c r="F34" s="2864"/>
      <c r="G34" s="2864"/>
      <c r="H34" s="2864"/>
      <c r="I34" s="2864"/>
      <c r="J34" s="2864"/>
      <c r="K34" s="2864"/>
      <c r="L34" s="2864"/>
      <c r="M34" s="2864"/>
    </row>
    <row r="35" spans="1:13" s="14" customFormat="1" ht="12.95" customHeight="1">
      <c r="A35" s="14" t="s">
        <v>1870</v>
      </c>
      <c r="J35" s="172"/>
      <c r="K35" s="172"/>
      <c r="L35" s="172"/>
      <c r="M35" s="172"/>
    </row>
    <row r="36" spans="1:13" s="14" customFormat="1" ht="48" customHeight="1">
      <c r="A36" s="2864"/>
      <c r="B36" s="2864"/>
      <c r="C36" s="2864"/>
      <c r="D36" s="2864"/>
      <c r="E36" s="2864"/>
      <c r="F36" s="2864"/>
      <c r="G36" s="2864"/>
      <c r="H36" s="2864"/>
      <c r="I36" s="2864"/>
      <c r="J36" s="2864"/>
      <c r="K36" s="2864"/>
      <c r="L36" s="2864"/>
      <c r="M36" s="2864"/>
    </row>
    <row r="38" spans="1:13">
      <c r="A38" s="165">
        <f>'o fy'!$A$54</f>
        <v>0</v>
      </c>
    </row>
  </sheetData>
  <sheetProtection formatCells="0" selectLockedCells="1"/>
  <mergeCells count="97">
    <mergeCell ref="A36:M36"/>
    <mergeCell ref="C21:D21"/>
    <mergeCell ref="A28:M28"/>
    <mergeCell ref="A30:M30"/>
    <mergeCell ref="A32:M32"/>
    <mergeCell ref="A34:M34"/>
    <mergeCell ref="I18:J18"/>
    <mergeCell ref="K18:L18"/>
    <mergeCell ref="C19:D19"/>
    <mergeCell ref="E19:F19"/>
    <mergeCell ref="A26:M26"/>
    <mergeCell ref="A20:B21"/>
    <mergeCell ref="C20:D20"/>
    <mergeCell ref="E20:F20"/>
    <mergeCell ref="G20:H20"/>
    <mergeCell ref="I20:J20"/>
    <mergeCell ref="K20:L20"/>
    <mergeCell ref="E21:F21"/>
    <mergeCell ref="G21:H21"/>
    <mergeCell ref="I21:J21"/>
    <mergeCell ref="K21:L21"/>
    <mergeCell ref="A24:M24"/>
    <mergeCell ref="A14:B15"/>
    <mergeCell ref="C14:D14"/>
    <mergeCell ref="E14:F14"/>
    <mergeCell ref="I17:J17"/>
    <mergeCell ref="K17:L17"/>
    <mergeCell ref="G14:H14"/>
    <mergeCell ref="K14:L14"/>
    <mergeCell ref="C15:D15"/>
    <mergeCell ref="E15:F15"/>
    <mergeCell ref="G15:H15"/>
    <mergeCell ref="I15:J15"/>
    <mergeCell ref="I14:J14"/>
    <mergeCell ref="K15:L15"/>
    <mergeCell ref="G19:H19"/>
    <mergeCell ref="I19:J19"/>
    <mergeCell ref="K19:L19"/>
    <mergeCell ref="A16:B17"/>
    <mergeCell ref="C16:D16"/>
    <mergeCell ref="E16:F16"/>
    <mergeCell ref="G16:H16"/>
    <mergeCell ref="I16:J16"/>
    <mergeCell ref="K16:L16"/>
    <mergeCell ref="C17:D17"/>
    <mergeCell ref="E17:F17"/>
    <mergeCell ref="G17:H17"/>
    <mergeCell ref="A18:B19"/>
    <mergeCell ref="C18:D18"/>
    <mergeCell ref="E18:F18"/>
    <mergeCell ref="G18:H18"/>
    <mergeCell ref="K13:L13"/>
    <mergeCell ref="C11:D11"/>
    <mergeCell ref="E11:F11"/>
    <mergeCell ref="G11:H11"/>
    <mergeCell ref="I11:J11"/>
    <mergeCell ref="K11:L11"/>
    <mergeCell ref="K12:L12"/>
    <mergeCell ref="C13:D13"/>
    <mergeCell ref="E13:F13"/>
    <mergeCell ref="G13:H13"/>
    <mergeCell ref="I13:J13"/>
    <mergeCell ref="A12:B13"/>
    <mergeCell ref="C12:D12"/>
    <mergeCell ref="E12:F12"/>
    <mergeCell ref="G12:H12"/>
    <mergeCell ref="I12:J12"/>
    <mergeCell ref="C9:D9"/>
    <mergeCell ref="K9:L9"/>
    <mergeCell ref="A10:B11"/>
    <mergeCell ref="C10:D10"/>
    <mergeCell ref="E10:F10"/>
    <mergeCell ref="G10:H10"/>
    <mergeCell ref="I10:J10"/>
    <mergeCell ref="K10:L10"/>
    <mergeCell ref="E9:F9"/>
    <mergeCell ref="A8:B9"/>
    <mergeCell ref="G9:H9"/>
    <mergeCell ref="I9:J9"/>
    <mergeCell ref="C8:D8"/>
    <mergeCell ref="E8:F8"/>
    <mergeCell ref="G8:H8"/>
    <mergeCell ref="I8:J8"/>
    <mergeCell ref="A2:M2"/>
    <mergeCell ref="A4:B7"/>
    <mergeCell ref="C4:H4"/>
    <mergeCell ref="I4:M4"/>
    <mergeCell ref="C5:D5"/>
    <mergeCell ref="E5:F5"/>
    <mergeCell ref="G5:H5"/>
    <mergeCell ref="I5:J5"/>
    <mergeCell ref="K5:L5"/>
    <mergeCell ref="C6:H6"/>
    <mergeCell ref="I6:M6"/>
    <mergeCell ref="C7:H7"/>
    <mergeCell ref="I7:M7"/>
    <mergeCell ref="K8:L8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>
  <sheetPr codeName="List52">
    <tabColor theme="6" tint="0.39997558519241921"/>
  </sheetPr>
  <dimension ref="A1:K52"/>
  <sheetViews>
    <sheetView showGridLines="0" zoomScaleSheetLayoutView="145" workbookViewId="0">
      <selection activeCell="K48" sqref="K48"/>
    </sheetView>
  </sheetViews>
  <sheetFormatPr defaultRowHeight="11.25"/>
  <cols>
    <col min="1" max="1" width="10.28515625" style="825" customWidth="1"/>
    <col min="2" max="2" width="15.28515625" style="825" customWidth="1"/>
    <col min="3" max="3" width="8" style="825" customWidth="1"/>
    <col min="4" max="4" width="10.85546875" style="825" customWidth="1"/>
    <col min="5" max="5" width="8" style="825" customWidth="1"/>
    <col min="6" max="8" width="7.7109375" style="825" customWidth="1"/>
    <col min="9" max="9" width="11" style="825" customWidth="1"/>
    <col min="10" max="10" width="7.7109375" style="825" customWidth="1"/>
    <col min="11" max="11" width="9.140625" style="825" hidden="1" customWidth="1"/>
    <col min="12" max="14" width="9.140625" style="825"/>
    <col min="15" max="15" width="5.5703125" style="825" customWidth="1"/>
    <col min="16" max="16384" width="9.140625" style="825"/>
  </cols>
  <sheetData>
    <row r="1" spans="1:9">
      <c r="A1" s="825" t="str">
        <f>'o fy'!$B$29</f>
        <v>LASER CUT SLOVENSKO spol. s r.o.</v>
      </c>
    </row>
    <row r="2" spans="1:9">
      <c r="A2" s="2979" t="s">
        <v>1871</v>
      </c>
      <c r="B2" s="2979"/>
      <c r="C2" s="2979"/>
      <c r="D2" s="2979"/>
      <c r="E2" s="2979"/>
      <c r="F2" s="2979"/>
      <c r="G2" s="2979"/>
      <c r="H2" s="2979"/>
      <c r="I2" s="2979"/>
    </row>
    <row r="3" spans="1:9" ht="17.25" customHeight="1">
      <c r="A3" s="2980" t="s">
        <v>1872</v>
      </c>
      <c r="B3" s="2980"/>
      <c r="C3" s="2980"/>
      <c r="D3" s="2980"/>
      <c r="E3" s="2980"/>
      <c r="F3" s="2980"/>
      <c r="G3" s="2980"/>
      <c r="H3" s="2980"/>
      <c r="I3" s="2980"/>
    </row>
    <row r="4" spans="1:9">
      <c r="A4" s="2536" t="s">
        <v>1193</v>
      </c>
      <c r="B4" s="2537"/>
      <c r="C4" s="2538"/>
      <c r="D4" s="2936" t="s">
        <v>1873</v>
      </c>
      <c r="E4" s="2937"/>
      <c r="F4" s="2938"/>
      <c r="G4" s="2936" t="s">
        <v>1874</v>
      </c>
      <c r="H4" s="2937"/>
      <c r="I4" s="2938"/>
    </row>
    <row r="5" spans="1:9">
      <c r="A5" s="2933"/>
      <c r="B5" s="2934"/>
      <c r="C5" s="2935"/>
      <c r="D5" s="2939"/>
      <c r="E5" s="2940"/>
      <c r="F5" s="2941"/>
      <c r="G5" s="2939"/>
      <c r="H5" s="2940"/>
      <c r="I5" s="2941"/>
    </row>
    <row r="6" spans="1:9" s="833" customFormat="1" ht="16.5" customHeight="1">
      <c r="A6" s="2981" t="s">
        <v>1831</v>
      </c>
      <c r="B6" s="2982"/>
      <c r="C6" s="2982"/>
      <c r="D6" s="2982"/>
      <c r="E6" s="2982"/>
      <c r="F6" s="2982"/>
      <c r="G6" s="2982"/>
      <c r="H6" s="2982"/>
      <c r="I6" s="2983"/>
    </row>
    <row r="7" spans="1:9" s="833" customFormat="1">
      <c r="A7" s="2218"/>
      <c r="B7" s="2072"/>
      <c r="C7" s="2072"/>
      <c r="D7" s="2072"/>
      <c r="E7" s="2072"/>
      <c r="F7" s="2072"/>
      <c r="G7" s="2072"/>
      <c r="H7" s="2072"/>
      <c r="I7" s="2951"/>
    </row>
    <row r="8" spans="1:9" s="833" customFormat="1">
      <c r="A8" s="2212"/>
      <c r="B8" s="2068"/>
      <c r="C8" s="2068"/>
      <c r="D8" s="2068"/>
      <c r="E8" s="2068"/>
      <c r="F8" s="2068"/>
      <c r="G8" s="2068"/>
      <c r="H8" s="2068"/>
      <c r="I8" s="2581"/>
    </row>
    <row r="9" spans="1:9" s="833" customFormat="1">
      <c r="A9" s="2212"/>
      <c r="B9" s="2068"/>
      <c r="C9" s="2068"/>
      <c r="D9" s="2068"/>
      <c r="E9" s="2068"/>
      <c r="F9" s="2068"/>
      <c r="G9" s="2068"/>
      <c r="H9" s="2068"/>
      <c r="I9" s="2581"/>
    </row>
    <row r="10" spans="1:9" s="833" customFormat="1">
      <c r="A10" s="2212"/>
      <c r="B10" s="2068"/>
      <c r="C10" s="2068"/>
      <c r="D10" s="2068"/>
      <c r="E10" s="2068"/>
      <c r="F10" s="2068"/>
      <c r="G10" s="2068"/>
      <c r="H10" s="2068"/>
      <c r="I10" s="2581"/>
    </row>
    <row r="11" spans="1:9" s="833" customFormat="1">
      <c r="A11" s="2584"/>
      <c r="B11" s="2073"/>
      <c r="C11" s="2073"/>
      <c r="D11" s="2073"/>
      <c r="E11" s="2073"/>
      <c r="F11" s="2073"/>
      <c r="G11" s="2073"/>
      <c r="H11" s="2073"/>
      <c r="I11" s="2583"/>
    </row>
    <row r="12" spans="1:9" s="833" customFormat="1" ht="25.5" customHeight="1">
      <c r="A12" s="2982" t="s">
        <v>1832</v>
      </c>
      <c r="B12" s="2982"/>
      <c r="C12" s="2982"/>
      <c r="D12" s="2982"/>
      <c r="E12" s="2982"/>
      <c r="F12" s="2982"/>
      <c r="G12" s="2982"/>
      <c r="H12" s="2982"/>
      <c r="I12" s="2982"/>
    </row>
    <row r="13" spans="1:9" s="833" customFormat="1" ht="12.95" customHeight="1">
      <c r="A13" s="2218"/>
      <c r="B13" s="2072"/>
      <c r="C13" s="2072"/>
      <c r="D13" s="2072"/>
      <c r="E13" s="2072"/>
      <c r="F13" s="2072"/>
      <c r="G13" s="2072"/>
      <c r="H13" s="2072"/>
      <c r="I13" s="2951"/>
    </row>
    <row r="14" spans="1:9" s="833" customFormat="1" ht="12.95" customHeight="1">
      <c r="A14" s="2212"/>
      <c r="B14" s="2068"/>
      <c r="C14" s="2068"/>
      <c r="D14" s="2068"/>
      <c r="E14" s="2068"/>
      <c r="F14" s="2068"/>
      <c r="G14" s="2068"/>
      <c r="H14" s="2068"/>
      <c r="I14" s="2581"/>
    </row>
    <row r="15" spans="1:9" s="833" customFormat="1" ht="12.95" customHeight="1">
      <c r="A15" s="2212"/>
      <c r="B15" s="2068"/>
      <c r="C15" s="2068"/>
      <c r="D15" s="2068"/>
      <c r="E15" s="2068"/>
      <c r="F15" s="2068"/>
      <c r="G15" s="2068"/>
      <c r="H15" s="2068"/>
      <c r="I15" s="2581"/>
    </row>
    <row r="16" spans="1:9" s="833" customFormat="1" ht="12.95" customHeight="1">
      <c r="A16" s="2212"/>
      <c r="B16" s="2068"/>
      <c r="C16" s="2068"/>
      <c r="D16" s="2068"/>
      <c r="E16" s="2068"/>
      <c r="F16" s="2068"/>
      <c r="G16" s="2068"/>
      <c r="H16" s="2068"/>
      <c r="I16" s="2581"/>
    </row>
    <row r="17" spans="1:9" s="833" customFormat="1" ht="12.95" customHeight="1">
      <c r="A17" s="2584"/>
      <c r="B17" s="2073"/>
      <c r="C17" s="2073"/>
      <c r="D17" s="2073"/>
      <c r="E17" s="2073"/>
      <c r="F17" s="2073"/>
      <c r="G17" s="2073"/>
      <c r="H17" s="2073"/>
      <c r="I17" s="2583"/>
    </row>
    <row r="18" spans="1:9" s="833" customFormat="1" ht="17.25" customHeight="1">
      <c r="A18" s="2982" t="s">
        <v>1833</v>
      </c>
      <c r="B18" s="2982"/>
      <c r="C18" s="2982"/>
      <c r="D18" s="2982"/>
      <c r="E18" s="2982"/>
      <c r="F18" s="2982"/>
      <c r="G18" s="2982"/>
      <c r="H18" s="2982"/>
      <c r="I18" s="2982"/>
    </row>
    <row r="19" spans="1:9" s="833" customFormat="1" ht="12.95" customHeight="1">
      <c r="A19" s="2218"/>
      <c r="B19" s="2072"/>
      <c r="C19" s="2072"/>
      <c r="D19" s="2072"/>
      <c r="E19" s="2072"/>
      <c r="F19" s="2072"/>
      <c r="G19" s="2072"/>
      <c r="H19" s="2072"/>
      <c r="I19" s="2951"/>
    </row>
    <row r="20" spans="1:9" s="833" customFormat="1" ht="12.95" customHeight="1">
      <c r="A20" s="2212"/>
      <c r="B20" s="2068"/>
      <c r="C20" s="2068"/>
      <c r="D20" s="2068"/>
      <c r="E20" s="2068"/>
      <c r="F20" s="2068"/>
      <c r="G20" s="2068"/>
      <c r="H20" s="2068"/>
      <c r="I20" s="2581"/>
    </row>
    <row r="21" spans="1:9" s="833" customFormat="1" ht="12.95" customHeight="1">
      <c r="A21" s="2212"/>
      <c r="B21" s="2068"/>
      <c r="C21" s="2068"/>
      <c r="D21" s="2068"/>
      <c r="E21" s="2068"/>
      <c r="F21" s="2068"/>
      <c r="G21" s="2068"/>
      <c r="H21" s="2068"/>
      <c r="I21" s="2581"/>
    </row>
    <row r="22" spans="1:9" s="833" customFormat="1" ht="12.95" customHeight="1">
      <c r="A22" s="2584"/>
      <c r="B22" s="2073"/>
      <c r="C22" s="2073"/>
      <c r="D22" s="2073"/>
      <c r="E22" s="2073"/>
      <c r="F22" s="2073"/>
      <c r="G22" s="2073"/>
      <c r="H22" s="2073"/>
      <c r="I22" s="2583"/>
    </row>
    <row r="23" spans="1:9" s="833" customFormat="1" ht="40.5" customHeight="1">
      <c r="A23" s="2982" t="s">
        <v>1834</v>
      </c>
      <c r="B23" s="2982"/>
      <c r="C23" s="2982"/>
      <c r="D23" s="2982"/>
      <c r="E23" s="2982"/>
      <c r="F23" s="2982"/>
      <c r="G23" s="2982"/>
      <c r="H23" s="2982"/>
      <c r="I23" s="2982"/>
    </row>
    <row r="24" spans="1:9" s="833" customFormat="1" ht="12.95" customHeight="1">
      <c r="A24" s="2218"/>
      <c r="B24" s="2072"/>
      <c r="C24" s="2072"/>
      <c r="D24" s="2072"/>
      <c r="E24" s="2072"/>
      <c r="F24" s="2072"/>
      <c r="G24" s="2072"/>
      <c r="H24" s="2072"/>
      <c r="I24" s="2951"/>
    </row>
    <row r="25" spans="1:9" s="833" customFormat="1" ht="12.95" customHeight="1">
      <c r="A25" s="2212"/>
      <c r="B25" s="2068"/>
      <c r="C25" s="2068"/>
      <c r="D25" s="2068"/>
      <c r="E25" s="2068"/>
      <c r="F25" s="2068"/>
      <c r="G25" s="2068"/>
      <c r="H25" s="2068"/>
      <c r="I25" s="2581"/>
    </row>
    <row r="26" spans="1:9" s="833" customFormat="1" ht="12.95" customHeight="1">
      <c r="A26" s="2212"/>
      <c r="B26" s="2068"/>
      <c r="C26" s="2068"/>
      <c r="D26" s="2068"/>
      <c r="E26" s="2068"/>
      <c r="F26" s="2068"/>
      <c r="G26" s="2068"/>
      <c r="H26" s="2068"/>
      <c r="I26" s="2581"/>
    </row>
    <row r="27" spans="1:9" s="833" customFormat="1" ht="12.95" customHeight="1">
      <c r="A27" s="2584"/>
      <c r="B27" s="2073"/>
      <c r="C27" s="2073"/>
      <c r="D27" s="2073"/>
      <c r="E27" s="2073"/>
      <c r="F27" s="2073"/>
      <c r="G27" s="2073"/>
      <c r="H27" s="2073"/>
      <c r="I27" s="2583"/>
    </row>
    <row r="28" spans="1:9" s="833" customFormat="1" ht="24.75" customHeight="1">
      <c r="A28" s="2982" t="s">
        <v>1835</v>
      </c>
      <c r="B28" s="2982"/>
      <c r="C28" s="2982"/>
      <c r="D28" s="2982"/>
      <c r="E28" s="2982"/>
      <c r="F28" s="2982"/>
      <c r="G28" s="2982"/>
      <c r="H28" s="2982"/>
      <c r="I28" s="2982"/>
    </row>
    <row r="29" spans="1:9" s="833" customFormat="1" ht="12.95" customHeight="1">
      <c r="A29" s="2218"/>
      <c r="B29" s="2072"/>
      <c r="C29" s="2072"/>
      <c r="D29" s="2072"/>
      <c r="E29" s="2072"/>
      <c r="F29" s="2072"/>
      <c r="G29" s="2072"/>
      <c r="H29" s="2072"/>
      <c r="I29" s="2951"/>
    </row>
    <row r="30" spans="1:9" s="833" customFormat="1" ht="12.95" customHeight="1">
      <c r="A30" s="2212"/>
      <c r="B30" s="2068"/>
      <c r="C30" s="2068"/>
      <c r="D30" s="2068"/>
      <c r="E30" s="2068"/>
      <c r="F30" s="2068"/>
      <c r="G30" s="2068"/>
      <c r="H30" s="2068"/>
      <c r="I30" s="2581"/>
    </row>
    <row r="31" spans="1:9" s="833" customFormat="1" ht="12.95" customHeight="1">
      <c r="A31" s="2212"/>
      <c r="B31" s="2068"/>
      <c r="C31" s="2068"/>
      <c r="D31" s="2068"/>
      <c r="E31" s="2068"/>
      <c r="F31" s="2068"/>
      <c r="G31" s="2068"/>
      <c r="H31" s="2068"/>
      <c r="I31" s="2581"/>
    </row>
    <row r="32" spans="1:9" s="833" customFormat="1" ht="12.95" customHeight="1">
      <c r="A32" s="2584"/>
      <c r="B32" s="2073"/>
      <c r="C32" s="2073"/>
      <c r="D32" s="2073"/>
      <c r="E32" s="2073"/>
      <c r="F32" s="2073"/>
      <c r="G32" s="2073"/>
      <c r="H32" s="2073"/>
      <c r="I32" s="2583"/>
    </row>
    <row r="33" spans="1:9" s="833" customFormat="1" ht="38.1" customHeight="1">
      <c r="A33" s="2982" t="s">
        <v>1836</v>
      </c>
      <c r="B33" s="2982"/>
      <c r="C33" s="2982"/>
      <c r="D33" s="2982"/>
      <c r="E33" s="2982"/>
      <c r="F33" s="2982"/>
      <c r="G33" s="2982"/>
      <c r="H33" s="2982"/>
      <c r="I33" s="2982"/>
    </row>
    <row r="34" spans="1:9" s="833" customFormat="1" ht="12.95" customHeight="1">
      <c r="A34" s="2218"/>
      <c r="B34" s="2072"/>
      <c r="C34" s="2072"/>
      <c r="D34" s="2072"/>
      <c r="E34" s="2072"/>
      <c r="F34" s="2072"/>
      <c r="G34" s="2072"/>
      <c r="H34" s="2072"/>
      <c r="I34" s="2951"/>
    </row>
    <row r="35" spans="1:9" s="833" customFormat="1" ht="12.95" customHeight="1">
      <c r="A35" s="2212"/>
      <c r="B35" s="2068"/>
      <c r="C35" s="2068"/>
      <c r="D35" s="2068"/>
      <c r="E35" s="2068"/>
      <c r="F35" s="2068"/>
      <c r="G35" s="2068"/>
      <c r="H35" s="2068"/>
      <c r="I35" s="2581"/>
    </row>
    <row r="36" spans="1:9" s="833" customFormat="1" ht="12.95" customHeight="1">
      <c r="A36" s="2212"/>
      <c r="B36" s="2068"/>
      <c r="C36" s="2068"/>
      <c r="D36" s="2068"/>
      <c r="E36" s="2068"/>
      <c r="F36" s="2068"/>
      <c r="G36" s="2068"/>
      <c r="H36" s="2068"/>
      <c r="I36" s="2581"/>
    </row>
    <row r="37" spans="1:9" s="833" customFormat="1" ht="12.95" customHeight="1">
      <c r="A37" s="2584"/>
      <c r="B37" s="2073"/>
      <c r="C37" s="2073"/>
      <c r="D37" s="2073"/>
      <c r="E37" s="2073"/>
      <c r="F37" s="2073"/>
      <c r="G37" s="2073"/>
      <c r="H37" s="2073"/>
      <c r="I37" s="2583"/>
    </row>
    <row r="38" spans="1:9" s="833" customFormat="1" ht="27.75" customHeight="1">
      <c r="A38" s="2982" t="s">
        <v>1837</v>
      </c>
      <c r="B38" s="2982"/>
      <c r="C38" s="2982"/>
      <c r="D38" s="2982"/>
      <c r="E38" s="2982"/>
      <c r="F38" s="2982"/>
      <c r="G38" s="2982"/>
      <c r="H38" s="2982"/>
      <c r="I38" s="2982"/>
    </row>
    <row r="39" spans="1:9" s="833" customFormat="1" ht="12.95" customHeight="1">
      <c r="A39" s="2218"/>
      <c r="B39" s="2072"/>
      <c r="C39" s="2072"/>
      <c r="D39" s="2072"/>
      <c r="E39" s="2072"/>
      <c r="F39" s="2072"/>
      <c r="G39" s="2072"/>
      <c r="H39" s="2072"/>
      <c r="I39" s="2951"/>
    </row>
    <row r="40" spans="1:9" s="833" customFormat="1" ht="12.95" customHeight="1">
      <c r="A40" s="2212"/>
      <c r="B40" s="2068"/>
      <c r="C40" s="2068"/>
      <c r="D40" s="2068"/>
      <c r="E40" s="2068"/>
      <c r="F40" s="2068"/>
      <c r="G40" s="2068"/>
      <c r="H40" s="2068"/>
      <c r="I40" s="2581"/>
    </row>
    <row r="41" spans="1:9" s="833" customFormat="1" ht="12.95" customHeight="1">
      <c r="A41" s="2212"/>
      <c r="B41" s="2068"/>
      <c r="C41" s="2068"/>
      <c r="D41" s="2068"/>
      <c r="E41" s="2068"/>
      <c r="F41" s="2068"/>
      <c r="G41" s="2068"/>
      <c r="H41" s="2068"/>
      <c r="I41" s="2581"/>
    </row>
    <row r="42" spans="1:9" s="833" customFormat="1" ht="12.95" customHeight="1">
      <c r="A42" s="2584"/>
      <c r="B42" s="2073"/>
      <c r="C42" s="2073"/>
      <c r="D42" s="2073"/>
      <c r="E42" s="2073"/>
      <c r="F42" s="2073"/>
      <c r="G42" s="2073"/>
      <c r="H42" s="2073"/>
      <c r="I42" s="2583"/>
    </row>
    <row r="43" spans="1:9" s="833" customFormat="1" ht="19.5" hidden="1" customHeight="1">
      <c r="A43" s="828"/>
      <c r="B43" s="828"/>
      <c r="C43" s="828"/>
      <c r="D43" s="828"/>
      <c r="E43" s="828"/>
      <c r="F43" s="828"/>
      <c r="G43" s="828"/>
      <c r="H43" s="828"/>
      <c r="I43" s="828"/>
    </row>
    <row r="44" spans="1:9" s="833" customFormat="1" ht="25.5" customHeight="1">
      <c r="A44" s="2984" t="s">
        <v>1838</v>
      </c>
      <c r="B44" s="2984"/>
      <c r="C44" s="2984"/>
      <c r="D44" s="2984"/>
      <c r="E44" s="2984"/>
      <c r="F44" s="2984"/>
      <c r="G44" s="2984"/>
      <c r="H44" s="2984"/>
      <c r="I44" s="2984"/>
    </row>
    <row r="45" spans="1:9" s="833" customFormat="1" ht="12.95" customHeight="1">
      <c r="A45" s="2218"/>
      <c r="B45" s="2072"/>
      <c r="C45" s="2072"/>
      <c r="D45" s="2072"/>
      <c r="E45" s="2072"/>
      <c r="F45" s="2072"/>
      <c r="G45" s="2072"/>
      <c r="H45" s="2072"/>
      <c r="I45" s="2951"/>
    </row>
    <row r="46" spans="1:9" s="833" customFormat="1" ht="12.95" customHeight="1">
      <c r="A46" s="2212"/>
      <c r="B46" s="2068"/>
      <c r="C46" s="2068"/>
      <c r="D46" s="2068"/>
      <c r="E46" s="2068"/>
      <c r="F46" s="2068"/>
      <c r="G46" s="2068"/>
      <c r="H46" s="2068"/>
      <c r="I46" s="2581"/>
    </row>
    <row r="47" spans="1:9" s="833" customFormat="1" ht="12.95" customHeight="1">
      <c r="A47" s="2212"/>
      <c r="B47" s="2068"/>
      <c r="C47" s="2068"/>
      <c r="D47" s="2068"/>
      <c r="E47" s="2068"/>
      <c r="F47" s="2068"/>
      <c r="G47" s="2068"/>
      <c r="H47" s="2068"/>
      <c r="I47" s="2581"/>
    </row>
    <row r="48" spans="1:9" s="833" customFormat="1" ht="12.95" customHeight="1">
      <c r="A48" s="2584"/>
      <c r="B48" s="2073"/>
      <c r="C48" s="2073"/>
      <c r="D48" s="2073"/>
      <c r="E48" s="2073"/>
      <c r="F48" s="2073"/>
      <c r="G48" s="2073"/>
      <c r="H48" s="2073"/>
      <c r="I48" s="2583"/>
    </row>
    <row r="49" spans="1:1" s="833" customFormat="1"/>
    <row r="52" spans="1:1">
      <c r="A52" s="825">
        <f>'o fy'!$A$54</f>
        <v>0</v>
      </c>
    </row>
  </sheetData>
  <sheetProtection formatCells="0" selectLockedCells="1"/>
  <mergeCells count="115">
    <mergeCell ref="A46:C46"/>
    <mergeCell ref="D46:F46"/>
    <mergeCell ref="G46:I46"/>
    <mergeCell ref="A47:C47"/>
    <mergeCell ref="D47:F47"/>
    <mergeCell ref="G47:I47"/>
    <mergeCell ref="A48:C48"/>
    <mergeCell ref="D48:F48"/>
    <mergeCell ref="G48:I48"/>
    <mergeCell ref="A41:C41"/>
    <mergeCell ref="D41:F41"/>
    <mergeCell ref="G41:I41"/>
    <mergeCell ref="A42:C42"/>
    <mergeCell ref="D42:F42"/>
    <mergeCell ref="G42:I42"/>
    <mergeCell ref="A44:I44"/>
    <mergeCell ref="A45:C45"/>
    <mergeCell ref="D45:F45"/>
    <mergeCell ref="G45:I45"/>
    <mergeCell ref="A37:C37"/>
    <mergeCell ref="D37:F37"/>
    <mergeCell ref="G37:I37"/>
    <mergeCell ref="A38:I38"/>
    <mergeCell ref="A39:C39"/>
    <mergeCell ref="D39:F39"/>
    <mergeCell ref="G39:I39"/>
    <mergeCell ref="A40:C40"/>
    <mergeCell ref="D40:F40"/>
    <mergeCell ref="G40:I40"/>
    <mergeCell ref="A33:I33"/>
    <mergeCell ref="A34:C34"/>
    <mergeCell ref="D34:F34"/>
    <mergeCell ref="G34:I34"/>
    <mergeCell ref="A35:C35"/>
    <mergeCell ref="D35:F35"/>
    <mergeCell ref="G35:I35"/>
    <mergeCell ref="A36:C36"/>
    <mergeCell ref="D36:F36"/>
    <mergeCell ref="G36:I36"/>
    <mergeCell ref="A30:C30"/>
    <mergeCell ref="D30:F30"/>
    <mergeCell ref="G30:I30"/>
    <mergeCell ref="A31:C31"/>
    <mergeCell ref="D31:F31"/>
    <mergeCell ref="G31:I31"/>
    <mergeCell ref="A32:C32"/>
    <mergeCell ref="D32:F32"/>
    <mergeCell ref="G32:I32"/>
    <mergeCell ref="A26:C26"/>
    <mergeCell ref="D26:F26"/>
    <mergeCell ref="G26:I26"/>
    <mergeCell ref="A27:C27"/>
    <mergeCell ref="D27:F27"/>
    <mergeCell ref="G27:I27"/>
    <mergeCell ref="A28:I28"/>
    <mergeCell ref="A29:C29"/>
    <mergeCell ref="D29:F29"/>
    <mergeCell ref="G29:I29"/>
    <mergeCell ref="A22:C22"/>
    <mergeCell ref="D22:F22"/>
    <mergeCell ref="G22:I22"/>
    <mergeCell ref="A23:I23"/>
    <mergeCell ref="A24:C24"/>
    <mergeCell ref="D24:F24"/>
    <mergeCell ref="G24:I24"/>
    <mergeCell ref="A25:C25"/>
    <mergeCell ref="D25:F25"/>
    <mergeCell ref="G25:I25"/>
    <mergeCell ref="A18:I18"/>
    <mergeCell ref="A19:C19"/>
    <mergeCell ref="D19:F19"/>
    <mergeCell ref="G19:I19"/>
    <mergeCell ref="A20:C20"/>
    <mergeCell ref="D20:F20"/>
    <mergeCell ref="G20:I20"/>
    <mergeCell ref="A21:C21"/>
    <mergeCell ref="D21:F21"/>
    <mergeCell ref="G21:I21"/>
    <mergeCell ref="A15:C15"/>
    <mergeCell ref="D15:F15"/>
    <mergeCell ref="G15:I15"/>
    <mergeCell ref="A16:C16"/>
    <mergeCell ref="D16:F16"/>
    <mergeCell ref="G16:I16"/>
    <mergeCell ref="A17:C17"/>
    <mergeCell ref="D17:F17"/>
    <mergeCell ref="G17:I17"/>
    <mergeCell ref="A11:C11"/>
    <mergeCell ref="D11:F11"/>
    <mergeCell ref="G11:I11"/>
    <mergeCell ref="A12:I12"/>
    <mergeCell ref="A13:C13"/>
    <mergeCell ref="D13:F13"/>
    <mergeCell ref="G13:I13"/>
    <mergeCell ref="A14:C14"/>
    <mergeCell ref="D14:F14"/>
    <mergeCell ref="G14:I14"/>
    <mergeCell ref="A8:C8"/>
    <mergeCell ref="D8:F8"/>
    <mergeCell ref="G8:I8"/>
    <mergeCell ref="A9:C9"/>
    <mergeCell ref="D9:F9"/>
    <mergeCell ref="G9:I9"/>
    <mergeCell ref="A10:C10"/>
    <mergeCell ref="D10:F10"/>
    <mergeCell ref="G10:I10"/>
    <mergeCell ref="A7:C7"/>
    <mergeCell ref="D7:F7"/>
    <mergeCell ref="G7:I7"/>
    <mergeCell ref="A2:I2"/>
    <mergeCell ref="A3:I3"/>
    <mergeCell ref="A4:C5"/>
    <mergeCell ref="D4:F5"/>
    <mergeCell ref="G4:I5"/>
    <mergeCell ref="A6:I6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>
  <sheetPr codeName="List53"/>
  <dimension ref="A1:Y44"/>
  <sheetViews>
    <sheetView showGridLines="0" zoomScaleSheetLayoutView="100" workbookViewId="0">
      <selection activeCell="K48" sqref="K48"/>
    </sheetView>
  </sheetViews>
  <sheetFormatPr defaultRowHeight="14.1" customHeight="1"/>
  <cols>
    <col min="1" max="25" width="8.7109375" style="893" customWidth="1"/>
    <col min="26" max="16384" width="9.140625" style="893"/>
  </cols>
  <sheetData>
    <row r="1" spans="1:25" ht="14.1" customHeight="1">
      <c r="A1" s="892" t="str">
        <f>'o fy'!$B$29</f>
        <v>LASER CUT SLOVENSKO spol. s r.o.</v>
      </c>
    </row>
    <row r="2" spans="1:25" ht="14.1" customHeight="1">
      <c r="A2" s="2929" t="s">
        <v>1875</v>
      </c>
      <c r="B2" s="2929"/>
      <c r="C2" s="2929"/>
      <c r="D2" s="2929"/>
      <c r="E2" s="2929"/>
      <c r="F2" s="2929"/>
      <c r="G2" s="2929"/>
      <c r="H2" s="2929"/>
      <c r="I2" s="2929"/>
      <c r="J2" s="880"/>
    </row>
    <row r="3" spans="1:25" ht="14.1" customHeight="1">
      <c r="A3" s="2988" t="s">
        <v>1876</v>
      </c>
      <c r="B3" s="2988"/>
      <c r="C3" s="2988"/>
      <c r="D3" s="2988"/>
      <c r="E3" s="2988"/>
      <c r="F3" s="2989" t="s">
        <v>1877</v>
      </c>
      <c r="G3" s="2988" t="s">
        <v>1878</v>
      </c>
      <c r="H3" s="2988"/>
      <c r="I3" s="2988"/>
      <c r="J3" s="2988"/>
      <c r="K3" s="894"/>
      <c r="L3" s="894"/>
      <c r="M3" s="894"/>
      <c r="N3" s="894"/>
      <c r="O3" s="894"/>
      <c r="P3" s="894"/>
      <c r="Q3" s="894"/>
      <c r="R3" s="894"/>
      <c r="S3" s="894"/>
      <c r="T3" s="894"/>
      <c r="U3" s="894"/>
      <c r="V3" s="894"/>
      <c r="W3" s="894"/>
      <c r="X3" s="894"/>
      <c r="Y3" s="894"/>
    </row>
    <row r="4" spans="1:25" ht="45.75" customHeight="1">
      <c r="A4" s="2988"/>
      <c r="B4" s="2988"/>
      <c r="C4" s="2988"/>
      <c r="D4" s="2988"/>
      <c r="E4" s="2988"/>
      <c r="F4" s="2989"/>
      <c r="G4" s="2990" t="s">
        <v>218</v>
      </c>
      <c r="H4" s="2989"/>
      <c r="I4" s="2989" t="s">
        <v>1879</v>
      </c>
      <c r="J4" s="2989"/>
      <c r="K4" s="895"/>
      <c r="L4" s="895"/>
      <c r="M4" s="895"/>
      <c r="N4" s="895"/>
      <c r="O4" s="895"/>
      <c r="P4" s="895"/>
      <c r="Q4" s="895"/>
      <c r="R4" s="895"/>
      <c r="S4" s="895"/>
      <c r="T4" s="895"/>
      <c r="U4" s="895"/>
      <c r="V4" s="895"/>
      <c r="W4" s="895"/>
      <c r="X4" s="895"/>
      <c r="Y4" s="895"/>
    </row>
    <row r="5" spans="1:25" ht="14.1" customHeight="1">
      <c r="A5" s="2985" t="s">
        <v>219</v>
      </c>
      <c r="B5" s="2986"/>
      <c r="C5" s="2986"/>
      <c r="D5" s="2986"/>
      <c r="E5" s="2987"/>
      <c r="F5" s="896" t="s">
        <v>220</v>
      </c>
      <c r="G5" s="2985" t="s">
        <v>221</v>
      </c>
      <c r="H5" s="2987"/>
      <c r="I5" s="2985" t="s">
        <v>1001</v>
      </c>
      <c r="J5" s="2987"/>
      <c r="K5" s="897"/>
      <c r="L5" s="897"/>
      <c r="M5" s="897"/>
      <c r="N5" s="897"/>
      <c r="O5" s="897"/>
      <c r="P5" s="897"/>
      <c r="Q5" s="897"/>
      <c r="R5" s="898"/>
      <c r="S5" s="898"/>
      <c r="T5" s="898"/>
      <c r="U5" s="898"/>
      <c r="V5" s="898"/>
      <c r="W5" s="898"/>
      <c r="X5" s="898"/>
      <c r="Y5" s="898"/>
    </row>
    <row r="6" spans="1:25" ht="14.1" customHeight="1">
      <c r="A6" s="2991"/>
      <c r="B6" s="2992"/>
      <c r="C6" s="2992"/>
      <c r="D6" s="2992"/>
      <c r="E6" s="2992"/>
      <c r="F6" s="903"/>
      <c r="G6" s="2993"/>
      <c r="H6" s="2993"/>
      <c r="I6" s="2993"/>
      <c r="J6" s="2994"/>
      <c r="K6" s="897"/>
      <c r="L6" s="897"/>
      <c r="M6" s="897"/>
      <c r="N6" s="897"/>
      <c r="O6" s="897"/>
      <c r="P6" s="897"/>
      <c r="Q6" s="897"/>
      <c r="R6" s="897"/>
      <c r="S6" s="897"/>
      <c r="T6" s="899"/>
      <c r="U6" s="897"/>
      <c r="V6" s="897"/>
      <c r="W6" s="899"/>
      <c r="X6" s="897"/>
      <c r="Y6" s="897"/>
    </row>
    <row r="7" spans="1:25" ht="14.1" customHeight="1">
      <c r="A7" s="2995"/>
      <c r="B7" s="2996"/>
      <c r="C7" s="2996"/>
      <c r="D7" s="2996"/>
      <c r="E7" s="2996"/>
      <c r="F7" s="904"/>
      <c r="G7" s="2997"/>
      <c r="H7" s="2997"/>
      <c r="I7" s="2997"/>
      <c r="J7" s="2998"/>
      <c r="K7" s="900"/>
      <c r="L7" s="900"/>
      <c r="M7" s="900"/>
      <c r="N7" s="900"/>
      <c r="O7" s="900"/>
      <c r="P7" s="900"/>
      <c r="Q7" s="900"/>
      <c r="R7" s="900"/>
      <c r="S7" s="900"/>
      <c r="T7" s="900"/>
      <c r="U7" s="900"/>
      <c r="V7" s="900"/>
      <c r="W7" s="900"/>
      <c r="X7" s="900"/>
      <c r="Y7" s="900"/>
    </row>
    <row r="8" spans="1:25" ht="14.1" customHeight="1">
      <c r="A8" s="2995"/>
      <c r="B8" s="2996"/>
      <c r="C8" s="2996"/>
      <c r="D8" s="2996"/>
      <c r="E8" s="2996"/>
      <c r="F8" s="904"/>
      <c r="G8" s="2997"/>
      <c r="H8" s="2997"/>
      <c r="I8" s="2997"/>
      <c r="J8" s="2998"/>
      <c r="T8" s="901"/>
      <c r="U8" s="898"/>
      <c r="V8" s="898"/>
      <c r="W8" s="901"/>
      <c r="X8" s="898"/>
      <c r="Y8" s="898"/>
    </row>
    <row r="9" spans="1:25" ht="14.1" customHeight="1">
      <c r="A9" s="2995"/>
      <c r="B9" s="2996"/>
      <c r="C9" s="2996"/>
      <c r="D9" s="2996"/>
      <c r="E9" s="2996"/>
      <c r="F9" s="904"/>
      <c r="G9" s="2997"/>
      <c r="H9" s="2997"/>
      <c r="I9" s="2997"/>
      <c r="J9" s="2998"/>
      <c r="T9" s="901"/>
      <c r="U9" s="898"/>
      <c r="V9" s="898"/>
      <c r="W9" s="901"/>
      <c r="X9" s="898"/>
      <c r="Y9" s="898"/>
    </row>
    <row r="10" spans="1:25" ht="14.1" customHeight="1">
      <c r="A10" s="2995"/>
      <c r="B10" s="2996"/>
      <c r="C10" s="2996"/>
      <c r="D10" s="2996"/>
      <c r="E10" s="2996"/>
      <c r="F10" s="904"/>
      <c r="G10" s="2997"/>
      <c r="H10" s="2997"/>
      <c r="I10" s="2997"/>
      <c r="J10" s="2998"/>
      <c r="T10" s="901"/>
      <c r="U10" s="898"/>
      <c r="V10" s="898"/>
      <c r="W10" s="901"/>
      <c r="X10" s="898"/>
      <c r="Y10" s="898"/>
    </row>
    <row r="11" spans="1:25" ht="14.1" customHeight="1">
      <c r="A11" s="2995"/>
      <c r="B11" s="2996"/>
      <c r="C11" s="2996"/>
      <c r="D11" s="2996"/>
      <c r="E11" s="2996"/>
      <c r="F11" s="904"/>
      <c r="G11" s="2997"/>
      <c r="H11" s="2997"/>
      <c r="I11" s="2997"/>
      <c r="J11" s="2998"/>
      <c r="T11" s="901"/>
      <c r="U11" s="898"/>
      <c r="V11" s="898"/>
      <c r="W11" s="901"/>
      <c r="X11" s="898"/>
      <c r="Y11" s="898"/>
    </row>
    <row r="12" spans="1:25" ht="14.1" customHeight="1">
      <c r="A12" s="2995"/>
      <c r="B12" s="2996"/>
      <c r="C12" s="2996"/>
      <c r="D12" s="2996"/>
      <c r="E12" s="2996"/>
      <c r="F12" s="904"/>
      <c r="G12" s="2997"/>
      <c r="H12" s="2997"/>
      <c r="I12" s="2997"/>
      <c r="J12" s="2998"/>
      <c r="T12" s="901"/>
      <c r="U12" s="898"/>
      <c r="V12" s="898"/>
      <c r="W12" s="901"/>
      <c r="X12" s="898"/>
      <c r="Y12" s="898"/>
    </row>
    <row r="13" spans="1:25" ht="14.1" customHeight="1">
      <c r="A13" s="2995"/>
      <c r="B13" s="2996"/>
      <c r="C13" s="2996"/>
      <c r="D13" s="2996"/>
      <c r="E13" s="2996"/>
      <c r="F13" s="904"/>
      <c r="G13" s="2997"/>
      <c r="H13" s="2997"/>
      <c r="I13" s="2997"/>
      <c r="J13" s="2998"/>
      <c r="T13" s="901"/>
      <c r="U13" s="898"/>
      <c r="V13" s="898"/>
      <c r="W13" s="901"/>
      <c r="X13" s="898"/>
      <c r="Y13" s="898"/>
    </row>
    <row r="14" spans="1:25" ht="14.1" customHeight="1">
      <c r="A14" s="2995"/>
      <c r="B14" s="2996"/>
      <c r="C14" s="2996"/>
      <c r="D14" s="2996"/>
      <c r="E14" s="2996"/>
      <c r="F14" s="904"/>
      <c r="G14" s="2997"/>
      <c r="H14" s="2997"/>
      <c r="I14" s="2997"/>
      <c r="J14" s="2998"/>
      <c r="T14" s="901"/>
      <c r="U14" s="898"/>
      <c r="V14" s="898"/>
      <c r="W14" s="901"/>
      <c r="X14" s="898"/>
      <c r="Y14" s="898"/>
    </row>
    <row r="15" spans="1:25" ht="14.1" customHeight="1">
      <c r="A15" s="2995"/>
      <c r="B15" s="2996"/>
      <c r="C15" s="2996"/>
      <c r="D15" s="2996"/>
      <c r="E15" s="2996"/>
      <c r="F15" s="904"/>
      <c r="G15" s="2997"/>
      <c r="H15" s="2997"/>
      <c r="I15" s="2997"/>
      <c r="J15" s="2998"/>
      <c r="T15" s="901"/>
      <c r="U15" s="898"/>
      <c r="V15" s="898"/>
      <c r="W15" s="901"/>
      <c r="X15" s="898"/>
      <c r="Y15" s="898"/>
    </row>
    <row r="16" spans="1:25" ht="14.1" customHeight="1">
      <c r="A16" s="2995"/>
      <c r="B16" s="2996"/>
      <c r="C16" s="2996"/>
      <c r="D16" s="2996"/>
      <c r="E16" s="2996"/>
      <c r="F16" s="904"/>
      <c r="G16" s="2997"/>
      <c r="H16" s="2997"/>
      <c r="I16" s="2997"/>
      <c r="J16" s="2998"/>
      <c r="T16" s="901"/>
      <c r="U16" s="898"/>
      <c r="V16" s="898"/>
      <c r="W16" s="901"/>
      <c r="X16" s="898"/>
      <c r="Y16" s="898"/>
    </row>
    <row r="17" spans="1:25" ht="14.1" customHeight="1">
      <c r="A17" s="2995"/>
      <c r="B17" s="2996"/>
      <c r="C17" s="2996"/>
      <c r="D17" s="2996"/>
      <c r="E17" s="2996"/>
      <c r="F17" s="904"/>
      <c r="G17" s="2997"/>
      <c r="H17" s="2997"/>
      <c r="I17" s="2997"/>
      <c r="J17" s="2998"/>
      <c r="T17" s="901"/>
      <c r="U17" s="898"/>
      <c r="V17" s="898"/>
      <c r="W17" s="901"/>
      <c r="X17" s="898"/>
      <c r="Y17" s="898"/>
    </row>
    <row r="18" spans="1:25" ht="14.1" customHeight="1">
      <c r="A18" s="2995"/>
      <c r="B18" s="2996"/>
      <c r="C18" s="2996"/>
      <c r="D18" s="2996"/>
      <c r="E18" s="2996"/>
      <c r="F18" s="904"/>
      <c r="G18" s="2997"/>
      <c r="H18" s="2997"/>
      <c r="I18" s="2997"/>
      <c r="J18" s="2998"/>
      <c r="T18" s="901"/>
      <c r="U18" s="898"/>
      <c r="V18" s="898"/>
      <c r="W18" s="901"/>
      <c r="X18" s="898"/>
      <c r="Y18" s="898"/>
    </row>
    <row r="19" spans="1:25" s="902" customFormat="1" ht="14.1" customHeight="1">
      <c r="A19" s="2999"/>
      <c r="B19" s="3000"/>
      <c r="C19" s="3000"/>
      <c r="D19" s="3000"/>
      <c r="E19" s="3000"/>
      <c r="F19" s="905"/>
      <c r="G19" s="3001"/>
      <c r="H19" s="3001"/>
      <c r="I19" s="3001"/>
      <c r="J19" s="3002"/>
      <c r="K19" s="900"/>
      <c r="L19" s="900"/>
      <c r="M19" s="900"/>
      <c r="N19" s="900"/>
      <c r="O19" s="900"/>
      <c r="P19" s="900"/>
      <c r="Q19" s="900"/>
      <c r="R19" s="900"/>
      <c r="S19" s="900"/>
      <c r="T19" s="900"/>
      <c r="U19" s="900"/>
      <c r="V19" s="900"/>
      <c r="W19" s="900"/>
      <c r="X19" s="900"/>
      <c r="Y19" s="900"/>
    </row>
    <row r="20" spans="1:25" s="886" customFormat="1" ht="12.95" customHeight="1">
      <c r="A20" s="886" t="s">
        <v>972</v>
      </c>
      <c r="J20" s="887"/>
      <c r="K20" s="887"/>
      <c r="L20" s="887"/>
      <c r="M20" s="887"/>
    </row>
    <row r="21" spans="1:25" s="886" customFormat="1" ht="60" customHeight="1">
      <c r="A21" s="3003"/>
      <c r="B21" s="3003"/>
      <c r="C21" s="3003"/>
      <c r="D21" s="3003"/>
      <c r="E21" s="3003"/>
      <c r="F21" s="3003"/>
      <c r="G21" s="3003"/>
      <c r="H21" s="3003"/>
      <c r="I21" s="3003"/>
      <c r="J21" s="3003"/>
      <c r="K21" s="888"/>
      <c r="L21" s="888"/>
      <c r="M21" s="888"/>
    </row>
    <row r="22" spans="1:25" ht="14.1" customHeight="1">
      <c r="A22" s="3004" t="s">
        <v>1880</v>
      </c>
      <c r="B22" s="3005"/>
      <c r="C22" s="3005"/>
      <c r="D22" s="3005"/>
      <c r="E22" s="3006"/>
      <c r="F22" s="2989" t="s">
        <v>1877</v>
      </c>
      <c r="G22" s="2988" t="s">
        <v>1878</v>
      </c>
      <c r="H22" s="2988"/>
      <c r="I22" s="2988"/>
      <c r="J22" s="2988"/>
      <c r="K22" s="894"/>
      <c r="L22" s="894"/>
      <c r="M22" s="894"/>
      <c r="N22" s="894"/>
      <c r="O22" s="894"/>
      <c r="P22" s="894"/>
      <c r="Q22" s="894"/>
      <c r="R22" s="894"/>
      <c r="S22" s="894"/>
      <c r="T22" s="894"/>
      <c r="U22" s="894"/>
      <c r="V22" s="894"/>
      <c r="W22" s="894"/>
      <c r="X22" s="894"/>
      <c r="Y22" s="894"/>
    </row>
    <row r="23" spans="1:25" ht="45.75" customHeight="1">
      <c r="A23" s="3007"/>
      <c r="B23" s="3008"/>
      <c r="C23" s="3008"/>
      <c r="D23" s="3008"/>
      <c r="E23" s="3009"/>
      <c r="F23" s="2989"/>
      <c r="G23" s="2990" t="s">
        <v>218</v>
      </c>
      <c r="H23" s="2989"/>
      <c r="I23" s="2989" t="s">
        <v>1879</v>
      </c>
      <c r="J23" s="2989"/>
      <c r="K23" s="895"/>
      <c r="L23" s="895"/>
      <c r="M23" s="895"/>
      <c r="N23" s="895"/>
      <c r="O23" s="895"/>
      <c r="P23" s="895"/>
      <c r="Q23" s="895"/>
      <c r="R23" s="895"/>
      <c r="S23" s="895"/>
      <c r="T23" s="895"/>
      <c r="U23" s="895"/>
      <c r="V23" s="895"/>
      <c r="W23" s="895"/>
      <c r="X23" s="895"/>
      <c r="Y23" s="895"/>
    </row>
    <row r="24" spans="1:25" ht="14.1" customHeight="1">
      <c r="A24" s="2985" t="s">
        <v>219</v>
      </c>
      <c r="B24" s="2986"/>
      <c r="C24" s="2986"/>
      <c r="D24" s="2986"/>
      <c r="E24" s="2987"/>
      <c r="F24" s="896" t="s">
        <v>220</v>
      </c>
      <c r="G24" s="2985" t="s">
        <v>221</v>
      </c>
      <c r="H24" s="2987"/>
      <c r="I24" s="2985" t="s">
        <v>1001</v>
      </c>
      <c r="J24" s="2987"/>
      <c r="K24" s="897"/>
      <c r="L24" s="897"/>
      <c r="M24" s="897"/>
      <c r="N24" s="897"/>
      <c r="O24" s="897"/>
      <c r="P24" s="897"/>
      <c r="Q24" s="897"/>
      <c r="R24" s="898"/>
      <c r="S24" s="898"/>
      <c r="T24" s="898"/>
      <c r="U24" s="898"/>
      <c r="V24" s="898"/>
      <c r="W24" s="898"/>
      <c r="X24" s="898"/>
      <c r="Y24" s="898"/>
    </row>
    <row r="25" spans="1:25" ht="14.1" customHeight="1">
      <c r="A25" s="2991"/>
      <c r="B25" s="2992"/>
      <c r="C25" s="2992"/>
      <c r="D25" s="2992"/>
      <c r="E25" s="2992"/>
      <c r="F25" s="903"/>
      <c r="G25" s="2993"/>
      <c r="H25" s="2993"/>
      <c r="I25" s="2993"/>
      <c r="J25" s="2994"/>
      <c r="K25" s="897"/>
      <c r="L25" s="897"/>
      <c r="M25" s="897"/>
      <c r="N25" s="897"/>
      <c r="O25" s="897"/>
      <c r="P25" s="897"/>
      <c r="Q25" s="897"/>
      <c r="R25" s="897"/>
      <c r="S25" s="897"/>
      <c r="T25" s="899"/>
      <c r="U25" s="897"/>
      <c r="V25" s="897"/>
      <c r="W25" s="899"/>
      <c r="X25" s="897"/>
      <c r="Y25" s="897"/>
    </row>
    <row r="26" spans="1:25" ht="14.1" customHeight="1">
      <c r="A26" s="2995"/>
      <c r="B26" s="2996"/>
      <c r="C26" s="2996"/>
      <c r="D26" s="2996"/>
      <c r="E26" s="2996"/>
      <c r="F26" s="904"/>
      <c r="G26" s="2997"/>
      <c r="H26" s="2997"/>
      <c r="I26" s="2997"/>
      <c r="J26" s="2998"/>
      <c r="K26" s="900"/>
      <c r="L26" s="900"/>
      <c r="M26" s="900"/>
      <c r="N26" s="900"/>
      <c r="O26" s="900"/>
      <c r="P26" s="900"/>
      <c r="Q26" s="900"/>
      <c r="R26" s="900"/>
      <c r="S26" s="900"/>
      <c r="T26" s="900"/>
      <c r="U26" s="900"/>
      <c r="V26" s="900"/>
      <c r="W26" s="900"/>
      <c r="X26" s="900"/>
      <c r="Y26" s="900"/>
    </row>
    <row r="27" spans="1:25" ht="14.1" customHeight="1">
      <c r="A27" s="2995"/>
      <c r="B27" s="2996"/>
      <c r="C27" s="2996"/>
      <c r="D27" s="2996"/>
      <c r="E27" s="2996"/>
      <c r="F27" s="904"/>
      <c r="G27" s="2997"/>
      <c r="H27" s="2997"/>
      <c r="I27" s="2997"/>
      <c r="J27" s="2998"/>
      <c r="K27" s="900"/>
      <c r="L27" s="900"/>
      <c r="M27" s="900"/>
      <c r="N27" s="900"/>
      <c r="O27" s="900"/>
      <c r="P27" s="900"/>
      <c r="Q27" s="900"/>
      <c r="R27" s="900"/>
      <c r="S27" s="900"/>
      <c r="T27" s="900"/>
      <c r="U27" s="900"/>
      <c r="V27" s="900"/>
      <c r="W27" s="900"/>
      <c r="X27" s="900"/>
      <c r="Y27" s="900"/>
    </row>
    <row r="28" spans="1:25" ht="14.1" customHeight="1">
      <c r="A28" s="2995"/>
      <c r="B28" s="2996"/>
      <c r="C28" s="2996"/>
      <c r="D28" s="2996"/>
      <c r="E28" s="2996"/>
      <c r="F28" s="904"/>
      <c r="G28" s="2997"/>
      <c r="H28" s="2997"/>
      <c r="I28" s="2997"/>
      <c r="J28" s="2998"/>
      <c r="K28" s="900"/>
      <c r="L28" s="900"/>
      <c r="M28" s="900"/>
      <c r="N28" s="900"/>
      <c r="O28" s="900"/>
      <c r="P28" s="900"/>
      <c r="Q28" s="900"/>
      <c r="R28" s="900"/>
      <c r="S28" s="900"/>
      <c r="T28" s="900"/>
      <c r="U28" s="900"/>
      <c r="V28" s="900"/>
      <c r="W28" s="900"/>
      <c r="X28" s="900"/>
      <c r="Y28" s="900"/>
    </row>
    <row r="29" spans="1:25" ht="14.1" customHeight="1">
      <c r="A29" s="2995"/>
      <c r="B29" s="2996"/>
      <c r="C29" s="2996"/>
      <c r="D29" s="2996"/>
      <c r="E29" s="2996"/>
      <c r="F29" s="904"/>
      <c r="G29" s="2997"/>
      <c r="H29" s="2997"/>
      <c r="I29" s="2997"/>
      <c r="J29" s="2998"/>
      <c r="K29" s="900"/>
      <c r="L29" s="900"/>
      <c r="M29" s="900"/>
      <c r="N29" s="900"/>
      <c r="O29" s="900"/>
      <c r="P29" s="900"/>
      <c r="Q29" s="900"/>
      <c r="R29" s="900"/>
      <c r="S29" s="900"/>
      <c r="T29" s="900"/>
      <c r="U29" s="900"/>
      <c r="V29" s="900"/>
      <c r="W29" s="900"/>
      <c r="X29" s="900"/>
      <c r="Y29" s="900"/>
    </row>
    <row r="30" spans="1:25" ht="14.1" customHeight="1">
      <c r="A30" s="2995"/>
      <c r="B30" s="2996"/>
      <c r="C30" s="2996"/>
      <c r="D30" s="2996"/>
      <c r="E30" s="2996"/>
      <c r="F30" s="904"/>
      <c r="G30" s="2997"/>
      <c r="H30" s="2997"/>
      <c r="I30" s="2997"/>
      <c r="J30" s="2998"/>
      <c r="T30" s="901"/>
      <c r="U30" s="898"/>
      <c r="V30" s="898"/>
      <c r="W30" s="901"/>
      <c r="X30" s="898"/>
      <c r="Y30" s="898"/>
    </row>
    <row r="31" spans="1:25" ht="14.1" customHeight="1">
      <c r="A31" s="2995"/>
      <c r="B31" s="2996"/>
      <c r="C31" s="2996"/>
      <c r="D31" s="2996"/>
      <c r="E31" s="2996"/>
      <c r="F31" s="904"/>
      <c r="G31" s="2997"/>
      <c r="H31" s="2997"/>
      <c r="I31" s="2997"/>
      <c r="J31" s="2998"/>
      <c r="T31" s="901"/>
      <c r="U31" s="898"/>
      <c r="V31" s="898"/>
      <c r="W31" s="901"/>
      <c r="X31" s="898"/>
      <c r="Y31" s="898"/>
    </row>
    <row r="32" spans="1:25" ht="14.1" customHeight="1">
      <c r="A32" s="2995"/>
      <c r="B32" s="2996"/>
      <c r="C32" s="2996"/>
      <c r="D32" s="2996"/>
      <c r="E32" s="2996"/>
      <c r="F32" s="904"/>
      <c r="G32" s="2997"/>
      <c r="H32" s="2997"/>
      <c r="I32" s="2997"/>
      <c r="J32" s="2998"/>
      <c r="T32" s="901"/>
      <c r="U32" s="898"/>
      <c r="V32" s="898"/>
      <c r="W32" s="901"/>
      <c r="X32" s="898"/>
      <c r="Y32" s="898"/>
    </row>
    <row r="33" spans="1:25" ht="14.1" customHeight="1">
      <c r="A33" s="2995"/>
      <c r="B33" s="2996"/>
      <c r="C33" s="2996"/>
      <c r="D33" s="2996"/>
      <c r="E33" s="2996"/>
      <c r="F33" s="904"/>
      <c r="G33" s="2997"/>
      <c r="H33" s="2997"/>
      <c r="I33" s="2997"/>
      <c r="J33" s="2998"/>
      <c r="T33" s="901"/>
      <c r="U33" s="898"/>
      <c r="V33" s="898"/>
      <c r="W33" s="901"/>
      <c r="X33" s="898"/>
      <c r="Y33" s="898"/>
    </row>
    <row r="34" spans="1:25" ht="14.1" customHeight="1">
      <c r="A34" s="2995"/>
      <c r="B34" s="2996"/>
      <c r="C34" s="2996"/>
      <c r="D34" s="2996"/>
      <c r="E34" s="2996"/>
      <c r="F34" s="904"/>
      <c r="G34" s="2997"/>
      <c r="H34" s="2997"/>
      <c r="I34" s="2997"/>
      <c r="J34" s="2998"/>
      <c r="T34" s="901"/>
      <c r="U34" s="898"/>
      <c r="V34" s="898"/>
      <c r="W34" s="901"/>
      <c r="X34" s="898"/>
      <c r="Y34" s="898"/>
    </row>
    <row r="35" spans="1:25" ht="14.1" customHeight="1">
      <c r="A35" s="2995"/>
      <c r="B35" s="2996"/>
      <c r="C35" s="2996"/>
      <c r="D35" s="2996"/>
      <c r="E35" s="2996"/>
      <c r="F35" s="904"/>
      <c r="G35" s="2997"/>
      <c r="H35" s="2997"/>
      <c r="I35" s="2997"/>
      <c r="J35" s="2998"/>
      <c r="T35" s="901"/>
      <c r="U35" s="898"/>
      <c r="V35" s="898"/>
      <c r="W35" s="901"/>
      <c r="X35" s="898"/>
      <c r="Y35" s="898"/>
    </row>
    <row r="36" spans="1:25" ht="14.1" customHeight="1">
      <c r="A36" s="2995"/>
      <c r="B36" s="2996"/>
      <c r="C36" s="2996"/>
      <c r="D36" s="2996"/>
      <c r="E36" s="2996"/>
      <c r="F36" s="904"/>
      <c r="G36" s="2997"/>
      <c r="H36" s="2997"/>
      <c r="I36" s="2997"/>
      <c r="J36" s="2998"/>
      <c r="T36" s="901"/>
      <c r="U36" s="898"/>
      <c r="V36" s="898"/>
      <c r="W36" s="901"/>
      <c r="X36" s="898"/>
      <c r="Y36" s="898"/>
    </row>
    <row r="37" spans="1:25" ht="14.1" customHeight="1">
      <c r="A37" s="2995"/>
      <c r="B37" s="2996"/>
      <c r="C37" s="2996"/>
      <c r="D37" s="2996"/>
      <c r="E37" s="2996"/>
      <c r="F37" s="904"/>
      <c r="G37" s="2997"/>
      <c r="H37" s="2997"/>
      <c r="I37" s="2997"/>
      <c r="J37" s="2998"/>
      <c r="T37" s="901"/>
      <c r="U37" s="898"/>
      <c r="V37" s="898"/>
      <c r="W37" s="901"/>
      <c r="X37" s="898"/>
      <c r="Y37" s="898"/>
    </row>
    <row r="38" spans="1:25" s="902" customFormat="1" ht="14.1" customHeight="1">
      <c r="A38" s="2995"/>
      <c r="B38" s="2996"/>
      <c r="C38" s="2996"/>
      <c r="D38" s="2996"/>
      <c r="E38" s="2996"/>
      <c r="F38" s="904"/>
      <c r="G38" s="2997"/>
      <c r="H38" s="2997"/>
      <c r="I38" s="2997"/>
      <c r="J38" s="2998"/>
      <c r="K38" s="900"/>
      <c r="L38" s="900"/>
      <c r="M38" s="900"/>
      <c r="N38" s="900"/>
      <c r="O38" s="900"/>
      <c r="P38" s="900"/>
      <c r="Q38" s="900"/>
      <c r="R38" s="900"/>
      <c r="S38" s="900"/>
      <c r="T38" s="900"/>
      <c r="U38" s="900"/>
      <c r="V38" s="900"/>
      <c r="W38" s="900"/>
      <c r="X38" s="900"/>
      <c r="Y38" s="900"/>
    </row>
    <row r="39" spans="1:25" ht="14.1" customHeight="1">
      <c r="A39" s="2999"/>
      <c r="B39" s="3000"/>
      <c r="C39" s="3000"/>
      <c r="D39" s="3000"/>
      <c r="E39" s="3000"/>
      <c r="F39" s="905"/>
      <c r="G39" s="3001"/>
      <c r="H39" s="3001"/>
      <c r="I39" s="3001"/>
      <c r="J39" s="3002"/>
      <c r="T39" s="901"/>
      <c r="U39" s="898"/>
      <c r="V39" s="898"/>
      <c r="W39" s="901"/>
      <c r="X39" s="898"/>
      <c r="Y39" s="898"/>
    </row>
    <row r="40" spans="1:25" s="886" customFormat="1" ht="12.95" customHeight="1">
      <c r="A40" s="886" t="s">
        <v>972</v>
      </c>
      <c r="J40" s="887"/>
      <c r="K40" s="887"/>
      <c r="L40" s="887"/>
      <c r="M40" s="887"/>
    </row>
    <row r="41" spans="1:25" s="886" customFormat="1" ht="60" customHeight="1">
      <c r="A41" s="3010"/>
      <c r="B41" s="3010"/>
      <c r="C41" s="3010"/>
      <c r="D41" s="3010"/>
      <c r="E41" s="3010"/>
      <c r="F41" s="3010"/>
      <c r="G41" s="3010"/>
      <c r="H41" s="3010"/>
      <c r="I41" s="3010"/>
      <c r="J41" s="3010"/>
      <c r="K41" s="888"/>
      <c r="L41" s="888"/>
      <c r="M41" s="888"/>
    </row>
    <row r="44" spans="1:25" ht="14.1" customHeight="1">
      <c r="A44" s="893">
        <f>'o fy'!$A$54</f>
        <v>0</v>
      </c>
    </row>
  </sheetData>
  <sheetProtection formatCells="0" selectLockedCells="1"/>
  <mergeCells count="106">
    <mergeCell ref="A36:E36"/>
    <mergeCell ref="G36:H36"/>
    <mergeCell ref="I36:J36"/>
    <mergeCell ref="A37:E37"/>
    <mergeCell ref="G37:H37"/>
    <mergeCell ref="I37:J37"/>
    <mergeCell ref="A41:J41"/>
    <mergeCell ref="A38:E38"/>
    <mergeCell ref="G38:H38"/>
    <mergeCell ref="I38:J38"/>
    <mergeCell ref="A39:E39"/>
    <mergeCell ref="G39:H39"/>
    <mergeCell ref="I39:J39"/>
    <mergeCell ref="A33:E33"/>
    <mergeCell ref="G33:H33"/>
    <mergeCell ref="I33:J33"/>
    <mergeCell ref="A34:E34"/>
    <mergeCell ref="G34:H34"/>
    <mergeCell ref="I34:J34"/>
    <mergeCell ref="A35:E35"/>
    <mergeCell ref="G35:H35"/>
    <mergeCell ref="I35:J35"/>
    <mergeCell ref="A30:E30"/>
    <mergeCell ref="G30:H30"/>
    <mergeCell ref="I30:J30"/>
    <mergeCell ref="A31:E31"/>
    <mergeCell ref="G31:H31"/>
    <mergeCell ref="I31:J31"/>
    <mergeCell ref="A32:E32"/>
    <mergeCell ref="G32:H32"/>
    <mergeCell ref="I32:J32"/>
    <mergeCell ref="A27:E27"/>
    <mergeCell ref="G27:H27"/>
    <mergeCell ref="I27:J27"/>
    <mergeCell ref="A28:E28"/>
    <mergeCell ref="G28:H28"/>
    <mergeCell ref="I28:J28"/>
    <mergeCell ref="A29:E29"/>
    <mergeCell ref="G29:H29"/>
    <mergeCell ref="I29:J29"/>
    <mergeCell ref="A24:E24"/>
    <mergeCell ref="G24:H24"/>
    <mergeCell ref="I24:J24"/>
    <mergeCell ref="A25:E25"/>
    <mergeCell ref="G25:H25"/>
    <mergeCell ref="I25:J25"/>
    <mergeCell ref="A26:E26"/>
    <mergeCell ref="G26:H26"/>
    <mergeCell ref="I26:J26"/>
    <mergeCell ref="A18:E18"/>
    <mergeCell ref="G18:H18"/>
    <mergeCell ref="I18:J18"/>
    <mergeCell ref="A19:E19"/>
    <mergeCell ref="G19:H19"/>
    <mergeCell ref="I19:J19"/>
    <mergeCell ref="A21:J21"/>
    <mergeCell ref="A22:E23"/>
    <mergeCell ref="F22:F23"/>
    <mergeCell ref="G22:J22"/>
    <mergeCell ref="G23:H23"/>
    <mergeCell ref="I23:J23"/>
    <mergeCell ref="A15:E15"/>
    <mergeCell ref="G15:H15"/>
    <mergeCell ref="I15:J15"/>
    <mergeCell ref="A16:E16"/>
    <mergeCell ref="G16:H16"/>
    <mergeCell ref="I16:J16"/>
    <mergeCell ref="A17:E17"/>
    <mergeCell ref="G17:H17"/>
    <mergeCell ref="I17:J17"/>
    <mergeCell ref="A12:E12"/>
    <mergeCell ref="G12:H12"/>
    <mergeCell ref="I12:J12"/>
    <mergeCell ref="A13:E13"/>
    <mergeCell ref="G13:H13"/>
    <mergeCell ref="I13:J13"/>
    <mergeCell ref="A14:E14"/>
    <mergeCell ref="G14:H14"/>
    <mergeCell ref="I14:J14"/>
    <mergeCell ref="A9:E9"/>
    <mergeCell ref="G9:H9"/>
    <mergeCell ref="I9:J9"/>
    <mergeCell ref="A10:E10"/>
    <mergeCell ref="G10:H10"/>
    <mergeCell ref="I10:J10"/>
    <mergeCell ref="A11:E11"/>
    <mergeCell ref="G11:H11"/>
    <mergeCell ref="I11:J11"/>
    <mergeCell ref="A6:E6"/>
    <mergeCell ref="G6:H6"/>
    <mergeCell ref="I6:J6"/>
    <mergeCell ref="A7:E7"/>
    <mergeCell ref="G7:H7"/>
    <mergeCell ref="I7:J7"/>
    <mergeCell ref="A8:E8"/>
    <mergeCell ref="G8:H8"/>
    <mergeCell ref="I8:J8"/>
    <mergeCell ref="A5:E5"/>
    <mergeCell ref="G5:H5"/>
    <mergeCell ref="I5:J5"/>
    <mergeCell ref="A2:I2"/>
    <mergeCell ref="A3:E4"/>
    <mergeCell ref="F3:F4"/>
    <mergeCell ref="G3:J3"/>
    <mergeCell ref="G4:H4"/>
    <mergeCell ref="I4:J4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>
  <sheetPr codeName="List54"/>
  <dimension ref="A1:Z45"/>
  <sheetViews>
    <sheetView showGridLines="0" zoomScaleSheetLayoutView="115" workbookViewId="0">
      <selection activeCell="K48" sqref="K48"/>
    </sheetView>
  </sheetViews>
  <sheetFormatPr defaultRowHeight="11.25"/>
  <cols>
    <col min="1" max="8" width="3.7109375" style="164" customWidth="1"/>
    <col min="9" max="10" width="1.28515625" style="164" customWidth="1"/>
    <col min="11" max="17" width="2.28515625" style="164" customWidth="1"/>
    <col min="18" max="19" width="4.7109375" style="164" customWidth="1"/>
    <col min="20" max="20" width="5.28515625" style="164" customWidth="1"/>
    <col min="21" max="22" width="4.7109375" style="164" customWidth="1"/>
    <col min="23" max="23" width="5.28515625" style="164" customWidth="1"/>
    <col min="24" max="25" width="4.7109375" style="164" customWidth="1"/>
    <col min="26" max="16384" width="9.140625" style="164"/>
  </cols>
  <sheetData>
    <row r="1" spans="1:26">
      <c r="A1" s="686" t="str">
        <f>'o fy'!$B$29</f>
        <v>LASER CUT SLOVENSKO spol. s r.o.</v>
      </c>
      <c r="W1" s="233"/>
      <c r="X1" s="2915"/>
      <c r="Y1" s="2915"/>
    </row>
    <row r="2" spans="1:26" ht="22.5" customHeight="1">
      <c r="A2" s="2369" t="s">
        <v>1881</v>
      </c>
      <c r="B2" s="2369"/>
      <c r="C2" s="2369"/>
      <c r="D2" s="2369"/>
      <c r="E2" s="2369"/>
      <c r="F2" s="2369"/>
      <c r="G2" s="2369"/>
      <c r="H2" s="2369"/>
      <c r="I2" s="2369"/>
      <c r="J2" s="2369"/>
      <c r="K2" s="2369"/>
      <c r="L2" s="2369"/>
      <c r="M2" s="2369"/>
      <c r="N2" s="2369"/>
      <c r="O2" s="2369"/>
      <c r="P2" s="2369"/>
      <c r="Q2" s="2369"/>
      <c r="R2" s="2369"/>
      <c r="S2" s="2369"/>
      <c r="T2" s="2369"/>
      <c r="U2" s="2369"/>
      <c r="V2" s="2369"/>
      <c r="W2" s="2369"/>
      <c r="X2" s="2369"/>
      <c r="Y2" s="2369"/>
      <c r="Z2" s="158"/>
    </row>
    <row r="3" spans="1:26" ht="10.5" customHeight="1">
      <c r="A3" s="222"/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158"/>
    </row>
    <row r="4" spans="1:26" ht="26.25" customHeight="1">
      <c r="A4" s="2076" t="s">
        <v>1193</v>
      </c>
      <c r="B4" s="2076"/>
      <c r="C4" s="2076"/>
      <c r="D4" s="2076"/>
      <c r="E4" s="2076"/>
      <c r="F4" s="2076"/>
      <c r="G4" s="2076"/>
      <c r="H4" s="2076"/>
      <c r="I4" s="2505" t="s">
        <v>1882</v>
      </c>
      <c r="J4" s="2505"/>
      <c r="K4" s="2505" t="s">
        <v>1883</v>
      </c>
      <c r="L4" s="2505"/>
      <c r="M4" s="2505"/>
      <c r="N4" s="2505"/>
      <c r="O4" s="2505"/>
      <c r="P4" s="2505"/>
      <c r="Q4" s="2505"/>
      <c r="R4" s="2646" t="s">
        <v>1884</v>
      </c>
      <c r="S4" s="2711"/>
      <c r="T4" s="2711"/>
      <c r="U4" s="2711"/>
      <c r="V4" s="2711"/>
      <c r="W4" s="2711"/>
      <c r="X4" s="2711"/>
      <c r="Y4" s="2647"/>
      <c r="Z4" s="158"/>
    </row>
    <row r="5" spans="1:26" ht="48.75" customHeight="1">
      <c r="A5" s="2076"/>
      <c r="B5" s="2076"/>
      <c r="C5" s="2076"/>
      <c r="D5" s="2076"/>
      <c r="E5" s="2076"/>
      <c r="F5" s="2076"/>
      <c r="G5" s="2076"/>
      <c r="H5" s="2076"/>
      <c r="I5" s="2505"/>
      <c r="J5" s="2505"/>
      <c r="K5" s="2505"/>
      <c r="L5" s="2505"/>
      <c r="M5" s="2505"/>
      <c r="N5" s="2505"/>
      <c r="O5" s="2505"/>
      <c r="P5" s="2505"/>
      <c r="Q5" s="2505"/>
      <c r="R5" s="2646" t="s">
        <v>1885</v>
      </c>
      <c r="S5" s="2647"/>
      <c r="T5" s="206" t="s">
        <v>1886</v>
      </c>
      <c r="U5" s="2505" t="s">
        <v>1887</v>
      </c>
      <c r="V5" s="2505"/>
      <c r="W5" s="206" t="s">
        <v>1886</v>
      </c>
      <c r="X5" s="2646" t="s">
        <v>1888</v>
      </c>
      <c r="Y5" s="2647"/>
      <c r="Z5" s="158"/>
    </row>
    <row r="6" spans="1:26">
      <c r="A6" s="3011" t="s">
        <v>1831</v>
      </c>
      <c r="B6" s="3011"/>
      <c r="C6" s="3011"/>
      <c r="D6" s="3011"/>
      <c r="E6" s="3011"/>
      <c r="F6" s="3011"/>
      <c r="G6" s="3011"/>
      <c r="H6" s="3011"/>
      <c r="I6" s="3011"/>
      <c r="J6" s="3011"/>
      <c r="K6" s="3011"/>
      <c r="L6" s="3011"/>
      <c r="M6" s="3011"/>
      <c r="N6" s="3011"/>
      <c r="O6" s="3011"/>
      <c r="P6" s="3011"/>
      <c r="Q6" s="3011"/>
      <c r="R6" s="3011"/>
      <c r="S6" s="3011"/>
      <c r="T6" s="3011"/>
      <c r="U6" s="3011"/>
      <c r="V6" s="3011"/>
      <c r="W6" s="3011"/>
      <c r="X6" s="3011"/>
      <c r="Y6" s="3011"/>
      <c r="Z6" s="158"/>
    </row>
    <row r="7" spans="1:26" ht="14.1" customHeight="1">
      <c r="A7" s="3012"/>
      <c r="B7" s="3013"/>
      <c r="C7" s="3013"/>
      <c r="D7" s="3013"/>
      <c r="E7" s="3013"/>
      <c r="F7" s="3013"/>
      <c r="G7" s="3013"/>
      <c r="H7" s="3013"/>
      <c r="I7" s="3014"/>
      <c r="J7" s="3014"/>
      <c r="K7" s="2072"/>
      <c r="L7" s="2072"/>
      <c r="M7" s="2072"/>
      <c r="N7" s="2072"/>
      <c r="O7" s="2072"/>
      <c r="P7" s="2072"/>
      <c r="Q7" s="2072"/>
      <c r="R7" s="2281"/>
      <c r="S7" s="2281"/>
      <c r="T7" s="906"/>
      <c r="U7" s="3015"/>
      <c r="V7" s="3015"/>
      <c r="W7" s="906"/>
      <c r="X7" s="3013"/>
      <c r="Y7" s="3016"/>
      <c r="Z7" s="158"/>
    </row>
    <row r="8" spans="1:26" ht="14.1" customHeight="1">
      <c r="A8" s="3017"/>
      <c r="B8" s="3018"/>
      <c r="C8" s="3018"/>
      <c r="D8" s="3018"/>
      <c r="E8" s="3018"/>
      <c r="F8" s="3018"/>
      <c r="G8" s="3018"/>
      <c r="H8" s="3018"/>
      <c r="I8" s="3019"/>
      <c r="J8" s="3019"/>
      <c r="K8" s="2068"/>
      <c r="L8" s="2068"/>
      <c r="M8" s="2068"/>
      <c r="N8" s="2068"/>
      <c r="O8" s="2068"/>
      <c r="P8" s="2068"/>
      <c r="Q8" s="2068"/>
      <c r="R8" s="2286"/>
      <c r="S8" s="2286"/>
      <c r="T8" s="907"/>
      <c r="U8" s="3020"/>
      <c r="V8" s="3020"/>
      <c r="W8" s="907"/>
      <c r="X8" s="3018"/>
      <c r="Y8" s="3021"/>
      <c r="Z8" s="158"/>
    </row>
    <row r="9" spans="1:26" ht="14.1" customHeight="1">
      <c r="A9" s="3017"/>
      <c r="B9" s="3018"/>
      <c r="C9" s="3018"/>
      <c r="D9" s="3018"/>
      <c r="E9" s="3018"/>
      <c r="F9" s="3018"/>
      <c r="G9" s="3018"/>
      <c r="H9" s="3018"/>
      <c r="I9" s="3019"/>
      <c r="J9" s="3019"/>
      <c r="K9" s="2068"/>
      <c r="L9" s="2068"/>
      <c r="M9" s="2068"/>
      <c r="N9" s="2068"/>
      <c r="O9" s="2068"/>
      <c r="P9" s="2068"/>
      <c r="Q9" s="2068"/>
      <c r="R9" s="2286"/>
      <c r="S9" s="2286"/>
      <c r="T9" s="907"/>
      <c r="U9" s="3020"/>
      <c r="V9" s="3020"/>
      <c r="W9" s="907"/>
      <c r="X9" s="3018"/>
      <c r="Y9" s="3021"/>
      <c r="Z9" s="158"/>
    </row>
    <row r="10" spans="1:26" ht="14.1" customHeight="1">
      <c r="A10" s="3017"/>
      <c r="B10" s="3018"/>
      <c r="C10" s="3018"/>
      <c r="D10" s="3018"/>
      <c r="E10" s="3018"/>
      <c r="F10" s="3018"/>
      <c r="G10" s="3018"/>
      <c r="H10" s="3018"/>
      <c r="I10" s="3019"/>
      <c r="J10" s="3019"/>
      <c r="K10" s="2068"/>
      <c r="L10" s="2068"/>
      <c r="M10" s="2068"/>
      <c r="N10" s="2068"/>
      <c r="O10" s="2068"/>
      <c r="P10" s="2068"/>
      <c r="Q10" s="2068"/>
      <c r="R10" s="2286"/>
      <c r="S10" s="2286"/>
      <c r="T10" s="907"/>
      <c r="U10" s="3020"/>
      <c r="V10" s="3020"/>
      <c r="W10" s="907"/>
      <c r="X10" s="3018"/>
      <c r="Y10" s="3021"/>
      <c r="Z10" s="158"/>
    </row>
    <row r="11" spans="1:26" ht="14.1" customHeight="1">
      <c r="A11" s="3017"/>
      <c r="B11" s="3018"/>
      <c r="C11" s="3018"/>
      <c r="D11" s="3018"/>
      <c r="E11" s="3018"/>
      <c r="F11" s="3018"/>
      <c r="G11" s="3018"/>
      <c r="H11" s="3018"/>
      <c r="I11" s="3019"/>
      <c r="J11" s="3019"/>
      <c r="K11" s="2068"/>
      <c r="L11" s="2068"/>
      <c r="M11" s="2068"/>
      <c r="N11" s="2068"/>
      <c r="O11" s="2068"/>
      <c r="P11" s="2068"/>
      <c r="Q11" s="2068"/>
      <c r="R11" s="2286"/>
      <c r="S11" s="2286"/>
      <c r="T11" s="907"/>
      <c r="U11" s="3020"/>
      <c r="V11" s="3020"/>
      <c r="W11" s="907"/>
      <c r="X11" s="3018"/>
      <c r="Y11" s="3021"/>
      <c r="Z11" s="158"/>
    </row>
    <row r="12" spans="1:26" ht="14.1" customHeight="1">
      <c r="A12" s="3017"/>
      <c r="B12" s="3018"/>
      <c r="C12" s="3018"/>
      <c r="D12" s="3018"/>
      <c r="E12" s="3018"/>
      <c r="F12" s="3018"/>
      <c r="G12" s="3018"/>
      <c r="H12" s="3018"/>
      <c r="I12" s="3019"/>
      <c r="J12" s="3019"/>
      <c r="K12" s="2068"/>
      <c r="L12" s="2068"/>
      <c r="M12" s="2068"/>
      <c r="N12" s="2068"/>
      <c r="O12" s="2068"/>
      <c r="P12" s="2068"/>
      <c r="Q12" s="2068"/>
      <c r="R12" s="2286"/>
      <c r="S12" s="2286"/>
      <c r="T12" s="907"/>
      <c r="U12" s="3020"/>
      <c r="V12" s="3020"/>
      <c r="W12" s="907"/>
      <c r="X12" s="3018"/>
      <c r="Y12" s="3021"/>
      <c r="Z12" s="158"/>
    </row>
    <row r="13" spans="1:26" ht="14.1" customHeight="1">
      <c r="A13" s="3017"/>
      <c r="B13" s="3018"/>
      <c r="C13" s="3018"/>
      <c r="D13" s="3018"/>
      <c r="E13" s="3018"/>
      <c r="F13" s="3018"/>
      <c r="G13" s="3018"/>
      <c r="H13" s="3018"/>
      <c r="I13" s="3019"/>
      <c r="J13" s="3019"/>
      <c r="K13" s="2068"/>
      <c r="L13" s="2068"/>
      <c r="M13" s="2068"/>
      <c r="N13" s="2068"/>
      <c r="O13" s="2068"/>
      <c r="P13" s="2068"/>
      <c r="Q13" s="2068"/>
      <c r="R13" s="2286"/>
      <c r="S13" s="2286"/>
      <c r="T13" s="907"/>
      <c r="U13" s="3020"/>
      <c r="V13" s="3020"/>
      <c r="W13" s="907"/>
      <c r="X13" s="3018"/>
      <c r="Y13" s="3021"/>
      <c r="Z13" s="158"/>
    </row>
    <row r="14" spans="1:26" ht="14.1" customHeight="1">
      <c r="A14" s="3022"/>
      <c r="B14" s="3023"/>
      <c r="C14" s="3023"/>
      <c r="D14" s="3023"/>
      <c r="E14" s="3023"/>
      <c r="F14" s="3023"/>
      <c r="G14" s="3023"/>
      <c r="H14" s="3023"/>
      <c r="I14" s="3024"/>
      <c r="J14" s="3024"/>
      <c r="K14" s="2073"/>
      <c r="L14" s="2073"/>
      <c r="M14" s="2073"/>
      <c r="N14" s="2073"/>
      <c r="O14" s="2073"/>
      <c r="P14" s="2073"/>
      <c r="Q14" s="2073"/>
      <c r="R14" s="2294"/>
      <c r="S14" s="2294"/>
      <c r="T14" s="908"/>
      <c r="U14" s="3025"/>
      <c r="V14" s="3025"/>
      <c r="W14" s="908"/>
      <c r="X14" s="3023"/>
      <c r="Y14" s="3026"/>
      <c r="Z14" s="158"/>
    </row>
    <row r="15" spans="1:26" ht="25.5" customHeight="1">
      <c r="A15" s="3011" t="s">
        <v>1832</v>
      </c>
      <c r="B15" s="3011"/>
      <c r="C15" s="3011"/>
      <c r="D15" s="3011"/>
      <c r="E15" s="3011"/>
      <c r="F15" s="3011"/>
      <c r="G15" s="3011"/>
      <c r="H15" s="3011"/>
      <c r="I15" s="3011"/>
      <c r="J15" s="3011"/>
      <c r="K15" s="3011"/>
      <c r="L15" s="3011"/>
      <c r="M15" s="3011"/>
      <c r="N15" s="3011"/>
      <c r="O15" s="3011"/>
      <c r="P15" s="3011"/>
      <c r="Q15" s="3011"/>
      <c r="R15" s="3011"/>
      <c r="S15" s="3011"/>
      <c r="T15" s="3011"/>
      <c r="U15" s="3011"/>
      <c r="V15" s="3011"/>
      <c r="W15" s="3011"/>
      <c r="X15" s="3011"/>
      <c r="Y15" s="3011"/>
      <c r="Z15" s="158"/>
    </row>
    <row r="16" spans="1:26" ht="14.1" customHeight="1">
      <c r="A16" s="3012"/>
      <c r="B16" s="3013"/>
      <c r="C16" s="3013"/>
      <c r="D16" s="3013"/>
      <c r="E16" s="3013"/>
      <c r="F16" s="3013"/>
      <c r="G16" s="3013"/>
      <c r="H16" s="3013"/>
      <c r="I16" s="3014"/>
      <c r="J16" s="3014"/>
      <c r="K16" s="2072"/>
      <c r="L16" s="2072"/>
      <c r="M16" s="2072"/>
      <c r="N16" s="2072"/>
      <c r="O16" s="2072"/>
      <c r="P16" s="2072"/>
      <c r="Q16" s="2072"/>
      <c r="R16" s="2281"/>
      <c r="S16" s="2281"/>
      <c r="T16" s="906"/>
      <c r="U16" s="3015"/>
      <c r="V16" s="3015"/>
      <c r="W16" s="906"/>
      <c r="X16" s="3013"/>
      <c r="Y16" s="3016"/>
      <c r="Z16" s="158"/>
    </row>
    <row r="17" spans="1:26" ht="14.1" customHeight="1">
      <c r="A17" s="3017"/>
      <c r="B17" s="3018"/>
      <c r="C17" s="3018"/>
      <c r="D17" s="3018"/>
      <c r="E17" s="3018"/>
      <c r="F17" s="3018"/>
      <c r="G17" s="3018"/>
      <c r="H17" s="3018"/>
      <c r="I17" s="3019"/>
      <c r="J17" s="3019"/>
      <c r="K17" s="2068"/>
      <c r="L17" s="2068"/>
      <c r="M17" s="2068"/>
      <c r="N17" s="2068"/>
      <c r="O17" s="2068"/>
      <c r="P17" s="2068"/>
      <c r="Q17" s="2068"/>
      <c r="R17" s="2286"/>
      <c r="S17" s="2286"/>
      <c r="T17" s="907"/>
      <c r="U17" s="3020"/>
      <c r="V17" s="3020"/>
      <c r="W17" s="907"/>
      <c r="X17" s="3018"/>
      <c r="Y17" s="3021"/>
      <c r="Z17" s="158"/>
    </row>
    <row r="18" spans="1:26" ht="14.1" customHeight="1">
      <c r="A18" s="3017"/>
      <c r="B18" s="3018"/>
      <c r="C18" s="3018"/>
      <c r="D18" s="3018"/>
      <c r="E18" s="3018"/>
      <c r="F18" s="3018"/>
      <c r="G18" s="3018"/>
      <c r="H18" s="3018"/>
      <c r="I18" s="3019"/>
      <c r="J18" s="3019"/>
      <c r="K18" s="2068"/>
      <c r="L18" s="2068"/>
      <c r="M18" s="2068"/>
      <c r="N18" s="2068"/>
      <c r="O18" s="2068"/>
      <c r="P18" s="2068"/>
      <c r="Q18" s="2068"/>
      <c r="R18" s="2286"/>
      <c r="S18" s="2286"/>
      <c r="T18" s="907"/>
      <c r="U18" s="3020"/>
      <c r="V18" s="3020"/>
      <c r="W18" s="907"/>
      <c r="X18" s="3018"/>
      <c r="Y18" s="3021"/>
      <c r="Z18" s="158"/>
    </row>
    <row r="19" spans="1:26" ht="14.1" customHeight="1">
      <c r="A19" s="3017"/>
      <c r="B19" s="3018"/>
      <c r="C19" s="3018"/>
      <c r="D19" s="3018"/>
      <c r="E19" s="3018"/>
      <c r="F19" s="3018"/>
      <c r="G19" s="3018"/>
      <c r="H19" s="3018"/>
      <c r="I19" s="3019"/>
      <c r="J19" s="3019"/>
      <c r="K19" s="2068"/>
      <c r="L19" s="2068"/>
      <c r="M19" s="2068"/>
      <c r="N19" s="2068"/>
      <c r="O19" s="2068"/>
      <c r="P19" s="2068"/>
      <c r="Q19" s="2068"/>
      <c r="R19" s="2286"/>
      <c r="S19" s="2286"/>
      <c r="T19" s="907"/>
      <c r="U19" s="3020"/>
      <c r="V19" s="3020"/>
      <c r="W19" s="907"/>
      <c r="X19" s="3018"/>
      <c r="Y19" s="3021"/>
      <c r="Z19" s="158"/>
    </row>
    <row r="20" spans="1:26" ht="14.1" customHeight="1">
      <c r="A20" s="3017"/>
      <c r="B20" s="3018"/>
      <c r="C20" s="3018"/>
      <c r="D20" s="3018"/>
      <c r="E20" s="3018"/>
      <c r="F20" s="3018"/>
      <c r="G20" s="3018"/>
      <c r="H20" s="3018"/>
      <c r="I20" s="3019"/>
      <c r="J20" s="3019"/>
      <c r="K20" s="2068"/>
      <c r="L20" s="2068"/>
      <c r="M20" s="2068"/>
      <c r="N20" s="2068"/>
      <c r="O20" s="2068"/>
      <c r="P20" s="2068"/>
      <c r="Q20" s="2068"/>
      <c r="R20" s="2286"/>
      <c r="S20" s="2286"/>
      <c r="T20" s="907"/>
      <c r="U20" s="3020"/>
      <c r="V20" s="3020"/>
      <c r="W20" s="907"/>
      <c r="X20" s="3018"/>
      <c r="Y20" s="3021"/>
      <c r="Z20" s="158"/>
    </row>
    <row r="21" spans="1:26" ht="14.1" customHeight="1">
      <c r="A21" s="3017"/>
      <c r="B21" s="3018"/>
      <c r="C21" s="3018"/>
      <c r="D21" s="3018"/>
      <c r="E21" s="3018"/>
      <c r="F21" s="3018"/>
      <c r="G21" s="3018"/>
      <c r="H21" s="3018"/>
      <c r="I21" s="3019"/>
      <c r="J21" s="3019"/>
      <c r="K21" s="2068"/>
      <c r="L21" s="2068"/>
      <c r="M21" s="2068"/>
      <c r="N21" s="2068"/>
      <c r="O21" s="2068"/>
      <c r="P21" s="2068"/>
      <c r="Q21" s="2068"/>
      <c r="R21" s="2286"/>
      <c r="S21" s="2286"/>
      <c r="T21" s="907"/>
      <c r="U21" s="3020"/>
      <c r="V21" s="3020"/>
      <c r="W21" s="907"/>
      <c r="X21" s="3018"/>
      <c r="Y21" s="3021"/>
      <c r="Z21" s="158"/>
    </row>
    <row r="22" spans="1:26" ht="14.1" customHeight="1">
      <c r="A22" s="3017"/>
      <c r="B22" s="3018"/>
      <c r="C22" s="3018"/>
      <c r="D22" s="3018"/>
      <c r="E22" s="3018"/>
      <c r="F22" s="3018"/>
      <c r="G22" s="3018"/>
      <c r="H22" s="3018"/>
      <c r="I22" s="3019"/>
      <c r="J22" s="3019"/>
      <c r="K22" s="2068"/>
      <c r="L22" s="2068"/>
      <c r="M22" s="2068"/>
      <c r="N22" s="2068"/>
      <c r="O22" s="2068"/>
      <c r="P22" s="2068"/>
      <c r="Q22" s="2068"/>
      <c r="R22" s="2286"/>
      <c r="S22" s="2286"/>
      <c r="T22" s="907"/>
      <c r="U22" s="3020"/>
      <c r="V22" s="3020"/>
      <c r="W22" s="907"/>
      <c r="X22" s="3018"/>
      <c r="Y22" s="3021"/>
      <c r="Z22" s="158"/>
    </row>
    <row r="23" spans="1:26" ht="14.1" customHeight="1">
      <c r="A23" s="3022"/>
      <c r="B23" s="3023"/>
      <c r="C23" s="3023"/>
      <c r="D23" s="3023"/>
      <c r="E23" s="3023"/>
      <c r="F23" s="3023"/>
      <c r="G23" s="3023"/>
      <c r="H23" s="3023"/>
      <c r="I23" s="3024"/>
      <c r="J23" s="3024"/>
      <c r="K23" s="2073"/>
      <c r="L23" s="2073"/>
      <c r="M23" s="2073"/>
      <c r="N23" s="2073"/>
      <c r="O23" s="2073"/>
      <c r="P23" s="2073"/>
      <c r="Q23" s="2073"/>
      <c r="R23" s="2294"/>
      <c r="S23" s="2294"/>
      <c r="T23" s="908"/>
      <c r="U23" s="3025"/>
      <c r="V23" s="3025"/>
      <c r="W23" s="908"/>
      <c r="X23" s="3023"/>
      <c r="Y23" s="3026"/>
      <c r="Z23" s="158"/>
    </row>
    <row r="24" spans="1:26" ht="14.1" customHeight="1">
      <c r="A24" s="3027" t="s">
        <v>1833</v>
      </c>
      <c r="B24" s="3027"/>
      <c r="C24" s="3027"/>
      <c r="D24" s="3027"/>
      <c r="E24" s="3027"/>
      <c r="F24" s="3027"/>
      <c r="G24" s="3027"/>
      <c r="H24" s="3027"/>
      <c r="I24" s="3027"/>
      <c r="J24" s="3027"/>
      <c r="K24" s="3027"/>
      <c r="L24" s="3027"/>
      <c r="M24" s="3027"/>
      <c r="N24" s="3027"/>
      <c r="O24" s="3027"/>
      <c r="P24" s="3027"/>
      <c r="Q24" s="3027"/>
      <c r="R24" s="3027"/>
      <c r="S24" s="3027"/>
      <c r="T24" s="3027"/>
      <c r="U24" s="3027"/>
      <c r="V24" s="3027"/>
      <c r="W24" s="3027"/>
      <c r="X24" s="3027"/>
      <c r="Y24" s="3027"/>
    </row>
    <row r="25" spans="1:26" ht="14.1" customHeight="1">
      <c r="A25" s="3028"/>
      <c r="B25" s="3029"/>
      <c r="C25" s="3029"/>
      <c r="D25" s="3029"/>
      <c r="E25" s="3029"/>
      <c r="F25" s="3029"/>
      <c r="G25" s="3029"/>
      <c r="H25" s="3029"/>
      <c r="I25" s="3030"/>
      <c r="J25" s="3030"/>
      <c r="K25" s="3031"/>
      <c r="L25" s="3031"/>
      <c r="M25" s="3031"/>
      <c r="N25" s="3031"/>
      <c r="O25" s="3031"/>
      <c r="P25" s="3031"/>
      <c r="Q25" s="3031"/>
      <c r="R25" s="3032"/>
      <c r="S25" s="3032"/>
      <c r="T25" s="909"/>
      <c r="U25" s="3033"/>
      <c r="V25" s="3033"/>
      <c r="W25" s="909"/>
      <c r="X25" s="3029"/>
      <c r="Y25" s="3034"/>
      <c r="Z25" s="158"/>
    </row>
    <row r="26" spans="1:26" ht="14.1" customHeight="1">
      <c r="A26" s="3035"/>
      <c r="B26" s="3036"/>
      <c r="C26" s="3036"/>
      <c r="D26" s="3036"/>
      <c r="E26" s="3036"/>
      <c r="F26" s="3036"/>
      <c r="G26" s="3036"/>
      <c r="H26" s="3036"/>
      <c r="I26" s="3037"/>
      <c r="J26" s="3037"/>
      <c r="K26" s="3038"/>
      <c r="L26" s="3038"/>
      <c r="M26" s="3038"/>
      <c r="N26" s="3038"/>
      <c r="O26" s="3038"/>
      <c r="P26" s="3038"/>
      <c r="Q26" s="3038"/>
      <c r="R26" s="3039"/>
      <c r="S26" s="3039"/>
      <c r="T26" s="910"/>
      <c r="U26" s="3040"/>
      <c r="V26" s="3040"/>
      <c r="W26" s="910"/>
      <c r="X26" s="3036"/>
      <c r="Y26" s="3041"/>
      <c r="Z26" s="158"/>
    </row>
    <row r="27" spans="1:26" ht="26.25" customHeight="1">
      <c r="A27" s="3011" t="s">
        <v>1889</v>
      </c>
      <c r="B27" s="3011"/>
      <c r="C27" s="3011"/>
      <c r="D27" s="3011"/>
      <c r="E27" s="3011"/>
      <c r="F27" s="3011"/>
      <c r="G27" s="3011"/>
      <c r="H27" s="3011"/>
      <c r="I27" s="3011"/>
      <c r="J27" s="3011"/>
      <c r="K27" s="3011"/>
      <c r="L27" s="3011"/>
      <c r="M27" s="3011"/>
      <c r="N27" s="3011"/>
      <c r="O27" s="3011"/>
      <c r="P27" s="3011"/>
      <c r="Q27" s="3011"/>
      <c r="R27" s="3011"/>
      <c r="S27" s="3011"/>
      <c r="T27" s="3011"/>
      <c r="U27" s="3011"/>
      <c r="V27" s="3011"/>
      <c r="W27" s="3011"/>
      <c r="X27" s="3011"/>
      <c r="Y27" s="3011"/>
    </row>
    <row r="28" spans="1:26" ht="14.1" customHeight="1">
      <c r="A28" s="3028"/>
      <c r="B28" s="3029"/>
      <c r="C28" s="3029"/>
      <c r="D28" s="3029"/>
      <c r="E28" s="3029"/>
      <c r="F28" s="3029"/>
      <c r="G28" s="3029"/>
      <c r="H28" s="3029"/>
      <c r="I28" s="3030"/>
      <c r="J28" s="3030"/>
      <c r="K28" s="3031"/>
      <c r="L28" s="3031"/>
      <c r="M28" s="3031"/>
      <c r="N28" s="3031"/>
      <c r="O28" s="3031"/>
      <c r="P28" s="3031"/>
      <c r="Q28" s="3031"/>
      <c r="R28" s="3032"/>
      <c r="S28" s="3032"/>
      <c r="T28" s="909"/>
      <c r="U28" s="3033"/>
      <c r="V28" s="3033"/>
      <c r="W28" s="909"/>
      <c r="X28" s="3029"/>
      <c r="Y28" s="3034"/>
      <c r="Z28" s="158"/>
    </row>
    <row r="29" spans="1:26" ht="14.1" customHeight="1">
      <c r="A29" s="3035"/>
      <c r="B29" s="3036"/>
      <c r="C29" s="3036"/>
      <c r="D29" s="3036"/>
      <c r="E29" s="3036"/>
      <c r="F29" s="3036"/>
      <c r="G29" s="3036"/>
      <c r="H29" s="3036"/>
      <c r="I29" s="3037"/>
      <c r="J29" s="3037"/>
      <c r="K29" s="3038"/>
      <c r="L29" s="3038"/>
      <c r="M29" s="3038"/>
      <c r="N29" s="3038"/>
      <c r="O29" s="3038"/>
      <c r="P29" s="3038"/>
      <c r="Q29" s="3038"/>
      <c r="R29" s="3039"/>
      <c r="S29" s="3039"/>
      <c r="T29" s="910"/>
      <c r="U29" s="3040"/>
      <c r="V29" s="3040"/>
      <c r="W29" s="910"/>
      <c r="X29" s="3036"/>
      <c r="Y29" s="3041"/>
      <c r="Z29" s="158"/>
    </row>
    <row r="30" spans="1:26" ht="14.1" customHeight="1">
      <c r="A30" s="3011" t="s">
        <v>1835</v>
      </c>
      <c r="B30" s="3011"/>
      <c r="C30" s="3011"/>
      <c r="D30" s="3011"/>
      <c r="E30" s="3011"/>
      <c r="F30" s="3011"/>
      <c r="G30" s="3011"/>
      <c r="H30" s="3011"/>
      <c r="I30" s="3011"/>
      <c r="J30" s="3011"/>
      <c r="K30" s="3011"/>
      <c r="L30" s="3011"/>
      <c r="M30" s="3011"/>
      <c r="N30" s="3011"/>
      <c r="O30" s="3011"/>
      <c r="P30" s="3011"/>
      <c r="Q30" s="3011"/>
      <c r="R30" s="3011"/>
      <c r="S30" s="3011"/>
      <c r="T30" s="3011"/>
      <c r="U30" s="3011"/>
      <c r="V30" s="3011"/>
      <c r="W30" s="3011"/>
      <c r="X30" s="3011"/>
      <c r="Y30" s="3011"/>
    </row>
    <row r="31" spans="1:26" ht="14.1" customHeight="1">
      <c r="A31" s="3028"/>
      <c r="B31" s="3029"/>
      <c r="C31" s="3029"/>
      <c r="D31" s="3029"/>
      <c r="E31" s="3029"/>
      <c r="F31" s="3029"/>
      <c r="G31" s="3029"/>
      <c r="H31" s="3029"/>
      <c r="I31" s="3030"/>
      <c r="J31" s="3030"/>
      <c r="K31" s="3031"/>
      <c r="L31" s="3031"/>
      <c r="M31" s="3031"/>
      <c r="N31" s="3031"/>
      <c r="O31" s="3031"/>
      <c r="P31" s="3031"/>
      <c r="Q31" s="3031"/>
      <c r="R31" s="3032"/>
      <c r="S31" s="3032"/>
      <c r="T31" s="909"/>
      <c r="U31" s="3033"/>
      <c r="V31" s="3033"/>
      <c r="W31" s="909"/>
      <c r="X31" s="3029"/>
      <c r="Y31" s="3034"/>
      <c r="Z31" s="158"/>
    </row>
    <row r="32" spans="1:26" ht="14.1" customHeight="1">
      <c r="A32" s="3035"/>
      <c r="B32" s="3036"/>
      <c r="C32" s="3036"/>
      <c r="D32" s="3036"/>
      <c r="E32" s="3036"/>
      <c r="F32" s="3036"/>
      <c r="G32" s="3036"/>
      <c r="H32" s="3036"/>
      <c r="I32" s="3037"/>
      <c r="J32" s="3037"/>
      <c r="K32" s="3038"/>
      <c r="L32" s="3038"/>
      <c r="M32" s="3038"/>
      <c r="N32" s="3038"/>
      <c r="O32" s="3038"/>
      <c r="P32" s="3038"/>
      <c r="Q32" s="3038"/>
      <c r="R32" s="3039"/>
      <c r="S32" s="3039"/>
      <c r="T32" s="910"/>
      <c r="U32" s="3040"/>
      <c r="V32" s="3040"/>
      <c r="W32" s="910"/>
      <c r="X32" s="3036"/>
      <c r="Y32" s="3041"/>
      <c r="Z32" s="158"/>
    </row>
    <row r="33" spans="1:26" ht="28.5" customHeight="1">
      <c r="A33" s="3011" t="s">
        <v>1890</v>
      </c>
      <c r="B33" s="3011"/>
      <c r="C33" s="3011"/>
      <c r="D33" s="3011"/>
      <c r="E33" s="3011"/>
      <c r="F33" s="3011"/>
      <c r="G33" s="3011"/>
      <c r="H33" s="3011"/>
      <c r="I33" s="3011"/>
      <c r="J33" s="3011"/>
      <c r="K33" s="3011"/>
      <c r="L33" s="3011"/>
      <c r="M33" s="3011"/>
      <c r="N33" s="3011"/>
      <c r="O33" s="3011"/>
      <c r="P33" s="3011"/>
      <c r="Q33" s="3011"/>
      <c r="R33" s="3011"/>
      <c r="S33" s="3011"/>
      <c r="T33" s="3011"/>
      <c r="U33" s="3011"/>
      <c r="V33" s="3011"/>
      <c r="W33" s="3011"/>
      <c r="X33" s="3011"/>
      <c r="Y33" s="3011"/>
    </row>
    <row r="34" spans="1:26" ht="14.1" customHeight="1">
      <c r="A34" s="3028"/>
      <c r="B34" s="3029"/>
      <c r="C34" s="3029"/>
      <c r="D34" s="3029"/>
      <c r="E34" s="3029"/>
      <c r="F34" s="3029"/>
      <c r="G34" s="3029"/>
      <c r="H34" s="3029"/>
      <c r="I34" s="3030"/>
      <c r="J34" s="3030"/>
      <c r="K34" s="3031"/>
      <c r="L34" s="3031"/>
      <c r="M34" s="3031"/>
      <c r="N34" s="3031"/>
      <c r="O34" s="3031"/>
      <c r="P34" s="3031"/>
      <c r="Q34" s="3031"/>
      <c r="R34" s="3032"/>
      <c r="S34" s="3032"/>
      <c r="T34" s="909"/>
      <c r="U34" s="3033"/>
      <c r="V34" s="3033"/>
      <c r="W34" s="909"/>
      <c r="X34" s="3029"/>
      <c r="Y34" s="3034"/>
    </row>
    <row r="35" spans="1:26" ht="14.1" customHeight="1">
      <c r="A35" s="3035"/>
      <c r="B35" s="3036"/>
      <c r="C35" s="3036"/>
      <c r="D35" s="3036"/>
      <c r="E35" s="3036"/>
      <c r="F35" s="3036"/>
      <c r="G35" s="3036"/>
      <c r="H35" s="3036"/>
      <c r="I35" s="3037"/>
      <c r="J35" s="3037"/>
      <c r="K35" s="3038"/>
      <c r="L35" s="3038"/>
      <c r="M35" s="3038"/>
      <c r="N35" s="3038"/>
      <c r="O35" s="3038"/>
      <c r="P35" s="3038"/>
      <c r="Q35" s="3038"/>
      <c r="R35" s="3039"/>
      <c r="S35" s="3039"/>
      <c r="T35" s="910"/>
      <c r="U35" s="3040"/>
      <c r="V35" s="3040"/>
      <c r="W35" s="910"/>
      <c r="X35" s="3036"/>
      <c r="Y35" s="3041"/>
    </row>
    <row r="36" spans="1:26" ht="24" customHeight="1">
      <c r="A36" s="3011" t="s">
        <v>1837</v>
      </c>
      <c r="B36" s="3011"/>
      <c r="C36" s="3011"/>
      <c r="D36" s="3011"/>
      <c r="E36" s="3011"/>
      <c r="F36" s="3011"/>
      <c r="G36" s="3011"/>
      <c r="H36" s="3011"/>
      <c r="I36" s="3011"/>
      <c r="J36" s="3011"/>
      <c r="K36" s="3011"/>
      <c r="L36" s="3011"/>
      <c r="M36" s="3011"/>
      <c r="N36" s="3011"/>
      <c r="O36" s="3011"/>
      <c r="P36" s="3011"/>
      <c r="Q36" s="3011"/>
      <c r="R36" s="3011"/>
      <c r="S36" s="3011"/>
      <c r="T36" s="3011"/>
      <c r="U36" s="3011"/>
      <c r="V36" s="3011"/>
      <c r="W36" s="3011"/>
      <c r="X36" s="3011"/>
      <c r="Y36" s="3011"/>
    </row>
    <row r="37" spans="1:26" ht="14.1" customHeight="1">
      <c r="A37" s="3028"/>
      <c r="B37" s="3029"/>
      <c r="C37" s="3029"/>
      <c r="D37" s="3029"/>
      <c r="E37" s="3029"/>
      <c r="F37" s="3029"/>
      <c r="G37" s="3029"/>
      <c r="H37" s="3029"/>
      <c r="I37" s="3030"/>
      <c r="J37" s="3030"/>
      <c r="K37" s="3031"/>
      <c r="L37" s="3031"/>
      <c r="M37" s="3031"/>
      <c r="N37" s="3031"/>
      <c r="O37" s="3031"/>
      <c r="P37" s="3031"/>
      <c r="Q37" s="3031"/>
      <c r="R37" s="3032"/>
      <c r="S37" s="3032"/>
      <c r="T37" s="909"/>
      <c r="U37" s="3033"/>
      <c r="V37" s="3033"/>
      <c r="W37" s="909"/>
      <c r="X37" s="3029"/>
      <c r="Y37" s="3034"/>
      <c r="Z37" s="158"/>
    </row>
    <row r="38" spans="1:26" ht="14.1" customHeight="1">
      <c r="A38" s="3035"/>
      <c r="B38" s="3036"/>
      <c r="C38" s="3036"/>
      <c r="D38" s="3036"/>
      <c r="E38" s="3036"/>
      <c r="F38" s="3036"/>
      <c r="G38" s="3036"/>
      <c r="H38" s="3036"/>
      <c r="I38" s="3037"/>
      <c r="J38" s="3037"/>
      <c r="K38" s="3038"/>
      <c r="L38" s="3038"/>
      <c r="M38" s="3038"/>
      <c r="N38" s="3038"/>
      <c r="O38" s="3038"/>
      <c r="P38" s="3038"/>
      <c r="Q38" s="3038"/>
      <c r="R38" s="3039"/>
      <c r="S38" s="3039"/>
      <c r="T38" s="910"/>
      <c r="U38" s="3040"/>
      <c r="V38" s="3040"/>
      <c r="W38" s="910"/>
      <c r="X38" s="3036"/>
      <c r="Y38" s="3041"/>
      <c r="Z38" s="158"/>
    </row>
    <row r="39" spans="1:26" ht="27" customHeight="1">
      <c r="A39" s="3027" t="s">
        <v>1838</v>
      </c>
      <c r="B39" s="3027"/>
      <c r="C39" s="3027"/>
      <c r="D39" s="3027"/>
      <c r="E39" s="3027"/>
      <c r="F39" s="3027"/>
      <c r="G39" s="3027"/>
      <c r="H39" s="3027"/>
      <c r="I39" s="3027"/>
      <c r="J39" s="3027"/>
      <c r="K39" s="3027"/>
      <c r="L39" s="3027"/>
      <c r="M39" s="3027"/>
      <c r="N39" s="3027"/>
      <c r="O39" s="3027"/>
      <c r="P39" s="3027"/>
      <c r="Q39" s="3027"/>
      <c r="R39" s="3027"/>
      <c r="S39" s="3027"/>
      <c r="T39" s="3027"/>
      <c r="U39" s="3027"/>
      <c r="V39" s="3027"/>
      <c r="W39" s="3027"/>
      <c r="X39" s="3027"/>
      <c r="Y39" s="3027"/>
    </row>
    <row r="40" spans="1:26" ht="14.1" customHeight="1">
      <c r="A40" s="3028"/>
      <c r="B40" s="3029"/>
      <c r="C40" s="3029"/>
      <c r="D40" s="3029"/>
      <c r="E40" s="3029"/>
      <c r="F40" s="3029"/>
      <c r="G40" s="3029"/>
      <c r="H40" s="3029"/>
      <c r="I40" s="3030"/>
      <c r="J40" s="3030"/>
      <c r="K40" s="3031"/>
      <c r="L40" s="3031"/>
      <c r="M40" s="3031"/>
      <c r="N40" s="3031"/>
      <c r="O40" s="3031"/>
      <c r="P40" s="3031"/>
      <c r="Q40" s="3031"/>
      <c r="R40" s="3032"/>
      <c r="S40" s="3032"/>
      <c r="T40" s="909"/>
      <c r="U40" s="3033"/>
      <c r="V40" s="3033"/>
      <c r="W40" s="909"/>
      <c r="X40" s="3029"/>
      <c r="Y40" s="3034"/>
      <c r="Z40" s="158"/>
    </row>
    <row r="41" spans="1:26" ht="14.1" customHeight="1">
      <c r="A41" s="3035"/>
      <c r="B41" s="3036"/>
      <c r="C41" s="3036"/>
      <c r="D41" s="3036"/>
      <c r="E41" s="3036"/>
      <c r="F41" s="3036"/>
      <c r="G41" s="3036"/>
      <c r="H41" s="3036"/>
      <c r="I41" s="3037"/>
      <c r="J41" s="3037"/>
      <c r="K41" s="3038"/>
      <c r="L41" s="3038"/>
      <c r="M41" s="3038"/>
      <c r="N41" s="3038"/>
      <c r="O41" s="3038"/>
      <c r="P41" s="3038"/>
      <c r="Q41" s="3038"/>
      <c r="R41" s="3039"/>
      <c r="S41" s="3039"/>
      <c r="T41" s="910"/>
      <c r="U41" s="3040"/>
      <c r="V41" s="3040"/>
      <c r="W41" s="910"/>
      <c r="X41" s="3036"/>
      <c r="Y41" s="3041"/>
      <c r="Z41" s="158"/>
    </row>
    <row r="42" spans="1:26">
      <c r="I42" s="252"/>
    </row>
    <row r="43" spans="1:26">
      <c r="I43" s="252"/>
    </row>
    <row r="45" spans="1:26">
      <c r="A45" s="686">
        <f>'o fy'!$A$54</f>
        <v>0</v>
      </c>
    </row>
  </sheetData>
  <sheetProtection formatCells="0" selectLockedCells="1"/>
  <mergeCells count="185">
    <mergeCell ref="A39:Y39"/>
    <mergeCell ref="A40:H40"/>
    <mergeCell ref="I40:J40"/>
    <mergeCell ref="K40:Q40"/>
    <mergeCell ref="R40:S40"/>
    <mergeCell ref="U40:V40"/>
    <mergeCell ref="X40:Y40"/>
    <mergeCell ref="A41:H41"/>
    <mergeCell ref="I41:J41"/>
    <mergeCell ref="K41:Q41"/>
    <mergeCell ref="R41:S41"/>
    <mergeCell ref="U41:V41"/>
    <mergeCell ref="X41:Y41"/>
    <mergeCell ref="A36:Y36"/>
    <mergeCell ref="A37:H37"/>
    <mergeCell ref="I37:J37"/>
    <mergeCell ref="K37:Q37"/>
    <mergeCell ref="R37:S37"/>
    <mergeCell ref="U37:V37"/>
    <mergeCell ref="X37:Y37"/>
    <mergeCell ref="A38:H38"/>
    <mergeCell ref="I38:J38"/>
    <mergeCell ref="K38:Q38"/>
    <mergeCell ref="R38:S38"/>
    <mergeCell ref="U38:V38"/>
    <mergeCell ref="X38:Y38"/>
    <mergeCell ref="A33:Y33"/>
    <mergeCell ref="A34:H34"/>
    <mergeCell ref="I34:J34"/>
    <mergeCell ref="K34:Q34"/>
    <mergeCell ref="R34:S34"/>
    <mergeCell ref="U34:V34"/>
    <mergeCell ref="X34:Y34"/>
    <mergeCell ref="A35:H35"/>
    <mergeCell ref="I35:J35"/>
    <mergeCell ref="K35:Q35"/>
    <mergeCell ref="R35:S35"/>
    <mergeCell ref="U35:V35"/>
    <mergeCell ref="X35:Y35"/>
    <mergeCell ref="A30:Y30"/>
    <mergeCell ref="A31:H31"/>
    <mergeCell ref="I31:J31"/>
    <mergeCell ref="K31:Q31"/>
    <mergeCell ref="R31:S31"/>
    <mergeCell ref="U31:V31"/>
    <mergeCell ref="X31:Y31"/>
    <mergeCell ref="A32:H32"/>
    <mergeCell ref="I32:J32"/>
    <mergeCell ref="K32:Q32"/>
    <mergeCell ref="R32:S32"/>
    <mergeCell ref="U32:V32"/>
    <mergeCell ref="X32:Y32"/>
    <mergeCell ref="A27:Y27"/>
    <mergeCell ref="A28:H28"/>
    <mergeCell ref="I28:J28"/>
    <mergeCell ref="K28:Q28"/>
    <mergeCell ref="R28:S28"/>
    <mergeCell ref="U28:V28"/>
    <mergeCell ref="X28:Y28"/>
    <mergeCell ref="A29:H29"/>
    <mergeCell ref="I29:J29"/>
    <mergeCell ref="K29:Q29"/>
    <mergeCell ref="R29:S29"/>
    <mergeCell ref="U29:V29"/>
    <mergeCell ref="X29:Y29"/>
    <mergeCell ref="A24:Y24"/>
    <mergeCell ref="A25:H25"/>
    <mergeCell ref="I25:J25"/>
    <mergeCell ref="K25:Q25"/>
    <mergeCell ref="R25:S25"/>
    <mergeCell ref="U25:V25"/>
    <mergeCell ref="X25:Y25"/>
    <mergeCell ref="A26:H26"/>
    <mergeCell ref="I26:J26"/>
    <mergeCell ref="K26:Q26"/>
    <mergeCell ref="R26:S26"/>
    <mergeCell ref="U26:V26"/>
    <mergeCell ref="X26:Y26"/>
    <mergeCell ref="A22:H22"/>
    <mergeCell ref="I22:J22"/>
    <mergeCell ref="K22:Q22"/>
    <mergeCell ref="R22:S22"/>
    <mergeCell ref="U22:V22"/>
    <mergeCell ref="X22:Y22"/>
    <mergeCell ref="A23:H23"/>
    <mergeCell ref="I23:J23"/>
    <mergeCell ref="K23:Q23"/>
    <mergeCell ref="R23:S23"/>
    <mergeCell ref="U23:V23"/>
    <mergeCell ref="X23:Y23"/>
    <mergeCell ref="A20:H20"/>
    <mergeCell ref="I20:J20"/>
    <mergeCell ref="K20:Q20"/>
    <mergeCell ref="R20:S20"/>
    <mergeCell ref="U20:V20"/>
    <mergeCell ref="X20:Y20"/>
    <mergeCell ref="A21:H21"/>
    <mergeCell ref="I21:J21"/>
    <mergeCell ref="K21:Q21"/>
    <mergeCell ref="R21:S21"/>
    <mergeCell ref="U21:V21"/>
    <mergeCell ref="X21:Y21"/>
    <mergeCell ref="A18:H18"/>
    <mergeCell ref="I18:J18"/>
    <mergeCell ref="K18:Q18"/>
    <mergeCell ref="R18:S18"/>
    <mergeCell ref="U18:V18"/>
    <mergeCell ref="X18:Y18"/>
    <mergeCell ref="A19:H19"/>
    <mergeCell ref="I19:J19"/>
    <mergeCell ref="K19:Q19"/>
    <mergeCell ref="R19:S19"/>
    <mergeCell ref="U19:V19"/>
    <mergeCell ref="X19:Y19"/>
    <mergeCell ref="A15:Y15"/>
    <mergeCell ref="A16:H16"/>
    <mergeCell ref="I16:J16"/>
    <mergeCell ref="K16:Q16"/>
    <mergeCell ref="R16:S16"/>
    <mergeCell ref="U16:V16"/>
    <mergeCell ref="X16:Y16"/>
    <mergeCell ref="A17:H17"/>
    <mergeCell ref="I17:J17"/>
    <mergeCell ref="K17:Q17"/>
    <mergeCell ref="R17:S17"/>
    <mergeCell ref="U17:V17"/>
    <mergeCell ref="X17:Y17"/>
    <mergeCell ref="A13:H13"/>
    <mergeCell ref="I13:J13"/>
    <mergeCell ref="K13:Q13"/>
    <mergeCell ref="R13:S13"/>
    <mergeCell ref="U13:V13"/>
    <mergeCell ref="X13:Y13"/>
    <mergeCell ref="A14:H14"/>
    <mergeCell ref="I14:J14"/>
    <mergeCell ref="K14:Q14"/>
    <mergeCell ref="R14:S14"/>
    <mergeCell ref="U14:V14"/>
    <mergeCell ref="X14:Y14"/>
    <mergeCell ref="A11:H11"/>
    <mergeCell ref="I11:J11"/>
    <mergeCell ref="K11:Q11"/>
    <mergeCell ref="R11:S11"/>
    <mergeCell ref="U11:V11"/>
    <mergeCell ref="X11:Y11"/>
    <mergeCell ref="A12:H12"/>
    <mergeCell ref="I12:J12"/>
    <mergeCell ref="K12:Q12"/>
    <mergeCell ref="R12:S12"/>
    <mergeCell ref="U12:V12"/>
    <mergeCell ref="X12:Y12"/>
    <mergeCell ref="A9:H9"/>
    <mergeCell ref="I9:J9"/>
    <mergeCell ref="K9:Q9"/>
    <mergeCell ref="R9:S9"/>
    <mergeCell ref="U9:V9"/>
    <mergeCell ref="X9:Y9"/>
    <mergeCell ref="A10:H10"/>
    <mergeCell ref="I10:J10"/>
    <mergeCell ref="K10:Q10"/>
    <mergeCell ref="R10:S10"/>
    <mergeCell ref="U10:V10"/>
    <mergeCell ref="X10:Y10"/>
    <mergeCell ref="A6:Y6"/>
    <mergeCell ref="A7:H7"/>
    <mergeCell ref="I7:J7"/>
    <mergeCell ref="K7:Q7"/>
    <mergeCell ref="R7:S7"/>
    <mergeCell ref="U7:V7"/>
    <mergeCell ref="X7:Y7"/>
    <mergeCell ref="A8:H8"/>
    <mergeCell ref="I8:J8"/>
    <mergeCell ref="K8:Q8"/>
    <mergeCell ref="R8:S8"/>
    <mergeCell ref="U8:V8"/>
    <mergeCell ref="X8:Y8"/>
    <mergeCell ref="X1:Y1"/>
    <mergeCell ref="A2:Y2"/>
    <mergeCell ref="A4:H5"/>
    <mergeCell ref="I4:J5"/>
    <mergeCell ref="K4:Q5"/>
    <mergeCell ref="R4:Y4"/>
    <mergeCell ref="R5:S5"/>
    <mergeCell ref="U5:V5"/>
    <mergeCell ref="X5:Y5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>
  <sheetPr codeName="List55">
    <tabColor theme="7" tint="0.39997558519241921"/>
  </sheetPr>
  <dimension ref="A1:K41"/>
  <sheetViews>
    <sheetView showGridLines="0" zoomScaleSheetLayoutView="100" workbookViewId="0">
      <selection activeCell="G46" sqref="G46"/>
    </sheetView>
  </sheetViews>
  <sheetFormatPr defaultRowHeight="14.1" customHeight="1"/>
  <cols>
    <col min="1" max="1" width="10.28515625" style="911" customWidth="1"/>
    <col min="2" max="2" width="15.28515625" style="911" customWidth="1"/>
    <col min="3" max="3" width="13.28515625" style="911" customWidth="1"/>
    <col min="4" max="4" width="3.85546875" style="911" customWidth="1"/>
    <col min="5" max="5" width="9.5703125" style="911" customWidth="1"/>
    <col min="6" max="8" width="7.7109375" style="911" customWidth="1"/>
    <col min="9" max="9" width="12.5703125" style="911" customWidth="1"/>
    <col min="10" max="10" width="7.7109375" style="911" customWidth="1"/>
    <col min="11" max="11" width="9.140625" style="911" hidden="1" customWidth="1"/>
    <col min="12" max="14" width="9.140625" style="911"/>
    <col min="15" max="15" width="5.5703125" style="911" customWidth="1"/>
    <col min="16" max="16384" width="9.140625" style="911"/>
  </cols>
  <sheetData>
    <row r="1" spans="1:9" ht="14.1" customHeight="1">
      <c r="A1" s="911" t="str">
        <f>'o fy'!$B$29</f>
        <v>LASER CUT SLOVENSKO spol. s r.o.</v>
      </c>
    </row>
    <row r="2" spans="1:9" ht="27.75" customHeight="1">
      <c r="A2" s="3043" t="s">
        <v>1891</v>
      </c>
      <c r="B2" s="3043"/>
      <c r="C2" s="3043"/>
      <c r="D2" s="3043"/>
      <c r="E2" s="3043"/>
      <c r="F2" s="3043"/>
      <c r="G2" s="3043"/>
      <c r="H2" s="3043"/>
      <c r="I2" s="3043"/>
    </row>
    <row r="4" spans="1:9" ht="28.5" customHeight="1">
      <c r="A4" s="3042" t="s">
        <v>1892</v>
      </c>
      <c r="B4" s="3042"/>
      <c r="C4" s="3042"/>
      <c r="D4" s="3042"/>
      <c r="E4" s="3042"/>
      <c r="F4" s="3042"/>
      <c r="G4" s="3042"/>
      <c r="H4" s="3042"/>
      <c r="I4" s="3042"/>
    </row>
    <row r="5" spans="1:9" ht="14.1" customHeight="1">
      <c r="A5" s="911" t="s">
        <v>1893</v>
      </c>
      <c r="E5" s="912"/>
      <c r="F5" s="911" t="s">
        <v>969</v>
      </c>
      <c r="G5" s="912" t="s">
        <v>401</v>
      </c>
      <c r="H5" s="911" t="s">
        <v>970</v>
      </c>
    </row>
    <row r="6" spans="1:9" ht="14.1" customHeight="1">
      <c r="A6" s="911" t="s">
        <v>1218</v>
      </c>
    </row>
    <row r="7" spans="1:9" ht="24" customHeight="1">
      <c r="A7" s="3044"/>
      <c r="B7" s="3044"/>
      <c r="C7" s="3044"/>
      <c r="D7" s="3044"/>
      <c r="E7" s="3044"/>
      <c r="F7" s="3044"/>
      <c r="G7" s="3044"/>
      <c r="H7" s="3044"/>
      <c r="I7" s="3044"/>
    </row>
    <row r="8" spans="1:9" ht="24" customHeight="1">
      <c r="A8" s="2864"/>
      <c r="B8" s="2864"/>
      <c r="C8" s="2864"/>
      <c r="D8" s="2864"/>
      <c r="E8" s="2864"/>
      <c r="F8" s="2864"/>
      <c r="G8" s="2864"/>
      <c r="H8" s="2864"/>
      <c r="I8" s="2864"/>
    </row>
    <row r="9" spans="1:9" ht="14.1" customHeight="1">
      <c r="A9" s="3042" t="s">
        <v>1894</v>
      </c>
      <c r="B9" s="3042"/>
      <c r="C9" s="3042"/>
      <c r="D9" s="3042"/>
      <c r="E9" s="3042"/>
      <c r="F9" s="3042"/>
      <c r="G9" s="3042"/>
      <c r="H9" s="3042"/>
      <c r="I9" s="3042"/>
    </row>
    <row r="10" spans="1:9" ht="14.1" customHeight="1">
      <c r="A10" s="911" t="s">
        <v>1893</v>
      </c>
      <c r="E10" s="912"/>
      <c r="F10" s="911" t="s">
        <v>969</v>
      </c>
      <c r="G10" s="912" t="s">
        <v>401</v>
      </c>
      <c r="H10" s="911" t="s">
        <v>970</v>
      </c>
    </row>
    <row r="11" spans="1:9" ht="14.1" customHeight="1">
      <c r="A11" s="911" t="s">
        <v>1218</v>
      </c>
    </row>
    <row r="12" spans="1:9" ht="24" customHeight="1">
      <c r="A12" s="3044"/>
      <c r="B12" s="3044"/>
      <c r="C12" s="3044"/>
      <c r="D12" s="3044"/>
      <c r="E12" s="3044"/>
      <c r="F12" s="3044"/>
      <c r="G12" s="3044"/>
      <c r="H12" s="3044"/>
      <c r="I12" s="3044"/>
    </row>
    <row r="13" spans="1:9" ht="24" customHeight="1">
      <c r="A13" s="2864"/>
      <c r="B13" s="2864"/>
      <c r="C13" s="2864"/>
      <c r="D13" s="2864"/>
      <c r="E13" s="2864"/>
      <c r="F13" s="2864"/>
      <c r="G13" s="2864"/>
      <c r="H13" s="2864"/>
      <c r="I13" s="2864"/>
    </row>
    <row r="14" spans="1:9" ht="14.1" customHeight="1">
      <c r="A14" s="3042" t="s">
        <v>1895</v>
      </c>
      <c r="B14" s="3042"/>
      <c r="C14" s="3042"/>
      <c r="D14" s="3042"/>
      <c r="E14" s="3042"/>
      <c r="F14" s="3042"/>
      <c r="G14" s="3042"/>
      <c r="H14" s="3042"/>
      <c r="I14" s="3042"/>
    </row>
    <row r="15" spans="1:9" ht="14.1" customHeight="1">
      <c r="A15" s="911" t="s">
        <v>1893</v>
      </c>
      <c r="E15" s="912"/>
      <c r="F15" s="911" t="s">
        <v>969</v>
      </c>
      <c r="G15" s="912" t="s">
        <v>401</v>
      </c>
      <c r="H15" s="911" t="s">
        <v>970</v>
      </c>
    </row>
    <row r="16" spans="1:9" ht="14.1" customHeight="1">
      <c r="A16" s="911" t="s">
        <v>1218</v>
      </c>
    </row>
    <row r="17" spans="1:9" ht="24" customHeight="1">
      <c r="A17" s="3044"/>
      <c r="B17" s="3044"/>
      <c r="C17" s="3044"/>
      <c r="D17" s="3044"/>
      <c r="E17" s="3044"/>
      <c r="F17" s="3044"/>
      <c r="G17" s="3044"/>
      <c r="H17" s="3044"/>
      <c r="I17" s="3044"/>
    </row>
    <row r="18" spans="1:9" ht="24" customHeight="1">
      <c r="A18" s="2864"/>
      <c r="B18" s="2864"/>
      <c r="C18" s="2864"/>
      <c r="D18" s="2864"/>
      <c r="E18" s="2864"/>
      <c r="F18" s="2864"/>
      <c r="G18" s="2864"/>
      <c r="H18" s="2864"/>
      <c r="I18" s="2864"/>
    </row>
    <row r="19" spans="1:9" ht="14.1" customHeight="1">
      <c r="A19" s="3042" t="s">
        <v>1896</v>
      </c>
      <c r="B19" s="3042"/>
      <c r="C19" s="3042"/>
      <c r="D19" s="3042"/>
      <c r="E19" s="3042"/>
      <c r="F19" s="3042"/>
      <c r="G19" s="3042"/>
      <c r="H19" s="3042"/>
      <c r="I19" s="3042"/>
    </row>
    <row r="20" spans="1:9" ht="14.1" customHeight="1">
      <c r="A20" s="911" t="s">
        <v>1893</v>
      </c>
      <c r="E20" s="912"/>
      <c r="F20" s="911" t="s">
        <v>969</v>
      </c>
      <c r="G20" s="912" t="s">
        <v>401</v>
      </c>
      <c r="H20" s="911" t="s">
        <v>970</v>
      </c>
    </row>
    <row r="21" spans="1:9" ht="14.1" customHeight="1">
      <c r="A21" s="911" t="s">
        <v>1218</v>
      </c>
    </row>
    <row r="22" spans="1:9" ht="24" customHeight="1">
      <c r="A22" s="3044"/>
      <c r="B22" s="3044"/>
      <c r="C22" s="3044"/>
      <c r="D22" s="3044"/>
      <c r="E22" s="3044"/>
      <c r="F22" s="3044"/>
      <c r="G22" s="3044"/>
      <c r="H22" s="3044"/>
      <c r="I22" s="3044"/>
    </row>
    <row r="23" spans="1:9" ht="24" customHeight="1">
      <c r="A23" s="2864"/>
      <c r="B23" s="2864"/>
      <c r="C23" s="2864"/>
      <c r="D23" s="2864"/>
      <c r="E23" s="2864"/>
      <c r="F23" s="2864"/>
      <c r="G23" s="2864"/>
      <c r="H23" s="2864"/>
      <c r="I23" s="2864"/>
    </row>
    <row r="24" spans="1:9" ht="14.1" customHeight="1">
      <c r="A24" s="3042" t="s">
        <v>1897</v>
      </c>
      <c r="B24" s="3042"/>
      <c r="C24" s="3042"/>
      <c r="D24" s="3042"/>
      <c r="E24" s="3042"/>
      <c r="F24" s="3042"/>
      <c r="G24" s="3042"/>
      <c r="H24" s="3042"/>
      <c r="I24" s="3042"/>
    </row>
    <row r="25" spans="1:9" ht="14.1" customHeight="1">
      <c r="A25" s="911" t="s">
        <v>1893</v>
      </c>
      <c r="E25" s="912"/>
      <c r="F25" s="911" t="s">
        <v>969</v>
      </c>
      <c r="G25" s="912" t="s">
        <v>401</v>
      </c>
      <c r="H25" s="911" t="s">
        <v>970</v>
      </c>
    </row>
    <row r="26" spans="1:9" ht="14.1" customHeight="1">
      <c r="A26" s="911" t="s">
        <v>1218</v>
      </c>
    </row>
    <row r="27" spans="1:9" ht="24" customHeight="1">
      <c r="A27" s="3044"/>
      <c r="B27" s="3044"/>
      <c r="C27" s="3044"/>
      <c r="D27" s="3044"/>
      <c r="E27" s="3044"/>
      <c r="F27" s="3044"/>
      <c r="G27" s="3044"/>
      <c r="H27" s="3044"/>
      <c r="I27" s="3044"/>
    </row>
    <row r="28" spans="1:9" ht="24" customHeight="1">
      <c r="A28" s="2864"/>
      <c r="B28" s="2864"/>
      <c r="C28" s="2864"/>
      <c r="D28" s="2864"/>
      <c r="E28" s="2864"/>
      <c r="F28" s="2864"/>
      <c r="G28" s="2864"/>
      <c r="H28" s="2864"/>
      <c r="I28" s="2864"/>
    </row>
    <row r="29" spans="1:9" ht="14.1" customHeight="1">
      <c r="A29" s="3042" t="s">
        <v>1898</v>
      </c>
      <c r="B29" s="3042"/>
      <c r="C29" s="3042"/>
      <c r="D29" s="3042"/>
      <c r="E29" s="3042"/>
      <c r="F29" s="3042"/>
      <c r="G29" s="3042"/>
      <c r="H29" s="3042"/>
      <c r="I29" s="3042"/>
    </row>
    <row r="30" spans="1:9" ht="14.1" customHeight="1">
      <c r="A30" s="911" t="s">
        <v>1893</v>
      </c>
      <c r="E30" s="912"/>
      <c r="F30" s="911" t="s">
        <v>969</v>
      </c>
      <c r="G30" s="912" t="s">
        <v>401</v>
      </c>
      <c r="H30" s="911" t="s">
        <v>970</v>
      </c>
    </row>
    <row r="31" spans="1:9" ht="14.1" customHeight="1">
      <c r="A31" s="911" t="s">
        <v>1218</v>
      </c>
    </row>
    <row r="32" spans="1:9" ht="24" customHeight="1">
      <c r="A32" s="3044"/>
      <c r="B32" s="3044"/>
      <c r="C32" s="3044"/>
      <c r="D32" s="3044"/>
      <c r="E32" s="3044"/>
      <c r="F32" s="3044"/>
      <c r="G32" s="3044"/>
      <c r="H32" s="3044"/>
      <c r="I32" s="3044"/>
    </row>
    <row r="33" spans="1:9" ht="24" customHeight="1">
      <c r="A33" s="2864"/>
      <c r="B33" s="2864"/>
      <c r="C33" s="2864"/>
      <c r="D33" s="2864"/>
      <c r="E33" s="2864"/>
      <c r="F33" s="2864"/>
      <c r="G33" s="2864"/>
      <c r="H33" s="2864"/>
      <c r="I33" s="2864"/>
    </row>
    <row r="34" spans="1:9" ht="14.1" customHeight="1">
      <c r="A34" s="3042" t="s">
        <v>1899</v>
      </c>
      <c r="B34" s="3042"/>
      <c r="C34" s="3042"/>
      <c r="D34" s="3042"/>
      <c r="E34" s="3042"/>
      <c r="F34" s="3042"/>
      <c r="G34" s="3042"/>
      <c r="H34" s="3042"/>
      <c r="I34" s="3042"/>
    </row>
    <row r="35" spans="1:9" ht="14.1" customHeight="1">
      <c r="A35" s="911" t="s">
        <v>1893</v>
      </c>
      <c r="E35" s="912"/>
      <c r="F35" s="911" t="s">
        <v>969</v>
      </c>
      <c r="G35" s="912" t="s">
        <v>401</v>
      </c>
      <c r="H35" s="911" t="s">
        <v>970</v>
      </c>
    </row>
    <row r="36" spans="1:9" ht="14.1" customHeight="1">
      <c r="A36" s="911" t="s">
        <v>1218</v>
      </c>
    </row>
    <row r="37" spans="1:9" ht="24" customHeight="1">
      <c r="A37" s="3044"/>
      <c r="B37" s="3044"/>
      <c r="C37" s="3044"/>
      <c r="D37" s="3044"/>
      <c r="E37" s="3044"/>
      <c r="F37" s="3044"/>
      <c r="G37" s="3044"/>
      <c r="H37" s="3044"/>
      <c r="I37" s="3044"/>
    </row>
    <row r="38" spans="1:9" ht="24" customHeight="1">
      <c r="A38" s="2864"/>
      <c r="B38" s="2864"/>
      <c r="C38" s="2864"/>
      <c r="D38" s="2864"/>
      <c r="E38" s="2864"/>
      <c r="F38" s="2864"/>
      <c r="G38" s="2864"/>
      <c r="H38" s="2864"/>
      <c r="I38" s="2864"/>
    </row>
    <row r="41" spans="1:9" ht="14.1" customHeight="1">
      <c r="A41" s="911">
        <f>'o fy'!$A$54</f>
        <v>0</v>
      </c>
    </row>
  </sheetData>
  <sheetProtection formatCells="0" selectLockedCells="1"/>
  <mergeCells count="15">
    <mergeCell ref="A32:I33"/>
    <mergeCell ref="A34:I34"/>
    <mergeCell ref="A37:I38"/>
    <mergeCell ref="A17:I18"/>
    <mergeCell ref="A19:I19"/>
    <mergeCell ref="A22:I23"/>
    <mergeCell ref="A24:I24"/>
    <mergeCell ref="A27:I28"/>
    <mergeCell ref="A29:I29"/>
    <mergeCell ref="A14:I14"/>
    <mergeCell ref="A2:I2"/>
    <mergeCell ref="A4:I4"/>
    <mergeCell ref="A7:I8"/>
    <mergeCell ref="A9:I9"/>
    <mergeCell ref="A12:I13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>
  <sheetPr codeName="List56">
    <tabColor theme="2" tint="-0.749992370372631"/>
  </sheetPr>
  <dimension ref="A1:Q55"/>
  <sheetViews>
    <sheetView showGridLines="0" topLeftCell="A10" workbookViewId="0">
      <selection activeCell="G15" sqref="G15"/>
    </sheetView>
  </sheetViews>
  <sheetFormatPr defaultRowHeight="11.25"/>
  <cols>
    <col min="1" max="3" width="9.7109375" style="136" customWidth="1"/>
    <col min="4" max="4" width="3.7109375" style="136" customWidth="1"/>
    <col min="5" max="9" width="10.7109375" style="136" customWidth="1"/>
    <col min="10" max="10" width="3.5703125" style="136" customWidth="1"/>
    <col min="11" max="14" width="9.140625" style="136" hidden="1" customWidth="1"/>
    <col min="15" max="15" width="5.5703125" style="136" hidden="1" customWidth="1"/>
    <col min="16" max="17" width="9.140625" style="136" hidden="1" customWidth="1"/>
    <col min="18" max="16384" width="9.140625" style="136"/>
  </cols>
  <sheetData>
    <row r="1" spans="1:9">
      <c r="A1" s="610" t="str">
        <f>'o fy'!$B$29</f>
        <v>LASER CUT SLOVENSKO spol. s r.o.</v>
      </c>
      <c r="G1" s="156"/>
      <c r="H1" s="3047"/>
      <c r="I1" s="2051"/>
    </row>
    <row r="2" spans="1:9">
      <c r="A2" s="2134" t="s">
        <v>1900</v>
      </c>
      <c r="B2" s="2134"/>
      <c r="C2" s="2134"/>
      <c r="D2" s="2134"/>
      <c r="E2" s="2134"/>
      <c r="F2" s="2134"/>
      <c r="G2" s="2134"/>
      <c r="H2" s="2134"/>
      <c r="I2" s="2134"/>
    </row>
    <row r="3" spans="1:9">
      <c r="A3" s="136" t="s">
        <v>1893</v>
      </c>
      <c r="E3" s="135"/>
      <c r="F3" s="136" t="s">
        <v>969</v>
      </c>
      <c r="G3" s="1582" t="s">
        <v>401</v>
      </c>
      <c r="H3" s="136" t="s">
        <v>970</v>
      </c>
    </row>
    <row r="4" spans="1:9">
      <c r="A4" s="136" t="s">
        <v>1218</v>
      </c>
    </row>
    <row r="5" spans="1:9" ht="18" customHeight="1">
      <c r="A5" s="3048"/>
      <c r="B5" s="3048"/>
      <c r="C5" s="3048"/>
      <c r="D5" s="3048"/>
      <c r="E5" s="3048"/>
      <c r="F5" s="3048"/>
      <c r="G5" s="3048"/>
      <c r="H5" s="3048"/>
      <c r="I5" s="3048"/>
    </row>
    <row r="6" spans="1:9" ht="18" customHeight="1">
      <c r="A6" s="2617"/>
      <c r="B6" s="2617"/>
      <c r="C6" s="2617"/>
      <c r="D6" s="2617"/>
      <c r="E6" s="2617"/>
      <c r="F6" s="2617"/>
      <c r="G6" s="2617"/>
      <c r="H6" s="2617"/>
      <c r="I6" s="2617"/>
    </row>
    <row r="7" spans="1:9">
      <c r="A7" s="2050"/>
      <c r="B7" s="2050"/>
      <c r="C7" s="2050"/>
      <c r="D7" s="2050"/>
      <c r="E7" s="2050"/>
      <c r="F7" s="2050"/>
      <c r="G7" s="2050"/>
      <c r="H7" s="2050"/>
      <c r="I7" s="2050"/>
    </row>
    <row r="8" spans="1:9">
      <c r="A8" s="2134" t="s">
        <v>1901</v>
      </c>
      <c r="B8" s="2134"/>
      <c r="C8" s="2134"/>
      <c r="D8" s="2134"/>
      <c r="E8" s="2134"/>
      <c r="F8" s="2134"/>
      <c r="G8" s="2134"/>
      <c r="H8" s="2134"/>
      <c r="I8" s="2134"/>
    </row>
    <row r="9" spans="1:9">
      <c r="A9" s="136" t="s">
        <v>1893</v>
      </c>
      <c r="E9" s="135"/>
      <c r="F9" s="136" t="s">
        <v>969</v>
      </c>
      <c r="G9" s="1582" t="s">
        <v>401</v>
      </c>
      <c r="H9" s="136" t="s">
        <v>970</v>
      </c>
    </row>
    <row r="10" spans="1:9">
      <c r="A10" s="136" t="s">
        <v>1218</v>
      </c>
    </row>
    <row r="11" spans="1:9" ht="18" customHeight="1">
      <c r="A11" s="3048"/>
      <c r="B11" s="3048"/>
      <c r="C11" s="3048"/>
      <c r="D11" s="3048"/>
      <c r="E11" s="3048"/>
      <c r="F11" s="3048"/>
      <c r="G11" s="3048"/>
      <c r="H11" s="3048"/>
      <c r="I11" s="3048"/>
    </row>
    <row r="12" spans="1:9" ht="18" customHeight="1">
      <c r="A12" s="2617"/>
      <c r="B12" s="2617"/>
      <c r="C12" s="2617"/>
      <c r="D12" s="2617"/>
      <c r="E12" s="2617"/>
      <c r="F12" s="2617"/>
      <c r="G12" s="2617"/>
      <c r="H12" s="2617"/>
      <c r="I12" s="2617"/>
    </row>
    <row r="13" spans="1:9">
      <c r="A13" s="2050"/>
      <c r="B13" s="2050"/>
      <c r="C13" s="2050"/>
      <c r="D13" s="2050"/>
      <c r="E13" s="2050"/>
      <c r="F13" s="2050"/>
      <c r="G13" s="2050"/>
      <c r="H13" s="2050"/>
      <c r="I13" s="2050"/>
    </row>
    <row r="14" spans="1:9">
      <c r="A14" s="2134" t="s">
        <v>1902</v>
      </c>
      <c r="B14" s="2134"/>
      <c r="C14" s="2134"/>
      <c r="D14" s="2134"/>
      <c r="E14" s="2134"/>
      <c r="F14" s="2134"/>
      <c r="G14" s="2134"/>
      <c r="H14" s="2134"/>
      <c r="I14" s="2134"/>
    </row>
    <row r="15" spans="1:9">
      <c r="A15" s="136" t="s">
        <v>1893</v>
      </c>
      <c r="E15" s="135"/>
      <c r="F15" s="136" t="s">
        <v>969</v>
      </c>
      <c r="G15" s="1582" t="s">
        <v>401</v>
      </c>
      <c r="H15" s="136" t="s">
        <v>970</v>
      </c>
    </row>
    <row r="16" spans="1:9">
      <c r="A16" s="136" t="s">
        <v>1218</v>
      </c>
    </row>
    <row r="17" spans="1:16" ht="18" customHeight="1">
      <c r="A17" s="3048"/>
      <c r="B17" s="3048"/>
      <c r="C17" s="3048"/>
      <c r="D17" s="3048"/>
      <c r="E17" s="3048"/>
      <c r="F17" s="3048"/>
      <c r="G17" s="3048"/>
      <c r="H17" s="3048"/>
      <c r="I17" s="3048"/>
    </row>
    <row r="18" spans="1:16" ht="18" customHeight="1">
      <c r="A18" s="2617"/>
      <c r="B18" s="2617"/>
      <c r="C18" s="2617"/>
      <c r="D18" s="2617"/>
      <c r="E18" s="2617"/>
      <c r="F18" s="2617"/>
      <c r="G18" s="2617"/>
      <c r="H18" s="2617"/>
      <c r="I18" s="2617"/>
    </row>
    <row r="19" spans="1:16">
      <c r="A19" s="2050"/>
      <c r="B19" s="2050"/>
      <c r="C19" s="2050"/>
      <c r="D19" s="2050"/>
      <c r="E19" s="2050"/>
      <c r="F19" s="2050"/>
      <c r="G19" s="2050"/>
      <c r="H19" s="2050"/>
      <c r="I19" s="2050"/>
    </row>
    <row r="20" spans="1:16">
      <c r="A20" s="3051" t="s">
        <v>1903</v>
      </c>
      <c r="B20" s="3051"/>
      <c r="C20" s="3051"/>
      <c r="D20" s="3051"/>
      <c r="E20" s="3051"/>
      <c r="F20" s="3051"/>
      <c r="G20" s="3051"/>
      <c r="H20" s="3051"/>
      <c r="I20" s="3051"/>
    </row>
    <row r="21" spans="1:16">
      <c r="A21" s="263"/>
      <c r="B21" s="263"/>
      <c r="C21" s="263"/>
      <c r="D21" s="263"/>
      <c r="E21" s="263"/>
      <c r="F21" s="263"/>
      <c r="G21" s="263"/>
      <c r="H21" s="263"/>
      <c r="I21" s="263"/>
    </row>
    <row r="22" spans="1:16" ht="14.25" customHeight="1">
      <c r="A22" s="2908" t="s">
        <v>2997</v>
      </c>
      <c r="B22" s="2908"/>
      <c r="C22" s="2908"/>
      <c r="D22" s="2908"/>
      <c r="E22" s="2908"/>
      <c r="F22" s="2908"/>
      <c r="G22" s="2908"/>
      <c r="H22" s="2908"/>
      <c r="I22" s="2908"/>
    </row>
    <row r="23" spans="1:16" ht="12.75" customHeight="1">
      <c r="A23" s="2077" t="s">
        <v>1904</v>
      </c>
      <c r="B23" s="2078"/>
      <c r="C23" s="2078"/>
      <c r="D23" s="2079"/>
      <c r="E23" s="1829" t="s">
        <v>218</v>
      </c>
      <c r="F23" s="1830"/>
      <c r="G23" s="1830"/>
      <c r="H23" s="1830"/>
      <c r="I23" s="1831"/>
    </row>
    <row r="24" spans="1:16">
      <c r="A24" s="2080"/>
      <c r="B24" s="2081"/>
      <c r="C24" s="2081"/>
      <c r="D24" s="2082"/>
      <c r="E24" s="3049" t="s">
        <v>1407</v>
      </c>
      <c r="F24" s="3052" t="s">
        <v>1531</v>
      </c>
      <c r="G24" s="3052" t="s">
        <v>1530</v>
      </c>
      <c r="H24" s="3052" t="s">
        <v>1905</v>
      </c>
      <c r="I24" s="3049" t="s">
        <v>1411</v>
      </c>
    </row>
    <row r="25" spans="1:16" ht="34.5" customHeight="1">
      <c r="A25" s="2083"/>
      <c r="B25" s="2084"/>
      <c r="C25" s="2084"/>
      <c r="D25" s="2085"/>
      <c r="E25" s="3050"/>
      <c r="F25" s="3053"/>
      <c r="G25" s="3053"/>
      <c r="H25" s="3053"/>
      <c r="I25" s="3050"/>
    </row>
    <row r="26" spans="1:16" ht="12.75" customHeight="1">
      <c r="A26" s="2764" t="s">
        <v>219</v>
      </c>
      <c r="B26" s="2765"/>
      <c r="C26" s="2765"/>
      <c r="D26" s="2802"/>
      <c r="E26" s="448" t="s">
        <v>1412</v>
      </c>
      <c r="F26" s="448" t="s">
        <v>221</v>
      </c>
      <c r="G26" s="448" t="s">
        <v>1001</v>
      </c>
      <c r="H26" s="448" t="s">
        <v>1002</v>
      </c>
      <c r="I26" s="448" t="s">
        <v>1007</v>
      </c>
    </row>
    <row r="27" spans="1:16">
      <c r="A27" s="3054" t="s">
        <v>1906</v>
      </c>
      <c r="B27" s="3055"/>
      <c r="C27" s="3055"/>
      <c r="D27" s="184" t="s">
        <v>290</v>
      </c>
      <c r="E27" s="688">
        <f>SUM(E28+E30+E31+E32)</f>
        <v>28640</v>
      </c>
      <c r="F27" s="688">
        <f>SUM(F28+F30+F31+F32)</f>
        <v>0</v>
      </c>
      <c r="G27" s="688">
        <f>SUM(G28+G30+G31+G32)</f>
        <v>0</v>
      </c>
      <c r="H27" s="688">
        <f>SUM(H28+H30+H31+H32)</f>
        <v>0</v>
      </c>
      <c r="I27" s="688">
        <f>SUM(I28+I30+I31+I32)</f>
        <v>28640</v>
      </c>
      <c r="N27" s="566">
        <f>'HL KNIHA VYPOC'!D260</f>
        <v>0</v>
      </c>
      <c r="O27" s="566">
        <f>'HL KNIHA VYPOC'!E260</f>
        <v>0</v>
      </c>
      <c r="P27" s="566">
        <f>'HL KNIHA VYPOC'!F260</f>
        <v>0</v>
      </c>
    </row>
    <row r="28" spans="1:16">
      <c r="A28" s="2820" t="s">
        <v>1907</v>
      </c>
      <c r="B28" s="2821"/>
      <c r="C28" s="2821"/>
      <c r="D28" s="177" t="s">
        <v>291</v>
      </c>
      <c r="E28" s="689">
        <f>('HL KNIHA VYPOC'!D215+N27)*-1</f>
        <v>6640</v>
      </c>
      <c r="F28" s="689">
        <f>'HL KNIHA VYPOC'!F215+P27</f>
        <v>0</v>
      </c>
      <c r="G28" s="689">
        <f>'HL KNIHA VYPOC'!E215+O27</f>
        <v>0</v>
      </c>
      <c r="H28" s="689"/>
      <c r="I28" s="687">
        <f t="shared" ref="I28:I35" si="0">SUM(E28+F28-G28)</f>
        <v>6640</v>
      </c>
    </row>
    <row r="29" spans="1:16">
      <c r="A29" s="2613" t="s">
        <v>1908</v>
      </c>
      <c r="B29" s="2614"/>
      <c r="C29" s="2614"/>
      <c r="D29" s="185"/>
      <c r="E29" s="676"/>
      <c r="F29" s="676"/>
      <c r="G29" s="676"/>
      <c r="H29" s="676"/>
      <c r="I29" s="687">
        <f t="shared" si="0"/>
        <v>0</v>
      </c>
    </row>
    <row r="30" spans="1:16">
      <c r="A30" s="2613" t="s">
        <v>608</v>
      </c>
      <c r="B30" s="2614"/>
      <c r="C30" s="2614"/>
      <c r="D30" s="185" t="s">
        <v>486</v>
      </c>
      <c r="E30" s="676">
        <f>'HL KNIHA VYPOC'!D126*-1</f>
        <v>0</v>
      </c>
      <c r="F30" s="676">
        <f>'HL KNIHA VYPOC'!F126</f>
        <v>0</v>
      </c>
      <c r="G30" s="676">
        <f>'HL KNIHA VYPOC'!E126</f>
        <v>0</v>
      </c>
      <c r="H30" s="676"/>
      <c r="I30" s="687">
        <f t="shared" si="0"/>
        <v>0</v>
      </c>
    </row>
    <row r="31" spans="1:16">
      <c r="A31" s="2613" t="s">
        <v>1909</v>
      </c>
      <c r="B31" s="2614"/>
      <c r="C31" s="2614"/>
      <c r="D31" s="185" t="s">
        <v>292</v>
      </c>
      <c r="E31" s="676">
        <f>'HL KNIHA VYPOC'!D223*-1</f>
        <v>0</v>
      </c>
      <c r="F31" s="676">
        <f>'HL KNIHA VYPOC'!F223</f>
        <v>0</v>
      </c>
      <c r="G31" s="676">
        <f>'HL KNIHA VYPOC'!E223</f>
        <v>0</v>
      </c>
      <c r="H31" s="676"/>
      <c r="I31" s="687">
        <f t="shared" si="0"/>
        <v>0</v>
      </c>
    </row>
    <row r="32" spans="1:16">
      <c r="A32" s="2613" t="s">
        <v>681</v>
      </c>
      <c r="B32" s="2614"/>
      <c r="C32" s="2614"/>
      <c r="D32" s="185" t="s">
        <v>294</v>
      </c>
      <c r="E32" s="676">
        <f>'HL KNIHA VYPOC'!D172*-1</f>
        <v>22000</v>
      </c>
      <c r="F32" s="676">
        <f>'HL KNIHA VYPOC'!F172</f>
        <v>0</v>
      </c>
      <c r="G32" s="676">
        <f>'HL KNIHA VYPOC'!E172</f>
        <v>0</v>
      </c>
      <c r="H32" s="676"/>
      <c r="I32" s="687">
        <f t="shared" si="0"/>
        <v>22000</v>
      </c>
    </row>
    <row r="33" spans="1:15">
      <c r="A33" s="2613" t="s">
        <v>753</v>
      </c>
      <c r="B33" s="2614"/>
      <c r="C33" s="2614"/>
      <c r="D33" s="185" t="s">
        <v>297</v>
      </c>
      <c r="E33" s="676">
        <f>'HL KNIHA VYPOC'!D216*-1</f>
        <v>0</v>
      </c>
      <c r="F33" s="676">
        <f>'HL KNIHA VYPOC'!F216</f>
        <v>0</v>
      </c>
      <c r="G33" s="676">
        <f>'HL KNIHA VYPOC'!E216</f>
        <v>0</v>
      </c>
      <c r="H33" s="676"/>
      <c r="I33" s="687">
        <f t="shared" si="0"/>
        <v>0</v>
      </c>
    </row>
    <row r="34" spans="1:15">
      <c r="A34" s="2613" t="s">
        <v>755</v>
      </c>
      <c r="B34" s="2614"/>
      <c r="C34" s="2614"/>
      <c r="D34" s="185" t="s">
        <v>298</v>
      </c>
      <c r="E34" s="676">
        <f>'HL KNIHA VYPOC'!D217*-1</f>
        <v>0</v>
      </c>
      <c r="F34" s="676">
        <f>'HL KNIHA VYPOC'!F217</f>
        <v>0</v>
      </c>
      <c r="G34" s="676">
        <f>'HL KNIHA VYPOC'!E217</f>
        <v>0</v>
      </c>
      <c r="H34" s="676"/>
      <c r="I34" s="687">
        <f t="shared" si="0"/>
        <v>0</v>
      </c>
    </row>
    <row r="35" spans="1:15" ht="23.25" customHeight="1">
      <c r="A35" s="2519" t="s">
        <v>1910</v>
      </c>
      <c r="B35" s="2520"/>
      <c r="C35" s="2520"/>
      <c r="D35" s="185" t="s">
        <v>299</v>
      </c>
      <c r="E35" s="676">
        <f>SUM(M35:M36)*-1</f>
        <v>331.94</v>
      </c>
      <c r="F35" s="676">
        <f>SUM(O35:O36)</f>
        <v>0</v>
      </c>
      <c r="G35" s="676">
        <f>SUM(N35:N36)</f>
        <v>0</v>
      </c>
      <c r="H35" s="676"/>
      <c r="I35" s="687">
        <f t="shared" si="0"/>
        <v>331.94</v>
      </c>
      <c r="M35" s="566">
        <f>'HL KNIHA VYPOC'!D221</f>
        <v>-331.94</v>
      </c>
      <c r="N35" s="566">
        <f>'HL KNIHA VYPOC'!E221</f>
        <v>0</v>
      </c>
      <c r="O35" s="566">
        <f>'HL KNIHA VYPOC'!F221</f>
        <v>0</v>
      </c>
    </row>
    <row r="36" spans="1:15" ht="22.5" customHeight="1">
      <c r="A36" s="2519" t="s">
        <v>757</v>
      </c>
      <c r="B36" s="2520"/>
      <c r="C36" s="2520"/>
      <c r="D36" s="185" t="s">
        <v>300</v>
      </c>
      <c r="E36" s="676">
        <f>'HL KNIHA VYPOC'!D218*-1</f>
        <v>0</v>
      </c>
      <c r="F36" s="676">
        <f>'HL KNIHA VYPOC'!F218</f>
        <v>0</v>
      </c>
      <c r="G36" s="676">
        <f>'HL KNIHA VYPOC'!E218</f>
        <v>0</v>
      </c>
      <c r="H36" s="676"/>
      <c r="I36" s="687">
        <f t="shared" ref="I36:I43" si="1">SUM(E36+F36-G36)</f>
        <v>0</v>
      </c>
      <c r="M36" s="566">
        <f>'HL KNIHA VYPOC'!D222</f>
        <v>0</v>
      </c>
      <c r="N36" s="566">
        <f>'HL KNIHA VYPOC'!E222</f>
        <v>0</v>
      </c>
      <c r="O36" s="566">
        <f>'HL KNIHA VYPOC'!F222</f>
        <v>0</v>
      </c>
    </row>
    <row r="37" spans="1:15">
      <c r="A37" s="2519" t="s">
        <v>759</v>
      </c>
      <c r="B37" s="2520"/>
      <c r="C37" s="2520"/>
      <c r="D37" s="185" t="s">
        <v>498</v>
      </c>
      <c r="E37" s="676">
        <f>'HL KNIHA VYPOC'!D219*-1</f>
        <v>0</v>
      </c>
      <c r="F37" s="676">
        <f>'HL KNIHA VYPOC'!F219</f>
        <v>0</v>
      </c>
      <c r="G37" s="676">
        <f>'HL KNIHA VYPOC'!E219</f>
        <v>0</v>
      </c>
      <c r="H37" s="676"/>
      <c r="I37" s="687">
        <f t="shared" si="1"/>
        <v>0</v>
      </c>
    </row>
    <row r="38" spans="1:15" ht="23.25" customHeight="1">
      <c r="A38" s="2519" t="s">
        <v>1911</v>
      </c>
      <c r="B38" s="2520"/>
      <c r="C38" s="2520"/>
      <c r="D38" s="185" t="s">
        <v>301</v>
      </c>
      <c r="E38" s="676">
        <f>'HL KNIHA VYPOC'!D220*-1</f>
        <v>0</v>
      </c>
      <c r="F38" s="676">
        <f>'HL KNIHA VYPOC'!F220</f>
        <v>0</v>
      </c>
      <c r="G38" s="676">
        <f>'HL KNIHA VYPOC'!E220</f>
        <v>0</v>
      </c>
      <c r="H38" s="676"/>
      <c r="I38" s="687">
        <f t="shared" si="1"/>
        <v>0</v>
      </c>
      <c r="M38" s="566">
        <f>'HL KNIHA VYPOC'!D228</f>
        <v>0</v>
      </c>
      <c r="N38" s="566">
        <f>'HL KNIHA VYPOC'!E228</f>
        <v>0</v>
      </c>
      <c r="O38" s="566">
        <f>'HL KNIHA VYPOC'!F228</f>
        <v>0</v>
      </c>
    </row>
    <row r="39" spans="1:15">
      <c r="A39" s="2613" t="s">
        <v>770</v>
      </c>
      <c r="B39" s="2614"/>
      <c r="C39" s="2614"/>
      <c r="D39" s="185" t="s">
        <v>304</v>
      </c>
      <c r="E39" s="676">
        <f>'HL KNIHA VYPOC'!D226*-1</f>
        <v>251.08</v>
      </c>
      <c r="F39" s="676">
        <f>'HL KNIHA VYPOC'!F226</f>
        <v>0</v>
      </c>
      <c r="G39" s="676">
        <f>'HL KNIHA VYPOC'!E226</f>
        <v>0</v>
      </c>
      <c r="H39" s="676"/>
      <c r="I39" s="687">
        <f t="shared" si="1"/>
        <v>251.08</v>
      </c>
      <c r="M39" s="566">
        <f>'HL KNIHA VYPOC'!D229</f>
        <v>0</v>
      </c>
      <c r="N39" s="566">
        <f>'HL KNIHA VYPOC'!E229</f>
        <v>0</v>
      </c>
      <c r="O39" s="566">
        <f>'HL KNIHA VYPOC'!F229</f>
        <v>0</v>
      </c>
    </row>
    <row r="40" spans="1:15">
      <c r="A40" s="2613" t="s">
        <v>772</v>
      </c>
      <c r="B40" s="2614"/>
      <c r="C40" s="2614"/>
      <c r="D40" s="185" t="s">
        <v>305</v>
      </c>
      <c r="E40" s="676">
        <f>'HL KNIHA VYPOC'!D227*-1</f>
        <v>0</v>
      </c>
      <c r="F40" s="676">
        <f>'HL KNIHA VYPOC'!F227</f>
        <v>0</v>
      </c>
      <c r="G40" s="676">
        <f>'HL KNIHA VYPOC'!E227</f>
        <v>0</v>
      </c>
      <c r="H40" s="676"/>
      <c r="I40" s="687">
        <f t="shared" si="1"/>
        <v>0</v>
      </c>
    </row>
    <row r="41" spans="1:15">
      <c r="A41" s="2613" t="s">
        <v>1912</v>
      </c>
      <c r="B41" s="2614"/>
      <c r="C41" s="2614"/>
      <c r="D41" s="185" t="s">
        <v>508</v>
      </c>
      <c r="E41" s="676">
        <f>SUM(M38:M39)*-1</f>
        <v>0</v>
      </c>
      <c r="F41" s="676">
        <f>SUM(O38:O39)</f>
        <v>0</v>
      </c>
      <c r="G41" s="676">
        <f>SUM(N38:N39)</f>
        <v>0</v>
      </c>
      <c r="H41" s="676"/>
      <c r="I41" s="687">
        <f t="shared" si="1"/>
        <v>0</v>
      </c>
    </row>
    <row r="42" spans="1:15">
      <c r="A42" s="2613" t="s">
        <v>778</v>
      </c>
      <c r="B42" s="2614"/>
      <c r="C42" s="2614"/>
      <c r="D42" s="185" t="s">
        <v>306</v>
      </c>
      <c r="E42" s="676">
        <f>'HL KNIHA VYPOC'!D230*-1</f>
        <v>1898.3</v>
      </c>
      <c r="F42" s="676">
        <f>'HL KNIHA VYPOC'!F230</f>
        <v>2157.56</v>
      </c>
      <c r="G42" s="676">
        <f>'HL KNIHA VYPOC'!E230</f>
        <v>0</v>
      </c>
      <c r="H42" s="676"/>
      <c r="I42" s="687">
        <f t="shared" si="1"/>
        <v>4055.8599999999997</v>
      </c>
    </row>
    <row r="43" spans="1:15">
      <c r="A43" s="2613" t="s">
        <v>780</v>
      </c>
      <c r="B43" s="2614"/>
      <c r="C43" s="2614"/>
      <c r="D43" s="185" t="s">
        <v>307</v>
      </c>
      <c r="E43" s="676">
        <f>'HL KNIHA VYPOC'!D231*-1</f>
        <v>-2823.3</v>
      </c>
      <c r="F43" s="676">
        <f>'HL KNIHA VYPOC'!F231</f>
        <v>0</v>
      </c>
      <c r="G43" s="676">
        <f>'HL KNIHA VYPOC'!E231</f>
        <v>0</v>
      </c>
      <c r="H43" s="676"/>
      <c r="I43" s="687">
        <f t="shared" si="1"/>
        <v>-2823.3</v>
      </c>
    </row>
    <row r="44" spans="1:15" ht="22.5" customHeight="1">
      <c r="A44" s="2519" t="s">
        <v>1913</v>
      </c>
      <c r="B44" s="2520"/>
      <c r="C44" s="2520"/>
      <c r="D44" s="185" t="s">
        <v>308</v>
      </c>
      <c r="E44" s="676">
        <f>'SUVAHA VYPOCET'!$AG$88*-1</f>
        <v>-2157.5599999999904</v>
      </c>
      <c r="F44" s="676"/>
      <c r="G44" s="676"/>
      <c r="H44" s="676"/>
      <c r="I44" s="687">
        <f>'SUVAHA VYPOCET'!$R$88</f>
        <v>597.51000000001659</v>
      </c>
    </row>
    <row r="45" spans="1:15">
      <c r="A45" s="2613" t="s">
        <v>1914</v>
      </c>
      <c r="B45" s="2614"/>
      <c r="C45" s="2614"/>
      <c r="D45" s="185"/>
      <c r="E45" s="676"/>
      <c r="F45" s="676"/>
      <c r="G45" s="676"/>
      <c r="H45" s="676"/>
      <c r="I45" s="687"/>
    </row>
    <row r="46" spans="1:15">
      <c r="A46" s="2613" t="s">
        <v>1915</v>
      </c>
      <c r="B46" s="2614"/>
      <c r="C46" s="2614"/>
      <c r="D46" s="185"/>
      <c r="E46" s="676"/>
      <c r="F46" s="676"/>
      <c r="G46" s="676"/>
      <c r="H46" s="676"/>
      <c r="I46" s="687"/>
    </row>
    <row r="47" spans="1:15" ht="25.5" customHeight="1">
      <c r="A47" s="2519" t="s">
        <v>1916</v>
      </c>
      <c r="B47" s="2520"/>
      <c r="C47" s="2520"/>
      <c r="D47" s="185"/>
      <c r="E47" s="676"/>
      <c r="F47" s="676"/>
      <c r="G47" s="676"/>
      <c r="H47" s="676"/>
      <c r="I47" s="687"/>
    </row>
    <row r="48" spans="1:15">
      <c r="A48" s="2619"/>
      <c r="B48" s="2620"/>
      <c r="C48" s="2620"/>
      <c r="D48" s="188"/>
      <c r="E48" s="2269"/>
      <c r="F48" s="2269"/>
      <c r="G48" s="2269"/>
      <c r="H48" s="2269"/>
      <c r="I48" s="654"/>
    </row>
    <row r="49" spans="1:9">
      <c r="A49" s="136" t="s">
        <v>972</v>
      </c>
    </row>
    <row r="50" spans="1:9">
      <c r="A50" s="3045"/>
      <c r="B50" s="3046"/>
      <c r="C50" s="3046"/>
      <c r="D50" s="3046"/>
      <c r="E50" s="3046"/>
      <c r="F50" s="3046"/>
      <c r="G50" s="3046"/>
      <c r="H50" s="3046"/>
      <c r="I50" s="3046"/>
    </row>
    <row r="51" spans="1:9">
      <c r="A51" s="3046"/>
      <c r="B51" s="3046"/>
      <c r="C51" s="3046"/>
      <c r="D51" s="3046"/>
      <c r="E51" s="3046"/>
      <c r="F51" s="3046"/>
      <c r="G51" s="3046"/>
      <c r="H51" s="3046"/>
      <c r="I51" s="3046"/>
    </row>
    <row r="52" spans="1:9">
      <c r="A52" s="1932"/>
      <c r="B52" s="1932"/>
      <c r="C52" s="1932"/>
      <c r="D52" s="1932"/>
      <c r="E52" s="1932"/>
      <c r="F52" s="1932"/>
      <c r="G52" s="1932"/>
      <c r="H52" s="1932"/>
      <c r="I52" s="1932"/>
    </row>
    <row r="55" spans="1:9">
      <c r="A55" s="610">
        <f>'o fy'!$A$54</f>
        <v>0</v>
      </c>
    </row>
  </sheetData>
  <sheetProtection formatCells="0" selectLockedCells="1"/>
  <mergeCells count="45">
    <mergeCell ref="A42:C42"/>
    <mergeCell ref="A43:C43"/>
    <mergeCell ref="G48:H48"/>
    <mergeCell ref="A44:C44"/>
    <mergeCell ref="A45:C45"/>
    <mergeCell ref="A46:C46"/>
    <mergeCell ref="A47:C47"/>
    <mergeCell ref="A48:C48"/>
    <mergeCell ref="E48:F48"/>
    <mergeCell ref="A37:C37"/>
    <mergeCell ref="A38:C38"/>
    <mergeCell ref="A39:C39"/>
    <mergeCell ref="A40:C40"/>
    <mergeCell ref="A41:C41"/>
    <mergeCell ref="A32:C32"/>
    <mergeCell ref="A33:C33"/>
    <mergeCell ref="A34:C34"/>
    <mergeCell ref="A35:C35"/>
    <mergeCell ref="A36:C36"/>
    <mergeCell ref="A27:C27"/>
    <mergeCell ref="A28:C28"/>
    <mergeCell ref="A29:C29"/>
    <mergeCell ref="A30:C30"/>
    <mergeCell ref="A31:C31"/>
    <mergeCell ref="F24:F25"/>
    <mergeCell ref="G24:G25"/>
    <mergeCell ref="H24:H25"/>
    <mergeCell ref="I24:I25"/>
    <mergeCell ref="A26:D26"/>
    <mergeCell ref="A50:I52"/>
    <mergeCell ref="H1:I1"/>
    <mergeCell ref="A2:I2"/>
    <mergeCell ref="A5:I6"/>
    <mergeCell ref="A7:I7"/>
    <mergeCell ref="A8:I8"/>
    <mergeCell ref="A22:I22"/>
    <mergeCell ref="A23:D25"/>
    <mergeCell ref="E23:I23"/>
    <mergeCell ref="E24:E25"/>
    <mergeCell ref="A11:I12"/>
    <mergeCell ref="A13:I13"/>
    <mergeCell ref="A14:I14"/>
    <mergeCell ref="A17:I18"/>
    <mergeCell ref="A19:I19"/>
    <mergeCell ref="A20:I20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P257"/>
  <sheetViews>
    <sheetView showGridLines="0" zoomScale="110" zoomScaleNormal="110" workbookViewId="0">
      <selection activeCell="K18" sqref="K18"/>
    </sheetView>
  </sheetViews>
  <sheetFormatPr defaultRowHeight="12.75"/>
  <cols>
    <col min="1" max="1" width="8.5703125" style="1018" bestFit="1" customWidth="1"/>
    <col min="2" max="2" width="8.5703125" style="1019" customWidth="1"/>
    <col min="3" max="3" width="59" style="918" customWidth="1"/>
    <col min="4" max="4" width="7.5703125" style="1020" customWidth="1"/>
    <col min="5" max="5" width="4" style="964" hidden="1" customWidth="1"/>
    <col min="6" max="6" width="4.140625" style="964" hidden="1" customWidth="1"/>
    <col min="7" max="7" width="3.140625" style="964" hidden="1" customWidth="1"/>
    <col min="8" max="8" width="4" style="964" hidden="1" customWidth="1"/>
    <col min="9" max="9" width="13.85546875" style="1022" customWidth="1"/>
    <col min="10" max="10" width="10.5703125" style="917" customWidth="1"/>
    <col min="11" max="12" width="25.5703125" style="917" customWidth="1"/>
    <col min="13" max="13" width="25.5703125" style="918" customWidth="1"/>
    <col min="14" max="14" width="4.140625" style="918" bestFit="1" customWidth="1"/>
    <col min="15" max="16" width="9.140625" style="917" hidden="1" customWidth="1"/>
    <col min="17" max="16384" width="9.140625" style="917"/>
  </cols>
  <sheetData>
    <row r="2" spans="1:14">
      <c r="A2" s="1679" t="s">
        <v>2580</v>
      </c>
      <c r="B2" s="1680"/>
      <c r="C2" s="1680"/>
      <c r="D2" s="1680"/>
      <c r="E2" s="1680"/>
      <c r="F2" s="1680"/>
      <c r="G2" s="1680"/>
      <c r="H2" s="1680"/>
      <c r="I2" s="1680"/>
      <c r="J2" s="1681"/>
    </row>
    <row r="3" spans="1:14">
      <c r="A3" s="1682"/>
      <c r="B3" s="1683"/>
      <c r="C3" s="1683"/>
      <c r="D3" s="1683"/>
      <c r="E3" s="1683"/>
      <c r="F3" s="1683"/>
      <c r="G3" s="1683"/>
      <c r="H3" s="1683"/>
      <c r="I3" s="1683"/>
      <c r="J3" s="1684"/>
    </row>
    <row r="4" spans="1:14" ht="43.5" customHeight="1">
      <c r="A4" s="1685"/>
      <c r="B4" s="1686"/>
      <c r="C4" s="1686"/>
      <c r="D4" s="1686"/>
      <c r="E4" s="1686"/>
      <c r="F4" s="1686"/>
      <c r="G4" s="1686"/>
      <c r="H4" s="1686"/>
      <c r="I4" s="1686"/>
      <c r="J4" s="1687"/>
    </row>
    <row r="5" spans="1:14" ht="15" customHeight="1">
      <c r="A5" s="919"/>
      <c r="B5" s="920"/>
      <c r="C5" s="28"/>
      <c r="D5" s="921"/>
      <c r="E5" s="922"/>
      <c r="F5" s="29"/>
      <c r="G5" s="29"/>
      <c r="H5" s="29"/>
      <c r="I5" s="31"/>
      <c r="J5" s="31"/>
      <c r="K5" s="923"/>
      <c r="L5" s="924"/>
      <c r="M5" s="925"/>
      <c r="N5" s="926"/>
    </row>
    <row r="6" spans="1:14" ht="30.75" customHeight="1">
      <c r="A6" s="919" t="s">
        <v>2576</v>
      </c>
      <c r="B6" s="920" t="s">
        <v>2577</v>
      </c>
      <c r="C6" s="28" t="s">
        <v>2578</v>
      </c>
      <c r="D6" s="927" t="s">
        <v>2579</v>
      </c>
      <c r="E6" s="922"/>
      <c r="F6" s="29"/>
      <c r="G6" s="29"/>
      <c r="H6" s="29"/>
      <c r="I6" s="546" t="s">
        <v>2574</v>
      </c>
      <c r="J6" s="546" t="s">
        <v>2575</v>
      </c>
      <c r="K6" s="923"/>
      <c r="L6" s="924"/>
      <c r="M6" s="925"/>
      <c r="N6" s="926"/>
    </row>
    <row r="7" spans="1:14" ht="15" customHeight="1">
      <c r="A7" s="928" t="s">
        <v>2515</v>
      </c>
      <c r="B7" s="344"/>
      <c r="C7" s="275"/>
      <c r="D7" s="929"/>
      <c r="E7" s="276"/>
      <c r="F7" s="276"/>
      <c r="G7" s="273"/>
      <c r="H7" s="273"/>
      <c r="I7" s="567">
        <f>'HL KNIHA VYPOC'!$G$373*-1</f>
        <v>0</v>
      </c>
      <c r="J7" s="567">
        <f>'HL KNIHA VYPOC'!$K$373*-1</f>
        <v>0</v>
      </c>
      <c r="M7" s="446"/>
    </row>
    <row r="8" spans="1:14" ht="15" customHeight="1">
      <c r="A8" s="928" t="s">
        <v>2515</v>
      </c>
      <c r="B8" s="344"/>
      <c r="C8" s="275"/>
      <c r="D8" s="929">
        <v>2501</v>
      </c>
      <c r="E8" s="276"/>
      <c r="F8" s="276"/>
      <c r="G8" s="273"/>
      <c r="H8" s="273"/>
      <c r="I8" s="567"/>
      <c r="J8" s="567"/>
      <c r="M8" s="446"/>
    </row>
    <row r="9" spans="1:14" ht="15" customHeight="1">
      <c r="A9" s="928" t="s">
        <v>2515</v>
      </c>
      <c r="B9" s="344"/>
      <c r="C9" s="275"/>
      <c r="D9" s="929">
        <v>2603</v>
      </c>
      <c r="E9" s="276"/>
      <c r="F9" s="276"/>
      <c r="G9" s="273"/>
      <c r="H9" s="273"/>
      <c r="I9" s="567"/>
      <c r="J9" s="567"/>
      <c r="M9" s="446"/>
    </row>
    <row r="10" spans="1:14" ht="15" customHeight="1">
      <c r="A10" s="928" t="s">
        <v>2515</v>
      </c>
      <c r="B10" s="344"/>
      <c r="C10" s="275"/>
      <c r="D10" s="929">
        <v>5301</v>
      </c>
      <c r="E10" s="276"/>
      <c r="F10" s="276"/>
      <c r="G10" s="273"/>
      <c r="H10" s="273"/>
      <c r="I10" s="567">
        <f>SUM(I7-I8-I9-I11-I12)</f>
        <v>0</v>
      </c>
      <c r="J10" s="567">
        <f>SUM(J7-J8-J9-J11-J12)</f>
        <v>0</v>
      </c>
      <c r="M10" s="446"/>
    </row>
    <row r="11" spans="1:14" ht="15" customHeight="1">
      <c r="A11" s="930">
        <v>641</v>
      </c>
      <c r="B11" s="345"/>
      <c r="C11" s="269"/>
      <c r="D11" s="931">
        <v>5401</v>
      </c>
      <c r="E11" s="932"/>
      <c r="F11" s="270"/>
      <c r="G11" s="270"/>
      <c r="H11" s="270"/>
      <c r="I11" s="37"/>
      <c r="J11" s="37"/>
    </row>
    <row r="12" spans="1:14" ht="15" customHeight="1">
      <c r="A12" s="933" t="s">
        <v>2515</v>
      </c>
      <c r="B12" s="934"/>
      <c r="C12" s="478"/>
      <c r="D12" s="935">
        <v>5501</v>
      </c>
      <c r="E12" s="936"/>
      <c r="F12" s="481"/>
      <c r="G12" s="481"/>
      <c r="H12" s="481"/>
      <c r="I12" s="483"/>
      <c r="J12" s="483"/>
      <c r="K12" s="923"/>
      <c r="L12" s="924"/>
      <c r="M12" s="925"/>
      <c r="N12" s="926"/>
    </row>
    <row r="13" spans="1:14" ht="15" customHeight="1">
      <c r="A13" s="933"/>
      <c r="B13" s="934"/>
      <c r="C13" s="478"/>
      <c r="D13" s="935"/>
      <c r="E13" s="936"/>
      <c r="F13" s="481"/>
      <c r="G13" s="481"/>
      <c r="H13" s="481"/>
      <c r="I13" s="483"/>
      <c r="J13" s="483"/>
      <c r="K13" s="923"/>
      <c r="L13" s="924"/>
      <c r="M13" s="925"/>
      <c r="N13" s="926"/>
    </row>
    <row r="14" spans="1:14" ht="15" customHeight="1">
      <c r="A14" s="937" t="s">
        <v>2517</v>
      </c>
      <c r="B14" s="938"/>
      <c r="C14" s="939"/>
      <c r="D14" s="938"/>
      <c r="E14" s="940"/>
      <c r="F14" s="486"/>
      <c r="G14" s="486"/>
      <c r="H14" s="486"/>
      <c r="I14" s="570">
        <f>'HL KNIHA VYPOC'!$G$374*-1</f>
        <v>0</v>
      </c>
      <c r="J14" s="570">
        <f>'HL KNIHA VYPOC'!$K$374*-1</f>
        <v>0</v>
      </c>
      <c r="K14" s="923"/>
      <c r="L14" s="941"/>
      <c r="M14" s="925"/>
      <c r="N14" s="926"/>
    </row>
    <row r="15" spans="1:14" ht="15" customHeight="1">
      <c r="A15" s="942" t="s">
        <v>2517</v>
      </c>
      <c r="B15" s="943"/>
      <c r="C15" s="944"/>
      <c r="D15" s="945">
        <v>5302</v>
      </c>
      <c r="E15" s="932"/>
      <c r="F15" s="270"/>
      <c r="G15" s="270"/>
      <c r="H15" s="270"/>
      <c r="I15" s="37">
        <f>SUM(I14-I17-I16)</f>
        <v>0</v>
      </c>
      <c r="J15" s="37">
        <f>SUM(J14-J17-J16)</f>
        <v>0</v>
      </c>
    </row>
    <row r="16" spans="1:14" ht="15" customHeight="1">
      <c r="A16" s="942" t="s">
        <v>2517</v>
      </c>
      <c r="B16" s="943"/>
      <c r="C16" s="944"/>
      <c r="D16" s="946">
        <v>5402</v>
      </c>
      <c r="E16" s="932"/>
      <c r="F16" s="270"/>
      <c r="G16" s="270"/>
      <c r="H16" s="270"/>
      <c r="I16" s="37"/>
      <c r="J16" s="37"/>
    </row>
    <row r="17" spans="1:14" ht="15" customHeight="1">
      <c r="A17" s="942" t="s">
        <v>2517</v>
      </c>
      <c r="B17" s="943"/>
      <c r="C17" s="944"/>
      <c r="D17" s="945">
        <v>5502</v>
      </c>
      <c r="E17" s="932"/>
      <c r="F17" s="270"/>
      <c r="G17" s="270"/>
      <c r="H17" s="270"/>
      <c r="I17" s="37"/>
      <c r="J17" s="37"/>
    </row>
    <row r="18" spans="1:14" ht="15" customHeight="1">
      <c r="A18" s="942"/>
      <c r="B18" s="943"/>
      <c r="C18" s="944"/>
      <c r="D18" s="946"/>
      <c r="E18" s="932"/>
      <c r="F18" s="270"/>
      <c r="G18" s="270"/>
      <c r="H18" s="270"/>
      <c r="I18" s="37"/>
      <c r="J18" s="37"/>
    </row>
    <row r="19" spans="1:14" ht="15" customHeight="1">
      <c r="A19" s="947" t="s">
        <v>2198</v>
      </c>
      <c r="B19" s="948"/>
      <c r="C19" s="314" t="s">
        <v>346</v>
      </c>
      <c r="D19" s="949"/>
      <c r="E19" s="950"/>
      <c r="F19" s="316"/>
      <c r="G19" s="316"/>
      <c r="H19" s="316"/>
      <c r="I19" s="572">
        <f>'cash B'!$J$63</f>
        <v>0</v>
      </c>
      <c r="J19" s="572">
        <f>'cash B'!$O$63</f>
        <v>0</v>
      </c>
      <c r="K19" s="923"/>
      <c r="L19" s="941"/>
      <c r="M19" s="925"/>
      <c r="N19" s="926"/>
    </row>
    <row r="20" spans="1:14" ht="15" customHeight="1">
      <c r="A20" s="951" t="s">
        <v>2198</v>
      </c>
      <c r="B20" s="943"/>
      <c r="C20" s="269"/>
      <c r="D20" s="931">
        <v>3601</v>
      </c>
      <c r="E20" s="932"/>
      <c r="F20" s="270"/>
      <c r="G20" s="270"/>
      <c r="H20" s="270"/>
      <c r="I20" s="567">
        <f>SUM(I19-I21)</f>
        <v>0</v>
      </c>
      <c r="J20" s="567">
        <f>SUM(J19-J21)</f>
        <v>0</v>
      </c>
      <c r="K20" s="923"/>
      <c r="L20" s="941"/>
      <c r="M20" s="925"/>
      <c r="N20" s="926"/>
    </row>
    <row r="21" spans="1:14" ht="15" customHeight="1">
      <c r="A21" s="951" t="s">
        <v>2198</v>
      </c>
      <c r="B21" s="943"/>
      <c r="C21" s="269"/>
      <c r="D21" s="931">
        <v>6001</v>
      </c>
      <c r="E21" s="932"/>
      <c r="F21" s="270"/>
      <c r="G21" s="270"/>
      <c r="H21" s="270"/>
      <c r="I21" s="567"/>
      <c r="J21" s="567"/>
      <c r="K21" s="923"/>
      <c r="L21" s="941"/>
      <c r="M21" s="925"/>
      <c r="N21" s="926"/>
    </row>
    <row r="22" spans="1:14" ht="15" customHeight="1">
      <c r="A22" s="947" t="s">
        <v>2198</v>
      </c>
      <c r="B22" s="948"/>
      <c r="C22" s="314" t="s">
        <v>345</v>
      </c>
      <c r="D22" s="949"/>
      <c r="E22" s="950"/>
      <c r="F22" s="316"/>
      <c r="G22" s="316"/>
      <c r="H22" s="316"/>
      <c r="I22" s="572">
        <f>'cash B'!$I$66</f>
        <v>0</v>
      </c>
      <c r="J22" s="572">
        <f>'cash B'!$N$66</f>
        <v>0</v>
      </c>
      <c r="K22" s="923"/>
      <c r="L22" s="941"/>
      <c r="M22" s="925"/>
      <c r="N22" s="926"/>
    </row>
    <row r="23" spans="1:14" ht="15" customHeight="1">
      <c r="A23" s="942" t="s">
        <v>2198</v>
      </c>
      <c r="B23" s="943"/>
      <c r="C23" s="944"/>
      <c r="D23" s="946">
        <v>3701</v>
      </c>
      <c r="E23" s="932"/>
      <c r="F23" s="270"/>
      <c r="G23" s="270"/>
      <c r="H23" s="270"/>
      <c r="I23" s="37">
        <f>SUM(-I24)</f>
        <v>0</v>
      </c>
      <c r="J23" s="37">
        <f>SUM(-J24)</f>
        <v>0</v>
      </c>
    </row>
    <row r="24" spans="1:14" ht="15" customHeight="1">
      <c r="A24" s="942" t="s">
        <v>2198</v>
      </c>
      <c r="B24" s="943"/>
      <c r="C24" s="944"/>
      <c r="D24" s="945">
        <v>6101</v>
      </c>
      <c r="E24" s="932"/>
      <c r="F24" s="270"/>
      <c r="G24" s="270"/>
      <c r="H24" s="270"/>
      <c r="I24" s="37"/>
      <c r="J24" s="952"/>
    </row>
    <row r="25" spans="1:14" ht="15" customHeight="1">
      <c r="A25" s="942"/>
      <c r="B25" s="943"/>
      <c r="C25" s="944"/>
      <c r="D25" s="945"/>
      <c r="E25" s="932"/>
      <c r="F25" s="270"/>
      <c r="G25" s="270"/>
      <c r="H25" s="270"/>
      <c r="I25" s="37"/>
      <c r="J25" s="952"/>
    </row>
    <row r="26" spans="1:14" ht="15" customHeight="1">
      <c r="A26" s="937" t="s">
        <v>916</v>
      </c>
      <c r="B26" s="938"/>
      <c r="C26" s="939" t="s">
        <v>346</v>
      </c>
      <c r="D26" s="938"/>
      <c r="E26" s="940"/>
      <c r="F26" s="486"/>
      <c r="G26" s="486"/>
      <c r="H26" s="486"/>
      <c r="I26" s="570">
        <f>'cash B'!$J$64</f>
        <v>0</v>
      </c>
      <c r="J26" s="570">
        <f>'cash B'!$O$64</f>
        <v>0</v>
      </c>
    </row>
    <row r="27" spans="1:14" ht="15" customHeight="1">
      <c r="A27" s="942" t="s">
        <v>916</v>
      </c>
      <c r="B27" s="943"/>
      <c r="C27" s="944"/>
      <c r="D27" s="945">
        <v>3602</v>
      </c>
      <c r="E27" s="932"/>
      <c r="F27" s="270"/>
      <c r="G27" s="270"/>
      <c r="H27" s="270"/>
      <c r="I27" s="37">
        <f>SUM(I26-I28)</f>
        <v>0</v>
      </c>
      <c r="J27" s="37">
        <f>SUM(J26-J28)</f>
        <v>0</v>
      </c>
    </row>
    <row r="28" spans="1:14" ht="15" customHeight="1">
      <c r="A28" s="942" t="s">
        <v>916</v>
      </c>
      <c r="B28" s="943"/>
      <c r="C28" s="944"/>
      <c r="D28" s="945">
        <v>6002</v>
      </c>
      <c r="E28" s="932"/>
      <c r="F28" s="270"/>
      <c r="G28" s="270"/>
      <c r="H28" s="270"/>
      <c r="I28" s="37"/>
      <c r="J28" s="952"/>
    </row>
    <row r="29" spans="1:14" ht="15" customHeight="1">
      <c r="A29" s="937" t="s">
        <v>916</v>
      </c>
      <c r="B29" s="938"/>
      <c r="C29" s="939" t="s">
        <v>345</v>
      </c>
      <c r="D29" s="938"/>
      <c r="E29" s="940"/>
      <c r="F29" s="486"/>
      <c r="G29" s="486"/>
      <c r="H29" s="486"/>
      <c r="I29" s="570">
        <f>'cash B'!$I$64</f>
        <v>0</v>
      </c>
      <c r="J29" s="570">
        <f>'cash B'!$N$64</f>
        <v>0</v>
      </c>
    </row>
    <row r="30" spans="1:14" ht="15" customHeight="1">
      <c r="A30" s="942" t="s">
        <v>916</v>
      </c>
      <c r="B30" s="943"/>
      <c r="C30" s="944"/>
      <c r="D30" s="945">
        <v>3702</v>
      </c>
      <c r="E30" s="932"/>
      <c r="F30" s="270"/>
      <c r="G30" s="270"/>
      <c r="H30" s="270"/>
      <c r="I30" s="37">
        <f>SUM(I29-I31)</f>
        <v>0</v>
      </c>
      <c r="J30" s="37">
        <f>SUM(J29-J31)</f>
        <v>0</v>
      </c>
    </row>
    <row r="31" spans="1:14" ht="15" customHeight="1">
      <c r="A31" s="942" t="s">
        <v>916</v>
      </c>
      <c r="B31" s="943"/>
      <c r="C31" s="944"/>
      <c r="D31" s="946">
        <v>6102</v>
      </c>
      <c r="E31" s="932"/>
      <c r="F31" s="270"/>
      <c r="G31" s="270"/>
      <c r="H31" s="270"/>
      <c r="I31" s="37"/>
      <c r="J31" s="952"/>
      <c r="K31" s="923"/>
      <c r="L31" s="941"/>
      <c r="M31" s="925"/>
      <c r="N31" s="926"/>
    </row>
    <row r="32" spans="1:14" ht="15" customHeight="1">
      <c r="A32" s="942"/>
      <c r="B32" s="943"/>
      <c r="C32" s="944"/>
      <c r="D32" s="945"/>
      <c r="E32" s="932"/>
      <c r="F32" s="270"/>
      <c r="G32" s="270"/>
      <c r="H32" s="270"/>
      <c r="I32" s="37"/>
      <c r="J32" s="952"/>
    </row>
    <row r="33" spans="1:14" ht="15" customHeight="1">
      <c r="A33" s="947" t="s">
        <v>2547</v>
      </c>
      <c r="B33" s="948"/>
      <c r="C33" s="314"/>
      <c r="D33" s="938"/>
      <c r="E33" s="950"/>
      <c r="F33" s="316"/>
      <c r="G33" s="316"/>
      <c r="H33" s="316"/>
      <c r="I33" s="572">
        <f>'HL KNIHA VYPOC'!$G$406*-1</f>
        <v>0</v>
      </c>
      <c r="J33" s="572">
        <f>'HL KNIHA VYPOC'!$K$406*-1</f>
        <v>0</v>
      </c>
      <c r="K33" s="923"/>
      <c r="L33" s="941"/>
      <c r="M33" s="925"/>
      <c r="N33" s="926"/>
    </row>
    <row r="34" spans="1:14" ht="15" customHeight="1">
      <c r="A34" s="942" t="s">
        <v>2547</v>
      </c>
      <c r="B34" s="943"/>
      <c r="C34" s="944"/>
      <c r="D34" s="945">
        <v>3101</v>
      </c>
      <c r="E34" s="932"/>
      <c r="F34" s="270"/>
      <c r="G34" s="270"/>
      <c r="H34" s="270"/>
      <c r="I34" s="37">
        <f>SUM(I33-I35)</f>
        <v>0</v>
      </c>
      <c r="J34" s="37">
        <f>SUM(J33-J35)</f>
        <v>0</v>
      </c>
      <c r="K34" s="923"/>
      <c r="L34" s="941"/>
      <c r="M34" s="925"/>
      <c r="N34" s="926"/>
    </row>
    <row r="35" spans="1:14" ht="15" customHeight="1">
      <c r="A35" s="942" t="s">
        <v>2547</v>
      </c>
      <c r="B35" s="943"/>
      <c r="C35" s="944"/>
      <c r="D35" s="945">
        <v>6301</v>
      </c>
      <c r="E35" s="932"/>
      <c r="F35" s="270"/>
      <c r="G35" s="270"/>
      <c r="H35" s="270"/>
      <c r="I35" s="37"/>
      <c r="J35" s="952"/>
    </row>
    <row r="36" spans="1:14" ht="15" customHeight="1">
      <c r="A36" s="942"/>
      <c r="B36" s="943"/>
      <c r="C36" s="944"/>
      <c r="D36" s="945"/>
      <c r="E36" s="932"/>
      <c r="F36" s="270"/>
      <c r="G36" s="270"/>
      <c r="H36" s="270"/>
      <c r="I36" s="37"/>
      <c r="J36" s="952"/>
    </row>
    <row r="37" spans="1:14" ht="15" customHeight="1">
      <c r="A37" s="937" t="s">
        <v>2549</v>
      </c>
      <c r="B37" s="938"/>
      <c r="C37" s="939"/>
      <c r="D37" s="938"/>
      <c r="E37" s="940"/>
      <c r="F37" s="486"/>
      <c r="G37" s="486"/>
      <c r="H37" s="486"/>
      <c r="I37" s="570">
        <f>'HL KNIHA VYPOC'!$G$408*-1</f>
        <v>879.88</v>
      </c>
      <c r="J37" s="570">
        <f>'HL KNIHA VYPOC'!$K$408*-1</f>
        <v>0</v>
      </c>
    </row>
    <row r="38" spans="1:14" ht="15" customHeight="1">
      <c r="A38" s="942" t="s">
        <v>2549</v>
      </c>
      <c r="B38" s="943"/>
      <c r="C38" s="944"/>
      <c r="D38" s="945">
        <v>3102</v>
      </c>
      <c r="E38" s="932"/>
      <c r="F38" s="270"/>
      <c r="G38" s="270"/>
      <c r="H38" s="270"/>
      <c r="I38" s="37">
        <f>SUM(I37-I39)</f>
        <v>879.88</v>
      </c>
      <c r="J38" s="37">
        <f>SUM(J37-J39)</f>
        <v>0</v>
      </c>
    </row>
    <row r="39" spans="1:14" ht="15" customHeight="1">
      <c r="A39" s="942" t="s">
        <v>2549</v>
      </c>
      <c r="B39" s="943"/>
      <c r="C39" s="944"/>
      <c r="D39" s="945">
        <v>6302</v>
      </c>
      <c r="E39" s="932"/>
      <c r="F39" s="270"/>
      <c r="G39" s="270"/>
      <c r="H39" s="270"/>
      <c r="I39" s="37"/>
      <c r="J39" s="952"/>
    </row>
    <row r="40" spans="1:14" ht="15" customHeight="1">
      <c r="A40" s="947"/>
      <c r="B40" s="948"/>
      <c r="C40" s="314"/>
      <c r="D40" s="938"/>
      <c r="E40" s="950"/>
      <c r="F40" s="316"/>
      <c r="G40" s="316"/>
      <c r="H40" s="316"/>
      <c r="I40" s="572"/>
      <c r="J40" s="573"/>
    </row>
    <row r="41" spans="1:14" ht="15" customHeight="1">
      <c r="A41" s="947" t="s">
        <v>2463</v>
      </c>
      <c r="B41" s="948"/>
      <c r="C41" s="314"/>
      <c r="D41" s="938"/>
      <c r="E41" s="950"/>
      <c r="F41" s="316"/>
      <c r="G41" s="316"/>
      <c r="H41" s="316"/>
      <c r="I41" s="572">
        <f>'HL KNIHA VYPOC'!$G$334</f>
        <v>0</v>
      </c>
      <c r="J41" s="572">
        <f>'HL KNIHA VYPOC'!$K$334</f>
        <v>0</v>
      </c>
    </row>
    <row r="42" spans="1:14" ht="15" customHeight="1">
      <c r="A42" s="942" t="s">
        <v>2463</v>
      </c>
      <c r="B42" s="943"/>
      <c r="C42" s="944"/>
      <c r="D42" s="945">
        <v>3201</v>
      </c>
      <c r="E42" s="932"/>
      <c r="F42" s="270"/>
      <c r="G42" s="270"/>
      <c r="H42" s="270"/>
      <c r="I42" s="37">
        <f>SUM(I41-I43)</f>
        <v>0</v>
      </c>
      <c r="J42" s="37">
        <f>SUM(J41-J43)</f>
        <v>0</v>
      </c>
      <c r="K42" s="923"/>
      <c r="L42" s="941"/>
      <c r="M42" s="925"/>
      <c r="N42" s="926"/>
    </row>
    <row r="43" spans="1:14" ht="15" customHeight="1">
      <c r="A43" s="942" t="s">
        <v>2463</v>
      </c>
      <c r="B43" s="943"/>
      <c r="C43" s="944"/>
      <c r="D43" s="945">
        <v>6401</v>
      </c>
      <c r="E43" s="932"/>
      <c r="F43" s="270"/>
      <c r="G43" s="270"/>
      <c r="H43" s="270"/>
      <c r="I43" s="37"/>
      <c r="J43" s="952"/>
    </row>
    <row r="44" spans="1:14" ht="15" customHeight="1">
      <c r="A44" s="942"/>
      <c r="B44" s="943"/>
      <c r="C44" s="944"/>
      <c r="D44" s="945"/>
      <c r="E44" s="932"/>
      <c r="F44" s="270"/>
      <c r="G44" s="270"/>
      <c r="H44" s="270"/>
      <c r="I44" s="37"/>
      <c r="J44" s="952"/>
      <c r="K44" s="923"/>
      <c r="L44" s="941"/>
      <c r="M44" s="925"/>
      <c r="N44" s="926"/>
    </row>
    <row r="45" spans="1:14" ht="15" customHeight="1">
      <c r="A45" s="937" t="s">
        <v>2465</v>
      </c>
      <c r="B45" s="938"/>
      <c r="C45" s="939"/>
      <c r="D45" s="938"/>
      <c r="E45" s="940"/>
      <c r="F45" s="486"/>
      <c r="G45" s="486"/>
      <c r="H45" s="486"/>
      <c r="I45" s="570">
        <f>'HL KNIHA VYPOC'!$G$336</f>
        <v>0</v>
      </c>
      <c r="J45" s="570">
        <f>'HL KNIHA VYPOC'!$K$336</f>
        <v>0</v>
      </c>
      <c r="K45" s="923"/>
      <c r="L45" s="941"/>
      <c r="M45" s="925"/>
      <c r="N45" s="926"/>
    </row>
    <row r="46" spans="1:14" ht="15" customHeight="1">
      <c r="A46" s="942" t="s">
        <v>2465</v>
      </c>
      <c r="B46" s="943"/>
      <c r="C46" s="944"/>
      <c r="D46" s="945">
        <v>3202</v>
      </c>
      <c r="E46" s="932"/>
      <c r="F46" s="270"/>
      <c r="G46" s="270"/>
      <c r="H46" s="270"/>
      <c r="I46" s="37">
        <f>SUM(I45-I47)</f>
        <v>0</v>
      </c>
      <c r="J46" s="37">
        <f>SUM(J45-J47)</f>
        <v>0</v>
      </c>
      <c r="K46" s="923"/>
      <c r="L46" s="941"/>
      <c r="M46" s="925"/>
      <c r="N46" s="926"/>
    </row>
    <row r="47" spans="1:14" ht="15" customHeight="1">
      <c r="A47" s="942" t="s">
        <v>2465</v>
      </c>
      <c r="B47" s="943"/>
      <c r="C47" s="944"/>
      <c r="D47" s="945">
        <v>6402</v>
      </c>
      <c r="E47" s="932"/>
      <c r="F47" s="270"/>
      <c r="G47" s="270"/>
      <c r="H47" s="270"/>
      <c r="I47" s="37"/>
      <c r="J47" s="952"/>
    </row>
    <row r="48" spans="1:14" ht="15" customHeight="1">
      <c r="A48" s="942"/>
      <c r="B48" s="943"/>
      <c r="C48" s="944"/>
      <c r="D48" s="945"/>
      <c r="E48" s="932"/>
      <c r="F48" s="270"/>
      <c r="G48" s="270"/>
      <c r="H48" s="270"/>
      <c r="I48" s="37"/>
      <c r="J48" s="952"/>
      <c r="K48" s="923"/>
      <c r="L48" s="941"/>
      <c r="M48" s="925"/>
      <c r="N48" s="926"/>
    </row>
    <row r="49" spans="1:14" ht="15" customHeight="1">
      <c r="A49" s="947"/>
      <c r="B49" s="948"/>
      <c r="C49" s="314"/>
      <c r="D49" s="938"/>
      <c r="E49" s="950"/>
      <c r="F49" s="316"/>
      <c r="G49" s="316"/>
      <c r="H49" s="316"/>
      <c r="I49" s="572"/>
      <c r="J49" s="573"/>
      <c r="K49" s="923"/>
      <c r="L49" s="941"/>
      <c r="M49" s="925"/>
      <c r="N49" s="926"/>
    </row>
    <row r="50" spans="1:14" ht="15" customHeight="1">
      <c r="A50" s="947" t="s">
        <v>2443</v>
      </c>
      <c r="B50" s="948"/>
      <c r="C50" s="314"/>
      <c r="D50" s="938"/>
      <c r="E50" s="950"/>
      <c r="F50" s="316"/>
      <c r="G50" s="316"/>
      <c r="H50" s="316"/>
      <c r="I50" s="572">
        <f>'HL KNIHA VYPOC'!$G$318</f>
        <v>0</v>
      </c>
      <c r="J50" s="572">
        <f>'HL KNIHA VYPOC'!$K$318</f>
        <v>0</v>
      </c>
      <c r="K50" s="923"/>
      <c r="L50" s="941"/>
      <c r="M50" s="925"/>
      <c r="N50" s="926"/>
    </row>
    <row r="51" spans="1:14" ht="15" customHeight="1">
      <c r="A51" s="942" t="s">
        <v>2443</v>
      </c>
      <c r="B51" s="943"/>
      <c r="C51" s="944"/>
      <c r="D51" s="945">
        <v>2001</v>
      </c>
      <c r="E51" s="932"/>
      <c r="F51" s="270"/>
      <c r="G51" s="270"/>
      <c r="H51" s="270"/>
      <c r="I51" s="37">
        <f>SUM(I50-I54-I53-I52)</f>
        <v>0</v>
      </c>
      <c r="J51" s="37">
        <f>SUM(J50-J54-J53-J52)</f>
        <v>0</v>
      </c>
    </row>
    <row r="52" spans="1:14" ht="15" customHeight="1">
      <c r="A52" s="942" t="s">
        <v>2443</v>
      </c>
      <c r="B52" s="943"/>
      <c r="C52" s="944"/>
      <c r="D52" s="945">
        <v>4201</v>
      </c>
      <c r="E52" s="932"/>
      <c r="F52" s="270"/>
      <c r="G52" s="270"/>
      <c r="H52" s="270"/>
      <c r="I52" s="37"/>
      <c r="J52" s="952"/>
    </row>
    <row r="53" spans="1:14" ht="15" customHeight="1">
      <c r="A53" s="942" t="s">
        <v>2443</v>
      </c>
      <c r="B53" s="943"/>
      <c r="C53" s="944"/>
      <c r="D53" s="945">
        <v>6701</v>
      </c>
      <c r="E53" s="932"/>
      <c r="F53" s="270"/>
      <c r="G53" s="270"/>
      <c r="H53" s="270"/>
      <c r="I53" s="37"/>
      <c r="J53" s="952"/>
      <c r="K53" s="923"/>
      <c r="L53" s="941"/>
      <c r="M53" s="925"/>
      <c r="N53" s="926"/>
    </row>
    <row r="54" spans="1:14" ht="15" customHeight="1">
      <c r="A54" s="942" t="s">
        <v>2443</v>
      </c>
      <c r="B54" s="943"/>
      <c r="C54" s="944"/>
      <c r="D54" s="945">
        <v>9501</v>
      </c>
      <c r="E54" s="932"/>
      <c r="F54" s="270"/>
      <c r="G54" s="270"/>
      <c r="H54" s="270"/>
      <c r="I54" s="37"/>
      <c r="J54" s="952"/>
      <c r="K54" s="923"/>
      <c r="L54" s="941"/>
      <c r="M54" s="925"/>
      <c r="N54" s="926"/>
    </row>
    <row r="55" spans="1:14" ht="15" customHeight="1">
      <c r="A55" s="937" t="s">
        <v>2533</v>
      </c>
      <c r="B55" s="938"/>
      <c r="C55" s="939"/>
      <c r="D55" s="938"/>
      <c r="E55" s="940"/>
      <c r="F55" s="486"/>
      <c r="G55" s="486"/>
      <c r="H55" s="486"/>
      <c r="I55" s="570">
        <f>'HL KNIHA VYPOC'!$G$391*-1</f>
        <v>2.0000000000000004E-2</v>
      </c>
      <c r="J55" s="570">
        <f>'HL KNIHA VYPOC'!$K$391*-1</f>
        <v>0.03</v>
      </c>
      <c r="K55" s="923"/>
      <c r="L55" s="941"/>
      <c r="M55" s="925"/>
      <c r="N55" s="926"/>
    </row>
    <row r="56" spans="1:14" ht="15" customHeight="1">
      <c r="A56" s="942" t="s">
        <v>2533</v>
      </c>
      <c r="B56" s="943"/>
      <c r="C56" s="944"/>
      <c r="D56" s="945">
        <v>2201</v>
      </c>
      <c r="E56" s="932"/>
      <c r="F56" s="270"/>
      <c r="G56" s="270"/>
      <c r="H56" s="270"/>
      <c r="I56" s="37">
        <f>SUM(I55-I59-I58-I57)</f>
        <v>2.0000000000000004E-2</v>
      </c>
      <c r="J56" s="37">
        <f>SUM(J55-J59-J58-J57)</f>
        <v>0.03</v>
      </c>
      <c r="K56" s="923"/>
      <c r="L56" s="941"/>
      <c r="M56" s="925"/>
      <c r="N56" s="926"/>
    </row>
    <row r="57" spans="1:14" ht="15" customHeight="1">
      <c r="A57" s="942" t="s">
        <v>2533</v>
      </c>
      <c r="B57" s="943"/>
      <c r="C57" s="944"/>
      <c r="D57" s="945">
        <v>4101</v>
      </c>
      <c r="E57" s="932"/>
      <c r="F57" s="270"/>
      <c r="G57" s="270"/>
      <c r="H57" s="270"/>
      <c r="I57" s="37"/>
      <c r="J57" s="952"/>
      <c r="K57" s="923"/>
      <c r="L57" s="941"/>
      <c r="M57" s="925"/>
      <c r="N57" s="926"/>
    </row>
    <row r="58" spans="1:14" ht="15" customHeight="1">
      <c r="A58" s="942" t="s">
        <v>2533</v>
      </c>
      <c r="B58" s="943"/>
      <c r="C58" s="944"/>
      <c r="D58" s="945">
        <v>6601</v>
      </c>
      <c r="E58" s="932"/>
      <c r="F58" s="270"/>
      <c r="G58" s="270"/>
      <c r="H58" s="270"/>
      <c r="I58" s="37"/>
      <c r="J58" s="952"/>
      <c r="K58" s="923"/>
      <c r="L58" s="941"/>
      <c r="M58" s="925"/>
      <c r="N58" s="926"/>
    </row>
    <row r="59" spans="1:14" ht="15" customHeight="1">
      <c r="A59" s="942" t="s">
        <v>2533</v>
      </c>
      <c r="B59" s="943"/>
      <c r="C59" s="944"/>
      <c r="D59" s="945">
        <v>9401</v>
      </c>
      <c r="E59" s="932"/>
      <c r="F59" s="270"/>
      <c r="G59" s="270"/>
      <c r="H59" s="270"/>
      <c r="I59" s="37"/>
      <c r="J59" s="952"/>
      <c r="K59" s="923"/>
      <c r="L59" s="941"/>
      <c r="M59" s="925"/>
      <c r="N59" s="926"/>
    </row>
    <row r="60" spans="1:14" ht="15" customHeight="1">
      <c r="A60" s="947"/>
      <c r="B60" s="948"/>
      <c r="C60" s="314"/>
      <c r="D60" s="938"/>
      <c r="E60" s="950"/>
      <c r="F60" s="316"/>
      <c r="G60" s="316"/>
      <c r="H60" s="316"/>
      <c r="I60" s="572"/>
      <c r="J60" s="573"/>
    </row>
    <row r="61" spans="1:14" ht="15" customHeight="1">
      <c r="A61" s="947" t="s">
        <v>2538</v>
      </c>
      <c r="B61" s="948"/>
      <c r="C61" s="314"/>
      <c r="D61" s="938"/>
      <c r="E61" s="950"/>
      <c r="F61" s="316"/>
      <c r="G61" s="316"/>
      <c r="H61" s="316"/>
      <c r="I61" s="572">
        <f>'HL KNIHA VYPOC'!$G$394*-1</f>
        <v>0</v>
      </c>
      <c r="J61" s="572">
        <f>'HL KNIHA VYPOC'!$K$394*-1</f>
        <v>0</v>
      </c>
    </row>
    <row r="62" spans="1:14" ht="15" customHeight="1">
      <c r="A62" s="942" t="s">
        <v>2538</v>
      </c>
      <c r="B62" s="943"/>
      <c r="C62" s="944"/>
      <c r="D62" s="945">
        <v>1301</v>
      </c>
      <c r="E62" s="932"/>
      <c r="F62" s="270"/>
      <c r="G62" s="270"/>
      <c r="H62" s="270"/>
      <c r="I62" s="37">
        <f>SUM(I61-I66-I65-I64-I63)</f>
        <v>0</v>
      </c>
      <c r="J62" s="37">
        <f>SUM(J61-J66-J65-J64-J63)</f>
        <v>0</v>
      </c>
      <c r="K62" s="923"/>
      <c r="L62" s="941"/>
      <c r="M62" s="925"/>
      <c r="N62" s="926"/>
    </row>
    <row r="63" spans="1:14" ht="15" customHeight="1">
      <c r="A63" s="942" t="s">
        <v>2538</v>
      </c>
      <c r="B63" s="943"/>
      <c r="C63" s="944"/>
      <c r="D63" s="945">
        <v>4301</v>
      </c>
      <c r="E63" s="932"/>
      <c r="F63" s="270"/>
      <c r="G63" s="270"/>
      <c r="H63" s="270"/>
      <c r="I63" s="37"/>
      <c r="J63" s="952"/>
      <c r="K63" s="923"/>
      <c r="L63" s="941"/>
      <c r="M63" s="925"/>
      <c r="N63" s="926"/>
    </row>
    <row r="64" spans="1:14" ht="15" customHeight="1">
      <c r="A64" s="942" t="s">
        <v>2538</v>
      </c>
      <c r="B64" s="943"/>
      <c r="C64" s="944"/>
      <c r="D64" s="945">
        <v>6801</v>
      </c>
      <c r="E64" s="932"/>
      <c r="F64" s="270"/>
      <c r="G64" s="270"/>
      <c r="H64" s="270"/>
      <c r="I64" s="37"/>
      <c r="J64" s="952"/>
      <c r="K64" s="923"/>
      <c r="L64" s="941"/>
      <c r="M64" s="925"/>
      <c r="N64" s="926"/>
    </row>
    <row r="65" spans="1:14" ht="15" customHeight="1">
      <c r="A65" s="942" t="s">
        <v>2538</v>
      </c>
      <c r="B65" s="943"/>
      <c r="C65" s="944"/>
      <c r="D65" s="945">
        <v>9601</v>
      </c>
      <c r="E65" s="932"/>
      <c r="F65" s="270"/>
      <c r="G65" s="270"/>
      <c r="H65" s="270"/>
      <c r="I65" s="37"/>
      <c r="J65" s="952"/>
      <c r="K65" s="923"/>
      <c r="L65" s="941"/>
      <c r="M65" s="925"/>
      <c r="N65" s="926"/>
    </row>
    <row r="66" spans="1:14" ht="15" customHeight="1">
      <c r="A66" s="942" t="s">
        <v>2538</v>
      </c>
      <c r="B66" s="943"/>
      <c r="C66" s="944"/>
      <c r="D66" s="945">
        <v>9801</v>
      </c>
      <c r="E66" s="932"/>
      <c r="F66" s="270"/>
      <c r="G66" s="270"/>
      <c r="H66" s="270"/>
      <c r="I66" s="37"/>
      <c r="J66" s="952"/>
      <c r="K66" s="923"/>
      <c r="L66" s="941"/>
      <c r="M66" s="925"/>
      <c r="N66" s="926"/>
    </row>
    <row r="67" spans="1:14" ht="15" customHeight="1">
      <c r="A67" s="953" t="s">
        <v>2540</v>
      </c>
      <c r="B67" s="954"/>
      <c r="C67" s="955"/>
      <c r="D67" s="954"/>
      <c r="E67" s="956"/>
      <c r="F67" s="486"/>
      <c r="G67" s="486"/>
      <c r="H67" s="486"/>
      <c r="I67" s="570">
        <f>'HL KNIHA VYPOC'!$G$395*-1</f>
        <v>0</v>
      </c>
      <c r="J67" s="570">
        <f>'HL KNIHA VYPOC'!$K$395*-1</f>
        <v>0</v>
      </c>
      <c r="K67" s="923"/>
      <c r="L67" s="941"/>
      <c r="M67" s="925"/>
      <c r="N67" s="926"/>
    </row>
    <row r="68" spans="1:14" ht="15" customHeight="1">
      <c r="A68" s="942" t="s">
        <v>2540</v>
      </c>
      <c r="B68" s="943"/>
      <c r="C68" s="944"/>
      <c r="D68" s="945">
        <v>3502</v>
      </c>
      <c r="E68" s="932"/>
      <c r="F68" s="270"/>
      <c r="G68" s="270"/>
      <c r="H68" s="270"/>
      <c r="I68" s="37">
        <f>SUM(I67-I72-I71-I70-I69)</f>
        <v>0</v>
      </c>
      <c r="J68" s="37">
        <f>SUM(J67-J72-J71-J70-J69)</f>
        <v>0</v>
      </c>
      <c r="K68" s="923"/>
      <c r="L68" s="941"/>
      <c r="M68" s="925"/>
      <c r="N68" s="926"/>
    </row>
    <row r="69" spans="1:14" ht="15" customHeight="1">
      <c r="A69" s="942" t="s">
        <v>2540</v>
      </c>
      <c r="B69" s="943"/>
      <c r="C69" s="944"/>
      <c r="D69" s="945">
        <v>4302</v>
      </c>
      <c r="E69" s="932"/>
      <c r="F69" s="270"/>
      <c r="G69" s="270"/>
      <c r="H69" s="270"/>
      <c r="I69" s="37"/>
      <c r="J69" s="952"/>
      <c r="K69" s="923"/>
      <c r="L69" s="941"/>
      <c r="M69" s="925"/>
      <c r="N69" s="926"/>
    </row>
    <row r="70" spans="1:14" ht="15" customHeight="1">
      <c r="A70" s="942" t="s">
        <v>2540</v>
      </c>
      <c r="B70" s="943"/>
      <c r="C70" s="944"/>
      <c r="D70" s="945">
        <v>6802</v>
      </c>
      <c r="E70" s="932"/>
      <c r="F70" s="270"/>
      <c r="G70" s="270"/>
      <c r="H70" s="270"/>
      <c r="I70" s="37"/>
      <c r="J70" s="952"/>
    </row>
    <row r="71" spans="1:14" ht="15" customHeight="1">
      <c r="A71" s="942" t="s">
        <v>2540</v>
      </c>
      <c r="B71" s="943"/>
      <c r="C71" s="944"/>
      <c r="D71" s="945">
        <v>9602</v>
      </c>
      <c r="E71" s="932"/>
      <c r="F71" s="270"/>
      <c r="G71" s="270"/>
      <c r="H71" s="270"/>
      <c r="I71" s="37"/>
      <c r="J71" s="952"/>
    </row>
    <row r="72" spans="1:14" ht="15" customHeight="1">
      <c r="A72" s="942" t="s">
        <v>2540</v>
      </c>
      <c r="B72" s="943"/>
      <c r="C72" s="944"/>
      <c r="D72" s="945">
        <v>9802</v>
      </c>
      <c r="E72" s="932"/>
      <c r="F72" s="270"/>
      <c r="G72" s="270"/>
      <c r="H72" s="270"/>
      <c r="I72" s="37"/>
      <c r="J72" s="952"/>
    </row>
    <row r="73" spans="1:14" ht="15" customHeight="1">
      <c r="A73" s="947"/>
      <c r="B73" s="948"/>
      <c r="C73" s="314"/>
      <c r="D73" s="938"/>
      <c r="E73" s="950"/>
      <c r="F73" s="316"/>
      <c r="G73" s="316"/>
      <c r="H73" s="316"/>
      <c r="I73" s="572"/>
      <c r="J73" s="573"/>
    </row>
    <row r="74" spans="1:14" ht="15" customHeight="1">
      <c r="A74" s="947" t="s">
        <v>2277</v>
      </c>
      <c r="B74" s="948"/>
      <c r="C74" s="314"/>
      <c r="D74" s="938"/>
      <c r="E74" s="950"/>
      <c r="F74" s="316"/>
      <c r="G74" s="316"/>
      <c r="H74" s="316"/>
      <c r="I74" s="572">
        <f>'HL KNIHA VYPOC'!$E$179*-1</f>
        <v>0</v>
      </c>
      <c r="J74" s="572">
        <f>'HL KNIHA VYPOC'!$I$179*-1</f>
        <v>0</v>
      </c>
    </row>
    <row r="75" spans="1:14" ht="15" customHeight="1">
      <c r="A75" s="942" t="s">
        <v>2277</v>
      </c>
      <c r="B75" s="943"/>
      <c r="C75" s="944"/>
      <c r="D75" s="945">
        <v>1722</v>
      </c>
      <c r="E75" s="932"/>
      <c r="F75" s="270"/>
      <c r="G75" s="270"/>
      <c r="H75" s="270"/>
      <c r="I75" s="37">
        <f>SUM(I74-I78-I77-I76)</f>
        <v>0</v>
      </c>
      <c r="J75" s="37">
        <f>SUM(J74-J78-J77-J76)</f>
        <v>0</v>
      </c>
    </row>
    <row r="76" spans="1:14" ht="15" customHeight="1">
      <c r="A76" s="942" t="s">
        <v>2277</v>
      </c>
      <c r="B76" s="943"/>
      <c r="C76" s="944"/>
      <c r="D76" s="945">
        <v>4401</v>
      </c>
      <c r="E76" s="932"/>
      <c r="F76" s="270"/>
      <c r="G76" s="270"/>
      <c r="H76" s="270"/>
      <c r="I76" s="37"/>
      <c r="J76" s="952"/>
    </row>
    <row r="77" spans="1:14" ht="15" customHeight="1">
      <c r="A77" s="942" t="s">
        <v>2277</v>
      </c>
      <c r="B77" s="943"/>
      <c r="C77" s="944"/>
      <c r="D77" s="945">
        <v>6901</v>
      </c>
      <c r="E77" s="932"/>
      <c r="F77" s="270"/>
      <c r="G77" s="270"/>
      <c r="H77" s="270"/>
      <c r="I77" s="37"/>
      <c r="J77" s="952"/>
    </row>
    <row r="78" spans="1:14" ht="15" customHeight="1">
      <c r="A78" s="942" t="s">
        <v>2277</v>
      </c>
      <c r="B78" s="943"/>
      <c r="C78" s="944"/>
      <c r="D78" s="945">
        <v>9701</v>
      </c>
      <c r="E78" s="932"/>
      <c r="F78" s="270"/>
      <c r="G78" s="270"/>
      <c r="H78" s="270"/>
      <c r="I78" s="37"/>
      <c r="J78" s="952"/>
    </row>
    <row r="79" spans="1:14" ht="15" customHeight="1">
      <c r="A79" s="947" t="s">
        <v>888</v>
      </c>
      <c r="B79" s="948"/>
      <c r="C79" s="314"/>
      <c r="D79" s="938"/>
      <c r="E79" s="950"/>
      <c r="F79" s="316"/>
      <c r="G79" s="316"/>
      <c r="H79" s="316"/>
      <c r="I79" s="572">
        <f>'HL KNIHA VYPOC'!$F$163</f>
        <v>0</v>
      </c>
      <c r="J79" s="572">
        <f>'HL KNIHA VYPOC'!$J$163</f>
        <v>0</v>
      </c>
    </row>
    <row r="80" spans="1:14" ht="15" customHeight="1">
      <c r="A80" s="942" t="s">
        <v>888</v>
      </c>
      <c r="B80" s="943"/>
      <c r="C80" s="944"/>
      <c r="D80" s="945">
        <v>2901</v>
      </c>
      <c r="E80" s="932"/>
      <c r="F80" s="270"/>
      <c r="G80" s="270"/>
      <c r="H80" s="270"/>
      <c r="I80" s="37">
        <f>SUM(I79-I81)</f>
        <v>0</v>
      </c>
      <c r="J80" s="37">
        <f>SUM(J79-J81)</f>
        <v>0</v>
      </c>
    </row>
    <row r="81" spans="1:14" ht="15" customHeight="1">
      <c r="A81" s="942" t="s">
        <v>888</v>
      </c>
      <c r="B81" s="943"/>
      <c r="C81" s="944"/>
      <c r="D81" s="945">
        <v>3001</v>
      </c>
      <c r="E81" s="932"/>
      <c r="F81" s="270"/>
      <c r="G81" s="270"/>
      <c r="H81" s="270"/>
      <c r="I81" s="37"/>
      <c r="J81" s="952"/>
    </row>
    <row r="82" spans="1:14" ht="15" customHeight="1">
      <c r="A82" s="942"/>
      <c r="B82" s="943"/>
      <c r="C82" s="944"/>
      <c r="D82" s="945"/>
      <c r="E82" s="932"/>
      <c r="F82" s="270"/>
      <c r="G82" s="270"/>
      <c r="H82" s="270"/>
      <c r="I82" s="37"/>
      <c r="J82" s="952"/>
      <c r="K82" s="923"/>
      <c r="L82" s="941"/>
      <c r="M82" s="925"/>
      <c r="N82" s="926"/>
    </row>
    <row r="83" spans="1:14" ht="15" customHeight="1">
      <c r="A83" s="947" t="s">
        <v>2477</v>
      </c>
      <c r="B83" s="948"/>
      <c r="C83" s="314"/>
      <c r="D83" s="938"/>
      <c r="E83" s="950"/>
      <c r="F83" s="316"/>
      <c r="G83" s="316"/>
      <c r="H83" s="316"/>
      <c r="I83" s="572">
        <f>'HL KNIHA VYPOC'!$G$344</f>
        <v>0</v>
      </c>
      <c r="J83" s="572">
        <f>'HL KNIHA VYPOC'!$K$344</f>
        <v>0</v>
      </c>
      <c r="K83" s="923"/>
      <c r="L83" s="941"/>
      <c r="M83" s="925"/>
      <c r="N83" s="926"/>
    </row>
    <row r="84" spans="1:14" ht="15" customHeight="1">
      <c r="A84" s="942" t="s">
        <v>2477</v>
      </c>
      <c r="B84" s="943"/>
      <c r="C84" s="944"/>
      <c r="D84" s="945"/>
      <c r="E84" s="932"/>
      <c r="F84" s="270"/>
      <c r="G84" s="270"/>
      <c r="H84" s="270"/>
      <c r="I84" s="37">
        <f>SUM(I83-I85)</f>
        <v>0</v>
      </c>
      <c r="J84" s="37">
        <f>SUM(J83-J85)</f>
        <v>0</v>
      </c>
      <c r="K84" s="923"/>
      <c r="L84" s="941"/>
      <c r="M84" s="925"/>
      <c r="N84" s="926"/>
    </row>
    <row r="85" spans="1:14" ht="15" customHeight="1">
      <c r="A85" s="942" t="s">
        <v>2477</v>
      </c>
      <c r="B85" s="943"/>
      <c r="C85" s="944"/>
      <c r="D85" s="945"/>
      <c r="E85" s="932"/>
      <c r="F85" s="270"/>
      <c r="G85" s="270"/>
      <c r="H85" s="270"/>
      <c r="I85" s="37"/>
      <c r="J85" s="952"/>
    </row>
    <row r="86" spans="1:14" ht="15" customHeight="1">
      <c r="A86" s="942"/>
      <c r="B86" s="943"/>
      <c r="C86" s="944"/>
      <c r="D86" s="945"/>
      <c r="E86" s="932"/>
      <c r="F86" s="270"/>
      <c r="G86" s="270"/>
      <c r="H86" s="270"/>
      <c r="I86" s="37"/>
      <c r="J86" s="952"/>
    </row>
    <row r="87" spans="1:14" ht="15" customHeight="1">
      <c r="A87" s="947" t="s">
        <v>906</v>
      </c>
      <c r="B87" s="948"/>
      <c r="C87" s="314"/>
      <c r="D87" s="938"/>
      <c r="E87" s="950"/>
      <c r="F87" s="316"/>
      <c r="G87" s="316"/>
      <c r="H87" s="316"/>
      <c r="I87" s="572">
        <f>'cash B'!$K$56</f>
        <v>0</v>
      </c>
      <c r="J87" s="572">
        <f>'cash B'!$P$56</f>
        <v>0</v>
      </c>
      <c r="K87" s="923"/>
      <c r="L87" s="941"/>
      <c r="M87" s="925"/>
      <c r="N87" s="926"/>
    </row>
    <row r="88" spans="1:14" ht="15" customHeight="1">
      <c r="A88" s="942" t="s">
        <v>906</v>
      </c>
      <c r="B88" s="943"/>
      <c r="C88" s="944"/>
      <c r="D88" s="945">
        <v>1622</v>
      </c>
      <c r="E88" s="932"/>
      <c r="F88" s="270"/>
      <c r="G88" s="270"/>
      <c r="H88" s="270"/>
      <c r="I88" s="37">
        <f>SUM(I87-I89)</f>
        <v>0</v>
      </c>
      <c r="J88" s="37">
        <f>SUM(J87-J89)</f>
        <v>0</v>
      </c>
      <c r="K88" s="923"/>
      <c r="L88" s="941"/>
      <c r="M88" s="925"/>
      <c r="N88" s="926"/>
    </row>
    <row r="89" spans="1:14" ht="15" customHeight="1">
      <c r="A89" s="942" t="s">
        <v>906</v>
      </c>
      <c r="B89" s="943"/>
      <c r="C89" s="944"/>
      <c r="D89" s="945">
        <v>5701</v>
      </c>
      <c r="E89" s="932"/>
      <c r="F89" s="270"/>
      <c r="G89" s="270"/>
      <c r="H89" s="270"/>
      <c r="I89" s="37"/>
      <c r="J89" s="952"/>
      <c r="K89" s="923"/>
      <c r="L89" s="941"/>
      <c r="M89" s="925"/>
      <c r="N89" s="926"/>
    </row>
    <row r="90" spans="1:14" ht="15" customHeight="1">
      <c r="A90" s="942"/>
      <c r="B90" s="943"/>
      <c r="C90" s="944"/>
      <c r="D90" s="945"/>
      <c r="E90" s="932"/>
      <c r="F90" s="270"/>
      <c r="G90" s="270"/>
      <c r="H90" s="270"/>
      <c r="I90" s="37"/>
      <c r="J90" s="952"/>
      <c r="K90" s="923"/>
      <c r="L90" s="941"/>
      <c r="M90" s="925"/>
      <c r="N90" s="926"/>
    </row>
    <row r="91" spans="1:14" ht="15" customHeight="1">
      <c r="A91" s="947" t="s">
        <v>908</v>
      </c>
      <c r="B91" s="948"/>
      <c r="C91" s="314"/>
      <c r="D91" s="938"/>
      <c r="E91" s="950"/>
      <c r="F91" s="316"/>
      <c r="G91" s="316"/>
      <c r="H91" s="316"/>
      <c r="I91" s="572">
        <f>SUM('HL KNIHA VYPOC'!D198-'HL KNIHA VYPOC'!G198)</f>
        <v>0</v>
      </c>
      <c r="J91" s="572">
        <f>SUM('HL KNIHA VYPOC'!H198-'HL KNIHA VYPOC'!K198)</f>
        <v>0</v>
      </c>
      <c r="K91" s="923"/>
      <c r="L91" s="941"/>
      <c r="M91" s="925"/>
      <c r="N91" s="926"/>
    </row>
    <row r="92" spans="1:14" ht="15" customHeight="1">
      <c r="A92" s="942" t="s">
        <v>908</v>
      </c>
      <c r="B92" s="943"/>
      <c r="C92" s="944"/>
      <c r="D92" s="945">
        <v>814</v>
      </c>
      <c r="E92" s="932"/>
      <c r="F92" s="270"/>
      <c r="G92" s="270"/>
      <c r="H92" s="270"/>
      <c r="I92" s="37">
        <f>SUM(I91-I93)</f>
        <v>0</v>
      </c>
      <c r="J92" s="37">
        <f>SUM(J91-J93)</f>
        <v>0</v>
      </c>
    </row>
    <row r="93" spans="1:14" ht="15" customHeight="1">
      <c r="A93" s="942" t="s">
        <v>908</v>
      </c>
      <c r="B93" s="943"/>
      <c r="C93" s="944"/>
      <c r="D93" s="945">
        <v>902</v>
      </c>
      <c r="E93" s="932"/>
      <c r="F93" s="270"/>
      <c r="G93" s="270"/>
      <c r="H93" s="270"/>
      <c r="I93" s="37"/>
      <c r="J93" s="952"/>
    </row>
    <row r="94" spans="1:14" ht="15" customHeight="1">
      <c r="A94" s="942"/>
      <c r="B94" s="943"/>
      <c r="C94" s="944"/>
      <c r="D94" s="945"/>
      <c r="E94" s="932"/>
      <c r="F94" s="270"/>
      <c r="G94" s="270"/>
      <c r="H94" s="270"/>
      <c r="I94" s="37"/>
      <c r="J94" s="952"/>
    </row>
    <row r="95" spans="1:14" ht="15" customHeight="1">
      <c r="A95" s="947" t="s">
        <v>911</v>
      </c>
      <c r="B95" s="948"/>
      <c r="C95" s="314"/>
      <c r="D95" s="938"/>
      <c r="E95" s="950"/>
      <c r="F95" s="316"/>
      <c r="G95" s="316"/>
      <c r="H95" s="316"/>
      <c r="I95" s="572"/>
      <c r="J95" s="573"/>
    </row>
    <row r="96" spans="1:14" ht="15" customHeight="1">
      <c r="A96" s="942" t="s">
        <v>911</v>
      </c>
      <c r="B96" s="943"/>
      <c r="C96" s="944"/>
      <c r="D96" s="945">
        <v>815</v>
      </c>
      <c r="E96" s="932"/>
      <c r="F96" s="270"/>
      <c r="G96" s="270"/>
      <c r="H96" s="270"/>
      <c r="I96" s="37">
        <f>SUM(I95-I97)</f>
        <v>0</v>
      </c>
      <c r="J96" s="37">
        <f>SUM(J95-J97)</f>
        <v>0</v>
      </c>
    </row>
    <row r="97" spans="1:10" ht="15" customHeight="1">
      <c r="A97" s="942" t="s">
        <v>911</v>
      </c>
      <c r="B97" s="943"/>
      <c r="C97" s="944"/>
      <c r="D97" s="945">
        <v>903</v>
      </c>
      <c r="E97" s="932"/>
      <c r="F97" s="270"/>
      <c r="G97" s="270"/>
      <c r="H97" s="270"/>
      <c r="I97" s="37"/>
      <c r="J97" s="952"/>
    </row>
    <row r="98" spans="1:10" ht="15" customHeight="1">
      <c r="A98" s="942"/>
      <c r="B98" s="943"/>
      <c r="C98" s="944"/>
      <c r="D98" s="945"/>
      <c r="E98" s="932"/>
      <c r="F98" s="270"/>
      <c r="G98" s="270"/>
      <c r="H98" s="270"/>
      <c r="I98" s="37"/>
      <c r="J98" s="952"/>
    </row>
    <row r="99" spans="1:10" ht="15" customHeight="1">
      <c r="A99" s="947" t="s">
        <v>2419</v>
      </c>
      <c r="B99" s="948"/>
      <c r="C99" s="314"/>
      <c r="D99" s="938"/>
      <c r="E99" s="950"/>
      <c r="F99" s="316"/>
      <c r="G99" s="316"/>
      <c r="H99" s="316"/>
      <c r="I99" s="572">
        <f>'cash A'!$K$14</f>
        <v>0</v>
      </c>
      <c r="J99" s="572">
        <f>'cash A'!$P$14</f>
        <v>0</v>
      </c>
    </row>
    <row r="100" spans="1:10" ht="15" customHeight="1">
      <c r="A100" s="942" t="s">
        <v>2419</v>
      </c>
      <c r="B100" s="943"/>
      <c r="C100" s="944"/>
      <c r="D100" s="945">
        <v>501</v>
      </c>
      <c r="E100" s="932"/>
      <c r="F100" s="270"/>
      <c r="G100" s="270"/>
      <c r="H100" s="270"/>
      <c r="I100" s="37">
        <f>SUM(I99-I102-I101)</f>
        <v>0</v>
      </c>
      <c r="J100" s="37">
        <f>SUM(J99-J102-J101)</f>
        <v>0</v>
      </c>
    </row>
    <row r="101" spans="1:10" ht="15" customHeight="1">
      <c r="A101" s="942" t="s">
        <v>2419</v>
      </c>
      <c r="B101" s="943"/>
      <c r="C101" s="944"/>
      <c r="D101" s="945">
        <v>2503</v>
      </c>
      <c r="E101" s="932"/>
      <c r="F101" s="270"/>
      <c r="G101" s="270"/>
      <c r="H101" s="270"/>
      <c r="I101" s="37"/>
      <c r="J101" s="952"/>
    </row>
    <row r="102" spans="1:10" ht="15" customHeight="1">
      <c r="A102" s="942" t="s">
        <v>2419</v>
      </c>
      <c r="B102" s="943"/>
      <c r="C102" s="944"/>
      <c r="D102" s="945">
        <v>2601</v>
      </c>
      <c r="E102" s="932"/>
      <c r="F102" s="270"/>
      <c r="G102" s="270"/>
      <c r="H102" s="270"/>
      <c r="I102" s="37"/>
      <c r="J102" s="952"/>
    </row>
    <row r="103" spans="1:10" ht="15" customHeight="1">
      <c r="A103" s="947" t="s">
        <v>2445</v>
      </c>
      <c r="B103" s="948"/>
      <c r="C103" s="314"/>
      <c r="D103" s="938"/>
      <c r="E103" s="950"/>
      <c r="F103" s="316"/>
      <c r="G103" s="316"/>
      <c r="H103" s="316"/>
      <c r="I103" s="572">
        <f>'HL KNIHA VYPOC'!$G$319</f>
        <v>0</v>
      </c>
      <c r="J103" s="572">
        <f>'HL KNIHA VYPOC'!$K$319</f>
        <v>0</v>
      </c>
    </row>
    <row r="104" spans="1:10" ht="15" customHeight="1">
      <c r="A104" s="942"/>
      <c r="B104" s="943"/>
      <c r="C104" s="944"/>
      <c r="D104" s="945">
        <v>3801</v>
      </c>
      <c r="E104" s="932"/>
      <c r="F104" s="270"/>
      <c r="G104" s="270"/>
      <c r="H104" s="270"/>
      <c r="I104" s="37">
        <f>SUM(I103-I105-I106)</f>
        <v>0</v>
      </c>
      <c r="J104" s="37">
        <f>SUM(J103-J105-J106)</f>
        <v>0</v>
      </c>
    </row>
    <row r="105" spans="1:10" ht="15" customHeight="1">
      <c r="A105" s="942"/>
      <c r="B105" s="943"/>
      <c r="C105" s="944"/>
      <c r="D105" s="945">
        <v>6403</v>
      </c>
      <c r="E105" s="932"/>
      <c r="F105" s="270"/>
      <c r="G105" s="270"/>
      <c r="H105" s="270"/>
      <c r="I105" s="37"/>
      <c r="J105" s="952"/>
    </row>
    <row r="106" spans="1:10" ht="15" customHeight="1">
      <c r="A106" s="942"/>
      <c r="B106" s="943"/>
      <c r="C106" s="944"/>
      <c r="D106" s="945">
        <v>102</v>
      </c>
      <c r="E106" s="932"/>
      <c r="F106" s="270"/>
      <c r="G106" s="270"/>
      <c r="H106" s="270"/>
      <c r="I106" s="37"/>
      <c r="J106" s="952"/>
    </row>
    <row r="107" spans="1:10" ht="15" customHeight="1">
      <c r="A107" s="947" t="s">
        <v>2534</v>
      </c>
      <c r="B107" s="948"/>
      <c r="C107" s="314"/>
      <c r="D107" s="938"/>
      <c r="E107" s="950"/>
      <c r="F107" s="316"/>
      <c r="G107" s="316"/>
      <c r="H107" s="316"/>
      <c r="I107" s="572">
        <f>'HL KNIHA VYPOC'!$G$392*-1</f>
        <v>0</v>
      </c>
      <c r="J107" s="572">
        <f>'HL KNIHA VYPOC'!$K$392*-1</f>
        <v>0</v>
      </c>
    </row>
    <row r="108" spans="1:10" ht="15" customHeight="1">
      <c r="A108" s="942"/>
      <c r="B108" s="943"/>
      <c r="C108" s="944"/>
      <c r="D108" s="945">
        <v>3802</v>
      </c>
      <c r="E108" s="932"/>
      <c r="F108" s="270"/>
      <c r="G108" s="270"/>
      <c r="H108" s="270"/>
      <c r="I108" s="37">
        <f>SUM(I107-I109-I110)</f>
        <v>0</v>
      </c>
      <c r="J108" s="37">
        <f>SUM(J107-J109-J110)</f>
        <v>0</v>
      </c>
    </row>
    <row r="109" spans="1:10" ht="15" customHeight="1">
      <c r="A109" s="942"/>
      <c r="B109" s="943"/>
      <c r="C109" s="944"/>
      <c r="D109" s="945">
        <v>6303</v>
      </c>
      <c r="E109" s="932"/>
      <c r="F109" s="270"/>
      <c r="G109" s="270"/>
      <c r="H109" s="270"/>
      <c r="I109" s="37"/>
      <c r="J109" s="952"/>
    </row>
    <row r="110" spans="1:10" ht="15" customHeight="1">
      <c r="A110" s="942"/>
      <c r="B110" s="943"/>
      <c r="C110" s="944"/>
      <c r="D110" s="945">
        <v>103</v>
      </c>
      <c r="E110" s="932"/>
      <c r="F110" s="270"/>
      <c r="G110" s="270"/>
      <c r="H110" s="270"/>
      <c r="I110" s="37"/>
      <c r="J110" s="952"/>
    </row>
    <row r="111" spans="1:10" ht="15" customHeight="1">
      <c r="A111" s="947"/>
      <c r="B111" s="948"/>
      <c r="C111" s="314"/>
      <c r="D111" s="938"/>
      <c r="E111" s="950"/>
      <c r="F111" s="316"/>
      <c r="G111" s="316"/>
      <c r="H111" s="316"/>
      <c r="I111" s="572"/>
      <c r="J111" s="573"/>
    </row>
    <row r="112" spans="1:10" ht="15" customHeight="1">
      <c r="A112" s="942"/>
      <c r="B112" s="943"/>
      <c r="C112" s="944"/>
      <c r="D112" s="945"/>
      <c r="E112" s="932"/>
      <c r="F112" s="270"/>
      <c r="G112" s="270"/>
      <c r="H112" s="270"/>
      <c r="I112" s="37"/>
      <c r="J112" s="952"/>
    </row>
    <row r="113" spans="1:10" ht="15" customHeight="1">
      <c r="A113" s="942"/>
      <c r="B113" s="943"/>
      <c r="C113" s="944"/>
      <c r="D113" s="945"/>
      <c r="E113" s="932"/>
      <c r="F113" s="270"/>
      <c r="G113" s="270"/>
      <c r="H113" s="270"/>
      <c r="I113" s="37"/>
      <c r="J113" s="952"/>
    </row>
    <row r="114" spans="1:10" ht="15" customHeight="1">
      <c r="A114" s="942"/>
      <c r="B114" s="943"/>
      <c r="C114" s="944"/>
      <c r="D114" s="945"/>
      <c r="E114" s="932"/>
      <c r="F114" s="270"/>
      <c r="G114" s="270"/>
      <c r="H114" s="270"/>
      <c r="I114" s="37"/>
      <c r="J114" s="952"/>
    </row>
    <row r="115" spans="1:10" ht="15" customHeight="1">
      <c r="A115" s="947"/>
      <c r="B115" s="948"/>
      <c r="C115" s="314"/>
      <c r="D115" s="938"/>
      <c r="E115" s="950"/>
      <c r="F115" s="316"/>
      <c r="G115" s="316"/>
      <c r="H115" s="316"/>
      <c r="I115" s="572"/>
      <c r="J115" s="573"/>
    </row>
    <row r="116" spans="1:10" ht="15" customHeight="1">
      <c r="A116" s="942"/>
      <c r="B116" s="943"/>
      <c r="C116" s="944"/>
      <c r="D116" s="945"/>
      <c r="E116" s="932"/>
      <c r="F116" s="270"/>
      <c r="G116" s="270"/>
      <c r="H116" s="270"/>
      <c r="I116" s="37"/>
      <c r="J116" s="952"/>
    </row>
    <row r="117" spans="1:10" ht="15" customHeight="1" thickBot="1">
      <c r="A117" s="937"/>
      <c r="B117" s="938"/>
      <c r="C117" s="939"/>
      <c r="D117" s="938"/>
      <c r="E117" s="940"/>
      <c r="F117" s="486"/>
      <c r="G117" s="486"/>
      <c r="H117" s="486"/>
      <c r="I117" s="570"/>
      <c r="J117" s="571"/>
    </row>
    <row r="118" spans="1:10" ht="15" customHeight="1">
      <c r="A118" s="957"/>
      <c r="B118" s="958"/>
      <c r="C118" s="310"/>
      <c r="D118" s="949"/>
      <c r="E118" s="959"/>
      <c r="F118" s="312"/>
      <c r="G118" s="312"/>
      <c r="H118" s="312"/>
      <c r="I118" s="568"/>
      <c r="J118" s="569"/>
    </row>
    <row r="119" spans="1:10" ht="15" customHeight="1">
      <c r="A119" s="942"/>
      <c r="B119" s="943"/>
      <c r="C119" s="944"/>
      <c r="D119" s="946"/>
      <c r="E119" s="932"/>
      <c r="F119" s="270"/>
      <c r="G119" s="270"/>
      <c r="H119" s="270"/>
      <c r="I119" s="37"/>
      <c r="J119" s="952"/>
    </row>
    <row r="120" spans="1:10" ht="15" customHeight="1" thickBot="1">
      <c r="A120" s="937"/>
      <c r="B120" s="938"/>
      <c r="C120" s="939"/>
      <c r="D120" s="949"/>
      <c r="E120" s="940"/>
      <c r="F120" s="486"/>
      <c r="G120" s="486"/>
      <c r="H120" s="486"/>
      <c r="I120" s="570"/>
      <c r="J120" s="571"/>
    </row>
    <row r="121" spans="1:10" ht="15" customHeight="1">
      <c r="A121" s="957"/>
      <c r="B121" s="958"/>
      <c r="C121" s="310"/>
      <c r="D121" s="938"/>
      <c r="E121" s="959"/>
      <c r="F121" s="312"/>
      <c r="G121" s="312"/>
      <c r="H121" s="312"/>
      <c r="I121" s="568"/>
      <c r="J121" s="569"/>
    </row>
    <row r="122" spans="1:10" ht="15" customHeight="1">
      <c r="A122" s="942"/>
      <c r="B122" s="943"/>
      <c r="C122" s="944"/>
      <c r="D122" s="945"/>
      <c r="E122" s="932"/>
      <c r="F122" s="270"/>
      <c r="G122" s="270"/>
      <c r="H122" s="270"/>
      <c r="I122" s="37"/>
      <c r="J122" s="952"/>
    </row>
    <row r="123" spans="1:10" ht="15" customHeight="1" thickBot="1">
      <c r="A123" s="937"/>
      <c r="B123" s="938"/>
      <c r="C123" s="939"/>
      <c r="D123" s="938"/>
      <c r="E123" s="940"/>
      <c r="F123" s="486"/>
      <c r="G123" s="486"/>
      <c r="H123" s="486"/>
      <c r="I123" s="570"/>
      <c r="J123" s="571"/>
    </row>
    <row r="124" spans="1:10" ht="15" customHeight="1">
      <c r="A124" s="957"/>
      <c r="B124" s="958"/>
      <c r="C124" s="310"/>
      <c r="D124" s="949"/>
      <c r="E124" s="959"/>
      <c r="F124" s="312"/>
      <c r="G124" s="312"/>
      <c r="H124" s="312"/>
      <c r="I124" s="568"/>
      <c r="J124" s="569"/>
    </row>
    <row r="125" spans="1:10" ht="15" customHeight="1">
      <c r="A125" s="942"/>
      <c r="B125" s="943"/>
      <c r="C125" s="269"/>
      <c r="D125" s="946"/>
      <c r="E125" s="932"/>
      <c r="F125" s="270"/>
      <c r="G125" s="270"/>
      <c r="H125" s="270"/>
      <c r="I125" s="37"/>
      <c r="J125" s="37"/>
    </row>
    <row r="126" spans="1:10" ht="15" customHeight="1" thickBot="1">
      <c r="A126" s="960"/>
      <c r="B126" s="961"/>
      <c r="C126" s="491"/>
      <c r="D126" s="949"/>
      <c r="E126" s="962"/>
      <c r="F126" s="471"/>
      <c r="G126" s="471"/>
      <c r="H126" s="471"/>
      <c r="I126" s="574"/>
      <c r="J126" s="575"/>
    </row>
    <row r="127" spans="1:10" ht="15" customHeight="1">
      <c r="A127" s="957"/>
      <c r="B127" s="958"/>
      <c r="C127" s="310"/>
      <c r="D127" s="938"/>
      <c r="E127" s="959"/>
      <c r="F127" s="312"/>
      <c r="G127" s="312"/>
      <c r="H127" s="312"/>
      <c r="I127" s="568"/>
      <c r="J127" s="569"/>
    </row>
    <row r="128" spans="1:10" ht="15" customHeight="1">
      <c r="A128" s="942"/>
      <c r="B128" s="943"/>
      <c r="C128" s="944"/>
      <c r="D128" s="945"/>
      <c r="E128" s="932"/>
      <c r="F128" s="270"/>
      <c r="G128" s="270"/>
      <c r="H128" s="270"/>
      <c r="I128" s="37"/>
      <c r="J128" s="952"/>
    </row>
    <row r="129" spans="1:14" ht="15" customHeight="1" thickBot="1">
      <c r="A129" s="937"/>
      <c r="B129" s="938"/>
      <c r="C129" s="939"/>
      <c r="D129" s="938"/>
      <c r="E129" s="940"/>
      <c r="F129" s="486"/>
      <c r="G129" s="486"/>
      <c r="H129" s="486"/>
      <c r="I129" s="570"/>
      <c r="J129" s="571"/>
    </row>
    <row r="130" spans="1:14" ht="15" customHeight="1">
      <c r="A130" s="957"/>
      <c r="B130" s="958"/>
      <c r="C130" s="310"/>
      <c r="D130" s="949"/>
      <c r="E130" s="959"/>
      <c r="F130" s="312"/>
      <c r="G130" s="312"/>
      <c r="H130" s="312"/>
      <c r="I130" s="568"/>
      <c r="J130" s="569"/>
    </row>
    <row r="131" spans="1:14" ht="15" customHeight="1">
      <c r="A131" s="942"/>
      <c r="B131" s="943"/>
      <c r="C131" s="944"/>
      <c r="D131" s="946"/>
      <c r="E131" s="932"/>
      <c r="F131" s="270"/>
      <c r="G131" s="270"/>
      <c r="H131" s="270"/>
      <c r="I131" s="37"/>
      <c r="J131" s="952"/>
    </row>
    <row r="132" spans="1:14" ht="15" customHeight="1" thickBot="1">
      <c r="A132" s="937"/>
      <c r="B132" s="938"/>
      <c r="C132" s="939"/>
      <c r="D132" s="949"/>
      <c r="E132" s="940"/>
      <c r="F132" s="486"/>
      <c r="G132" s="486"/>
      <c r="H132" s="486"/>
      <c r="I132" s="570"/>
      <c r="J132" s="571"/>
    </row>
    <row r="133" spans="1:14" ht="15" customHeight="1">
      <c r="A133" s="957"/>
      <c r="B133" s="958"/>
      <c r="C133" s="310"/>
      <c r="D133" s="938"/>
      <c r="E133" s="959"/>
      <c r="F133" s="312"/>
      <c r="G133" s="312"/>
      <c r="H133" s="312"/>
      <c r="I133" s="568"/>
      <c r="J133" s="569"/>
    </row>
    <row r="134" spans="1:14" ht="15" customHeight="1">
      <c r="A134" s="942"/>
      <c r="B134" s="943"/>
      <c r="C134" s="944"/>
      <c r="D134" s="945"/>
      <c r="E134" s="932"/>
      <c r="F134" s="270"/>
      <c r="G134" s="270"/>
      <c r="H134" s="270"/>
      <c r="I134" s="37"/>
      <c r="J134" s="952"/>
    </row>
    <row r="135" spans="1:14" ht="15" customHeight="1" thickBot="1">
      <c r="A135" s="937"/>
      <c r="B135" s="938"/>
      <c r="C135" s="939"/>
      <c r="D135" s="938"/>
      <c r="E135" s="940"/>
      <c r="F135" s="486"/>
      <c r="G135" s="486"/>
      <c r="H135" s="486"/>
      <c r="I135" s="570"/>
      <c r="J135" s="571"/>
    </row>
    <row r="136" spans="1:14" ht="15" customHeight="1">
      <c r="A136" s="957"/>
      <c r="B136" s="958"/>
      <c r="C136" s="310"/>
      <c r="D136" s="949"/>
      <c r="E136" s="959"/>
      <c r="F136" s="312"/>
      <c r="G136" s="312"/>
      <c r="H136" s="312"/>
      <c r="I136" s="568"/>
      <c r="J136" s="569"/>
    </row>
    <row r="137" spans="1:14" ht="15" customHeight="1">
      <c r="A137" s="942"/>
      <c r="B137" s="943"/>
      <c r="C137" s="944"/>
      <c r="D137" s="946"/>
      <c r="E137" s="932"/>
      <c r="F137" s="270"/>
      <c r="G137" s="270"/>
      <c r="H137" s="270"/>
      <c r="I137" s="37"/>
      <c r="J137" s="952"/>
    </row>
    <row r="138" spans="1:14" ht="15" customHeight="1">
      <c r="A138" s="937"/>
      <c r="B138" s="938"/>
      <c r="C138" s="939"/>
      <c r="D138" s="949"/>
      <c r="E138" s="940"/>
      <c r="F138" s="486"/>
      <c r="G138" s="486"/>
      <c r="H138" s="486"/>
      <c r="I138" s="570"/>
      <c r="J138" s="571"/>
    </row>
    <row r="139" spans="1:14" ht="15" thickBot="1">
      <c r="A139" s="1688"/>
      <c r="B139" s="1688"/>
      <c r="C139" s="1688"/>
      <c r="D139" s="921"/>
      <c r="E139" s="963"/>
      <c r="F139" s="29"/>
      <c r="I139" s="468"/>
      <c r="J139" s="965"/>
    </row>
    <row r="140" spans="1:14">
      <c r="A140" s="966"/>
      <c r="B140" s="967"/>
      <c r="C140" s="968"/>
      <c r="D140" s="969"/>
      <c r="E140" s="970"/>
      <c r="F140" s="529"/>
      <c r="G140" s="529"/>
      <c r="H140" s="529"/>
      <c r="I140" s="577"/>
      <c r="J140" s="578"/>
      <c r="M140" s="964">
        <f>SUM(I140)</f>
        <v>0</v>
      </c>
      <c r="N140" s="964">
        <f>SUM(J140)</f>
        <v>0</v>
      </c>
    </row>
    <row r="141" spans="1:14">
      <c r="A141" s="971"/>
      <c r="B141" s="972"/>
      <c r="C141" s="493"/>
      <c r="D141" s="973"/>
      <c r="E141" s="974"/>
      <c r="F141" s="496"/>
      <c r="G141" s="496"/>
      <c r="H141" s="496"/>
      <c r="I141" s="579"/>
      <c r="J141" s="580"/>
    </row>
    <row r="142" spans="1:14">
      <c r="A142" s="971"/>
      <c r="B142" s="972"/>
      <c r="C142" s="975"/>
      <c r="D142" s="973"/>
      <c r="E142" s="974"/>
      <c r="F142" s="496"/>
      <c r="G142" s="496"/>
      <c r="H142" s="496"/>
      <c r="I142" s="579"/>
      <c r="J142" s="580"/>
    </row>
    <row r="143" spans="1:14">
      <c r="A143" s="971"/>
      <c r="B143" s="972"/>
      <c r="C143" s="975"/>
      <c r="D143" s="973"/>
      <c r="E143" s="974"/>
      <c r="F143" s="496"/>
      <c r="G143" s="496"/>
      <c r="H143" s="496"/>
      <c r="I143" s="523"/>
      <c r="J143" s="536"/>
    </row>
    <row r="144" spans="1:14" ht="13.5" thickBot="1">
      <c r="A144" s="976"/>
      <c r="B144" s="977"/>
      <c r="C144" s="978"/>
      <c r="D144" s="979"/>
      <c r="E144" s="980"/>
      <c r="F144" s="508"/>
      <c r="G144" s="508"/>
      <c r="H144" s="508"/>
      <c r="I144" s="581"/>
      <c r="J144" s="581"/>
    </row>
    <row r="145" spans="1:14" ht="13.5" thickBot="1">
      <c r="A145" s="981"/>
      <c r="B145" s="982"/>
      <c r="C145" s="983"/>
      <c r="D145" s="984"/>
      <c r="E145" s="985"/>
      <c r="F145" s="534"/>
      <c r="G145" s="534"/>
      <c r="H145" s="534"/>
      <c r="I145" s="583"/>
      <c r="J145" s="584"/>
      <c r="M145" s="964">
        <f>SUM(I145)</f>
        <v>0</v>
      </c>
      <c r="N145" s="964">
        <f>SUM(J145)</f>
        <v>0</v>
      </c>
    </row>
    <row r="146" spans="1:14">
      <c r="A146" s="981"/>
      <c r="B146" s="986"/>
      <c r="C146" s="975"/>
      <c r="D146" s="987"/>
      <c r="E146" s="988"/>
      <c r="F146" s="502"/>
      <c r="G146" s="502"/>
      <c r="H146" s="502"/>
      <c r="I146" s="585"/>
      <c r="J146" s="586"/>
    </row>
    <row r="147" spans="1:14" ht="13.5" thickBot="1">
      <c r="A147" s="981"/>
      <c r="B147" s="977"/>
      <c r="C147" s="975"/>
      <c r="D147" s="979"/>
      <c r="E147" s="980"/>
      <c r="F147" s="508"/>
      <c r="G147" s="508"/>
      <c r="H147" s="508"/>
      <c r="I147" s="581"/>
      <c r="J147" s="582"/>
    </row>
    <row r="148" spans="1:14">
      <c r="A148" s="966"/>
      <c r="B148" s="967"/>
      <c r="C148" s="983"/>
      <c r="D148" s="969"/>
      <c r="E148" s="970"/>
      <c r="F148" s="529"/>
      <c r="G148" s="529"/>
      <c r="H148" s="529"/>
      <c r="I148" s="577"/>
      <c r="J148" s="578"/>
      <c r="M148" s="964">
        <f>SUM(I148)</f>
        <v>0</v>
      </c>
      <c r="N148" s="964">
        <f>SUM(J148)</f>
        <v>0</v>
      </c>
    </row>
    <row r="149" spans="1:14">
      <c r="A149" s="971"/>
      <c r="B149" s="972"/>
      <c r="C149" s="989"/>
      <c r="D149" s="973"/>
      <c r="E149" s="974"/>
      <c r="F149" s="496"/>
      <c r="G149" s="496"/>
      <c r="H149" s="496"/>
      <c r="I149" s="579"/>
      <c r="J149" s="580"/>
    </row>
    <row r="150" spans="1:14" ht="13.5" thickBot="1">
      <c r="A150" s="976"/>
      <c r="B150" s="977"/>
      <c r="C150" s="990"/>
      <c r="D150" s="979"/>
      <c r="E150" s="980"/>
      <c r="F150" s="508"/>
      <c r="G150" s="508"/>
      <c r="H150" s="508"/>
      <c r="I150" s="581"/>
      <c r="J150" s="582"/>
    </row>
    <row r="151" spans="1:14">
      <c r="A151" s="966"/>
      <c r="B151" s="967"/>
      <c r="C151" s="983"/>
      <c r="D151" s="969"/>
      <c r="E151" s="970"/>
      <c r="F151" s="529"/>
      <c r="G151" s="529"/>
      <c r="H151" s="529"/>
      <c r="I151" s="577"/>
      <c r="J151" s="578"/>
      <c r="M151" s="964">
        <f>SUM(I151)</f>
        <v>0</v>
      </c>
      <c r="N151" s="964">
        <f>SUM(J151)</f>
        <v>0</v>
      </c>
    </row>
    <row r="152" spans="1:14">
      <c r="A152" s="971"/>
      <c r="B152" s="972"/>
      <c r="C152" s="989"/>
      <c r="D152" s="973"/>
      <c r="E152" s="974"/>
      <c r="F152" s="496"/>
      <c r="G152" s="496"/>
      <c r="H152" s="496"/>
      <c r="I152" s="579"/>
      <c r="J152" s="580"/>
    </row>
    <row r="153" spans="1:14" ht="13.5" thickBot="1">
      <c r="A153" s="976"/>
      <c r="B153" s="977"/>
      <c r="C153" s="990"/>
      <c r="D153" s="979"/>
      <c r="E153" s="980"/>
      <c r="F153" s="508"/>
      <c r="G153" s="508"/>
      <c r="H153" s="508"/>
      <c r="I153" s="581"/>
      <c r="J153" s="582"/>
    </row>
    <row r="154" spans="1:14">
      <c r="A154" s="966"/>
      <c r="B154" s="967"/>
      <c r="C154" s="983"/>
      <c r="D154" s="969"/>
      <c r="E154" s="970"/>
      <c r="F154" s="529"/>
      <c r="G154" s="529"/>
      <c r="H154" s="529"/>
      <c r="I154" s="577"/>
      <c r="J154" s="578"/>
      <c r="M154" s="964">
        <f>SUM(I154)</f>
        <v>0</v>
      </c>
      <c r="N154" s="964">
        <f>SUM(J154)</f>
        <v>0</v>
      </c>
    </row>
    <row r="155" spans="1:14">
      <c r="A155" s="971"/>
      <c r="B155" s="972"/>
      <c r="C155" s="989"/>
      <c r="D155" s="973"/>
      <c r="E155" s="974"/>
      <c r="F155" s="496"/>
      <c r="G155" s="496"/>
      <c r="H155" s="496"/>
      <c r="I155" s="579"/>
      <c r="J155" s="580"/>
    </row>
    <row r="156" spans="1:14" ht="13.5" thickBot="1">
      <c r="A156" s="976"/>
      <c r="B156" s="977"/>
      <c r="C156" s="990"/>
      <c r="D156" s="979"/>
      <c r="E156" s="980"/>
      <c r="F156" s="508"/>
      <c r="G156" s="508"/>
      <c r="H156" s="508"/>
      <c r="I156" s="581"/>
      <c r="J156" s="582"/>
    </row>
    <row r="157" spans="1:14">
      <c r="A157" s="966"/>
      <c r="B157" s="967"/>
      <c r="C157" s="983"/>
      <c r="D157" s="969"/>
      <c r="E157" s="970"/>
      <c r="F157" s="529"/>
      <c r="G157" s="529"/>
      <c r="H157" s="529"/>
      <c r="I157" s="577"/>
      <c r="J157" s="578"/>
      <c r="M157" s="964">
        <f>SUM(I157)</f>
        <v>0</v>
      </c>
      <c r="N157" s="964">
        <f>SUM(J157)</f>
        <v>0</v>
      </c>
    </row>
    <row r="158" spans="1:14">
      <c r="A158" s="971"/>
      <c r="B158" s="972"/>
      <c r="C158" s="989"/>
      <c r="D158" s="973"/>
      <c r="E158" s="974"/>
      <c r="F158" s="496"/>
      <c r="G158" s="496"/>
      <c r="H158" s="496"/>
      <c r="I158" s="579"/>
      <c r="J158" s="580"/>
    </row>
    <row r="159" spans="1:14" ht="13.5" thickBot="1">
      <c r="A159" s="976"/>
      <c r="B159" s="977"/>
      <c r="C159" s="990"/>
      <c r="D159" s="979"/>
      <c r="E159" s="980"/>
      <c r="F159" s="508"/>
      <c r="G159" s="508"/>
      <c r="H159" s="508"/>
      <c r="I159" s="581"/>
      <c r="J159" s="582"/>
    </row>
    <row r="160" spans="1:14">
      <c r="A160" s="966"/>
      <c r="B160" s="967"/>
      <c r="C160" s="983"/>
      <c r="D160" s="969"/>
      <c r="E160" s="970"/>
      <c r="F160" s="529"/>
      <c r="G160" s="529"/>
      <c r="H160" s="529"/>
      <c r="I160" s="577"/>
      <c r="J160" s="578"/>
      <c r="M160" s="964">
        <f>SUM(I160)</f>
        <v>0</v>
      </c>
      <c r="N160" s="964">
        <f>SUM(J160)</f>
        <v>0</v>
      </c>
    </row>
    <row r="161" spans="1:14">
      <c r="A161" s="971"/>
      <c r="B161" s="972"/>
      <c r="C161" s="989"/>
      <c r="D161" s="973"/>
      <c r="E161" s="974"/>
      <c r="F161" s="496"/>
      <c r="G161" s="496"/>
      <c r="H161" s="496"/>
      <c r="I161" s="579"/>
      <c r="J161" s="580"/>
    </row>
    <row r="162" spans="1:14" ht="13.5" thickBot="1">
      <c r="A162" s="976"/>
      <c r="B162" s="977"/>
      <c r="C162" s="990"/>
      <c r="D162" s="979"/>
      <c r="E162" s="980"/>
      <c r="F162" s="508"/>
      <c r="G162" s="508"/>
      <c r="H162" s="508"/>
      <c r="I162" s="581"/>
      <c r="J162" s="582"/>
    </row>
    <row r="163" spans="1:14">
      <c r="A163" s="966"/>
      <c r="B163" s="967"/>
      <c r="C163" s="983"/>
      <c r="D163" s="969"/>
      <c r="E163" s="970"/>
      <c r="F163" s="529"/>
      <c r="G163" s="529"/>
      <c r="H163" s="529"/>
      <c r="I163" s="577"/>
      <c r="J163" s="578"/>
      <c r="M163" s="964">
        <f>SUM(I163)</f>
        <v>0</v>
      </c>
      <c r="N163" s="964">
        <f>SUM(J163)</f>
        <v>0</v>
      </c>
    </row>
    <row r="164" spans="1:14">
      <c r="A164" s="971"/>
      <c r="B164" s="972"/>
      <c r="C164" s="989"/>
      <c r="D164" s="973"/>
      <c r="E164" s="974"/>
      <c r="F164" s="496"/>
      <c r="G164" s="496"/>
      <c r="H164" s="496"/>
      <c r="I164" s="579"/>
      <c r="J164" s="580"/>
    </row>
    <row r="165" spans="1:14" ht="13.5" thickBot="1">
      <c r="A165" s="976"/>
      <c r="B165" s="977"/>
      <c r="C165" s="990"/>
      <c r="D165" s="979"/>
      <c r="E165" s="980"/>
      <c r="F165" s="508"/>
      <c r="G165" s="508"/>
      <c r="H165" s="508"/>
      <c r="I165" s="581"/>
      <c r="J165" s="582"/>
    </row>
    <row r="166" spans="1:14">
      <c r="A166" s="981"/>
      <c r="B166" s="986"/>
      <c r="C166" s="983"/>
      <c r="D166" s="987"/>
      <c r="E166" s="988"/>
      <c r="F166" s="502"/>
      <c r="G166" s="502"/>
      <c r="H166" s="502"/>
      <c r="I166" s="587"/>
      <c r="J166" s="588"/>
      <c r="M166" s="964">
        <f>SUM(I166)</f>
        <v>0</v>
      </c>
      <c r="N166" s="964">
        <f>SUM(J166)</f>
        <v>0</v>
      </c>
    </row>
    <row r="167" spans="1:14">
      <c r="A167" s="971"/>
      <c r="B167" s="972"/>
      <c r="C167" s="493"/>
      <c r="D167" s="973"/>
      <c r="E167" s="974"/>
      <c r="F167" s="496"/>
      <c r="G167" s="496"/>
      <c r="H167" s="496"/>
      <c r="I167" s="579"/>
      <c r="J167" s="580"/>
      <c r="M167" s="964"/>
      <c r="N167" s="964"/>
    </row>
    <row r="168" spans="1:14">
      <c r="A168" s="971"/>
      <c r="B168" s="972"/>
      <c r="C168" s="989"/>
      <c r="D168" s="973"/>
      <c r="E168" s="974"/>
      <c r="F168" s="496"/>
      <c r="G168" s="496"/>
      <c r="H168" s="496"/>
      <c r="I168" s="37"/>
      <c r="J168" s="991"/>
    </row>
    <row r="169" spans="1:14">
      <c r="A169" s="971"/>
      <c r="B169" s="972"/>
      <c r="C169" s="989"/>
      <c r="D169" s="973"/>
      <c r="E169" s="974"/>
      <c r="F169" s="496"/>
      <c r="G169" s="496"/>
      <c r="H169" s="496"/>
      <c r="I169" s="589"/>
      <c r="J169" s="590"/>
    </row>
    <row r="170" spans="1:14">
      <c r="A170" s="971"/>
      <c r="B170" s="972"/>
      <c r="C170" s="493"/>
      <c r="D170" s="973"/>
      <c r="E170" s="974"/>
      <c r="F170" s="496"/>
      <c r="G170" s="496"/>
      <c r="H170" s="496"/>
      <c r="I170" s="579"/>
      <c r="J170" s="580"/>
    </row>
    <row r="171" spans="1:14">
      <c r="A171" s="971"/>
      <c r="B171" s="972"/>
      <c r="C171" s="989"/>
      <c r="D171" s="973"/>
      <c r="E171" s="974"/>
      <c r="F171" s="496"/>
      <c r="G171" s="496"/>
      <c r="H171" s="496"/>
      <c r="I171" s="37"/>
      <c r="J171" s="991"/>
    </row>
    <row r="172" spans="1:14" ht="13.5" thickBot="1">
      <c r="A172" s="976"/>
      <c r="B172" s="977"/>
      <c r="C172" s="990"/>
      <c r="D172" s="979"/>
      <c r="E172" s="980"/>
      <c r="F172" s="508"/>
      <c r="G172" s="508"/>
      <c r="H172" s="508"/>
      <c r="I172" s="591"/>
      <c r="J172" s="592"/>
    </row>
    <row r="173" spans="1:14">
      <c r="A173" s="981"/>
      <c r="B173" s="986"/>
      <c r="C173" s="983"/>
      <c r="D173" s="987"/>
      <c r="E173" s="988"/>
      <c r="F173" s="502"/>
      <c r="G173" s="502"/>
      <c r="H173" s="502"/>
      <c r="I173" s="587"/>
      <c r="J173" s="588"/>
      <c r="M173" s="964">
        <f>SUM(I173)</f>
        <v>0</v>
      </c>
      <c r="N173" s="964">
        <f>SUM(J173)</f>
        <v>0</v>
      </c>
    </row>
    <row r="174" spans="1:14">
      <c r="A174" s="971"/>
      <c r="B174" s="972"/>
      <c r="C174" s="493"/>
      <c r="D174" s="973"/>
      <c r="E174" s="974"/>
      <c r="F174" s="496"/>
      <c r="G174" s="496"/>
      <c r="H174" s="496"/>
      <c r="I174" s="579"/>
      <c r="J174" s="580"/>
      <c r="M174" s="964"/>
      <c r="N174" s="964"/>
    </row>
    <row r="175" spans="1:14">
      <c r="A175" s="971"/>
      <c r="B175" s="972"/>
      <c r="C175" s="989"/>
      <c r="D175" s="973"/>
      <c r="E175" s="974"/>
      <c r="F175" s="496"/>
      <c r="G175" s="496"/>
      <c r="H175" s="496"/>
      <c r="I175" s="589"/>
      <c r="J175" s="992"/>
      <c r="K175" s="923"/>
      <c r="L175" s="941"/>
      <c r="M175" s="925"/>
      <c r="N175" s="926"/>
    </row>
    <row r="176" spans="1:14">
      <c r="A176" s="971"/>
      <c r="B176" s="972"/>
      <c r="C176" s="989"/>
      <c r="D176" s="973"/>
      <c r="E176" s="974"/>
      <c r="F176" s="496"/>
      <c r="G176" s="496"/>
      <c r="H176" s="496"/>
      <c r="I176" s="589"/>
      <c r="J176" s="590"/>
    </row>
    <row r="177" spans="1:14">
      <c r="A177" s="971"/>
      <c r="B177" s="972"/>
      <c r="C177" s="493"/>
      <c r="D177" s="973"/>
      <c r="E177" s="974"/>
      <c r="F177" s="496"/>
      <c r="G177" s="496"/>
      <c r="H177" s="496"/>
      <c r="I177" s="579"/>
      <c r="J177" s="580"/>
    </row>
    <row r="178" spans="1:14">
      <c r="A178" s="971"/>
      <c r="B178" s="972"/>
      <c r="C178" s="989"/>
      <c r="D178" s="973"/>
      <c r="E178" s="974"/>
      <c r="F178" s="496"/>
      <c r="G178" s="496"/>
      <c r="H178" s="496"/>
      <c r="I178" s="589"/>
      <c r="J178" s="992"/>
    </row>
    <row r="179" spans="1:14" ht="13.5" thickBot="1">
      <c r="A179" s="976"/>
      <c r="B179" s="977"/>
      <c r="C179" s="993"/>
      <c r="D179" s="979"/>
      <c r="E179" s="980"/>
      <c r="F179" s="508"/>
      <c r="G179" s="508"/>
      <c r="H179" s="508"/>
      <c r="I179" s="591"/>
      <c r="J179" s="592"/>
    </row>
    <row r="180" spans="1:14">
      <c r="A180" s="994"/>
      <c r="B180" s="995"/>
      <c r="C180" s="983"/>
      <c r="D180" s="996"/>
      <c r="E180" s="997"/>
      <c r="F180" s="515"/>
      <c r="G180" s="515"/>
      <c r="H180" s="515"/>
      <c r="I180" s="594"/>
      <c r="J180" s="595"/>
      <c r="M180" s="964">
        <f>SUM(I180)</f>
        <v>0</v>
      </c>
      <c r="N180" s="964">
        <f>SUM(J180)</f>
        <v>0</v>
      </c>
    </row>
    <row r="181" spans="1:14">
      <c r="A181" s="994"/>
      <c r="B181" s="995"/>
      <c r="C181" s="975"/>
      <c r="D181" s="996"/>
      <c r="E181" s="997"/>
      <c r="F181" s="515"/>
      <c r="G181" s="515"/>
      <c r="H181" s="515"/>
      <c r="I181" s="594"/>
      <c r="J181" s="595"/>
    </row>
    <row r="182" spans="1:14" ht="13.5" thickBot="1">
      <c r="A182" s="998"/>
      <c r="B182" s="999"/>
      <c r="C182" s="1000"/>
      <c r="D182" s="1001"/>
      <c r="E182" s="1002"/>
      <c r="F182" s="521"/>
      <c r="G182" s="521"/>
      <c r="H182" s="521"/>
      <c r="I182" s="596"/>
      <c r="J182" s="597"/>
    </row>
    <row r="183" spans="1:14">
      <c r="A183" s="994"/>
      <c r="B183" s="995"/>
      <c r="C183" s="1003"/>
      <c r="D183" s="996"/>
      <c r="E183" s="997"/>
      <c r="F183" s="515"/>
      <c r="G183" s="515"/>
      <c r="H183" s="515"/>
      <c r="I183" s="594"/>
      <c r="J183" s="595"/>
      <c r="M183" s="964">
        <f>SUM(I183)</f>
        <v>0</v>
      </c>
      <c r="N183" s="964">
        <f>SUM(J183)</f>
        <v>0</v>
      </c>
    </row>
    <row r="184" spans="1:14">
      <c r="A184" s="994"/>
      <c r="B184" s="995"/>
      <c r="C184" s="975"/>
      <c r="D184" s="996"/>
      <c r="E184" s="997"/>
      <c r="F184" s="515"/>
      <c r="G184" s="515"/>
      <c r="H184" s="515"/>
      <c r="I184" s="594"/>
      <c r="J184" s="595"/>
    </row>
    <row r="185" spans="1:14" ht="13.5" thickBot="1">
      <c r="A185" s="998"/>
      <c r="B185" s="999"/>
      <c r="C185" s="1000"/>
      <c r="D185" s="1001"/>
      <c r="E185" s="1002"/>
      <c r="F185" s="521"/>
      <c r="G185" s="521"/>
      <c r="H185" s="521"/>
      <c r="I185" s="596"/>
      <c r="J185" s="597"/>
    </row>
    <row r="188" spans="1:14" ht="15" thickBot="1">
      <c r="A188" s="1688"/>
      <c r="B188" s="1688"/>
      <c r="C188" s="1688"/>
      <c r="D188" s="1688"/>
      <c r="E188" s="1688"/>
      <c r="F188" s="1688"/>
      <c r="G188" s="1688"/>
      <c r="H188" s="1688"/>
      <c r="I188" s="1688"/>
      <c r="J188" s="1688"/>
    </row>
    <row r="189" spans="1:14">
      <c r="A189" s="1004"/>
      <c r="B189" s="1005"/>
      <c r="C189" s="323"/>
      <c r="D189" s="1006"/>
      <c r="E189" s="1007"/>
      <c r="F189" s="325"/>
      <c r="G189" s="325"/>
      <c r="H189" s="325"/>
      <c r="I189" s="598"/>
      <c r="J189" s="599"/>
    </row>
    <row r="190" spans="1:14">
      <c r="A190" s="1008"/>
      <c r="B190" s="1009"/>
      <c r="C190" s="989"/>
      <c r="D190" s="1010"/>
      <c r="E190" s="1011"/>
      <c r="F190" s="320"/>
      <c r="G190" s="320"/>
      <c r="H190" s="320"/>
      <c r="I190" s="37"/>
      <c r="J190" s="991"/>
    </row>
    <row r="191" spans="1:14" ht="13.5" thickBot="1">
      <c r="A191" s="1012"/>
      <c r="B191" s="1013"/>
      <c r="C191" s="990"/>
      <c r="D191" s="1014"/>
      <c r="E191" s="1015"/>
      <c r="F191" s="330"/>
      <c r="G191" s="330"/>
      <c r="H191" s="330"/>
      <c r="I191" s="600"/>
      <c r="J191" s="601"/>
    </row>
    <row r="192" spans="1:14">
      <c r="A192" s="1004"/>
      <c r="B192" s="1005"/>
      <c r="C192" s="323"/>
      <c r="D192" s="1006"/>
      <c r="E192" s="1007"/>
      <c r="F192" s="325"/>
      <c r="G192" s="325"/>
      <c r="H192" s="325"/>
      <c r="I192" s="598"/>
      <c r="J192" s="599"/>
    </row>
    <row r="193" spans="1:10">
      <c r="A193" s="1008"/>
      <c r="B193" s="1009"/>
      <c r="C193" s="989"/>
      <c r="D193" s="1010"/>
      <c r="E193" s="1011"/>
      <c r="F193" s="320"/>
      <c r="G193" s="320"/>
      <c r="H193" s="320"/>
      <c r="I193" s="37"/>
      <c r="J193" s="991"/>
    </row>
    <row r="194" spans="1:10" ht="13.5" thickBot="1">
      <c r="A194" s="1012"/>
      <c r="B194" s="1013"/>
      <c r="C194" s="993"/>
      <c r="D194" s="1014"/>
      <c r="E194" s="1015"/>
      <c r="F194" s="330"/>
      <c r="G194" s="330"/>
      <c r="H194" s="330"/>
      <c r="I194" s="600"/>
      <c r="J194" s="601"/>
    </row>
    <row r="195" spans="1:10">
      <c r="A195" s="1004"/>
      <c r="B195" s="1005"/>
      <c r="C195" s="323"/>
      <c r="D195" s="1006"/>
      <c r="E195" s="1007"/>
      <c r="F195" s="325"/>
      <c r="G195" s="325"/>
      <c r="H195" s="325"/>
      <c r="I195" s="598"/>
      <c r="J195" s="599"/>
    </row>
    <row r="196" spans="1:10">
      <c r="A196" s="1008"/>
      <c r="B196" s="1009"/>
      <c r="C196" s="989"/>
      <c r="D196" s="1010"/>
      <c r="E196" s="1011"/>
      <c r="F196" s="320"/>
      <c r="G196" s="320"/>
      <c r="H196" s="320"/>
      <c r="I196" s="37"/>
      <c r="J196" s="991"/>
    </row>
    <row r="197" spans="1:10" ht="13.5" thickBot="1">
      <c r="A197" s="1012"/>
      <c r="B197" s="1013"/>
      <c r="C197" s="993"/>
      <c r="D197" s="1014"/>
      <c r="E197" s="1015"/>
      <c r="F197" s="330"/>
      <c r="G197" s="330"/>
      <c r="H197" s="330"/>
      <c r="I197" s="600"/>
      <c r="J197" s="601"/>
    </row>
    <row r="198" spans="1:10">
      <c r="A198" s="1004"/>
      <c r="B198" s="1005"/>
      <c r="C198" s="323"/>
      <c r="D198" s="1006"/>
      <c r="E198" s="1007"/>
      <c r="F198" s="325"/>
      <c r="G198" s="325"/>
      <c r="H198" s="325"/>
      <c r="I198" s="598"/>
      <c r="J198" s="599"/>
    </row>
    <row r="199" spans="1:10">
      <c r="A199" s="1008"/>
      <c r="B199" s="1009"/>
      <c r="C199" s="989"/>
      <c r="D199" s="1010"/>
      <c r="E199" s="1011"/>
      <c r="F199" s="320"/>
      <c r="G199" s="320"/>
      <c r="H199" s="320"/>
      <c r="I199" s="37"/>
      <c r="J199" s="359"/>
    </row>
    <row r="200" spans="1:10" ht="13.5" thickBot="1">
      <c r="A200" s="1012"/>
      <c r="B200" s="1013"/>
      <c r="C200" s="993"/>
      <c r="D200" s="1014"/>
      <c r="E200" s="1015"/>
      <c r="F200" s="330"/>
      <c r="G200" s="330"/>
      <c r="H200" s="330"/>
      <c r="I200" s="600"/>
      <c r="J200" s="601"/>
    </row>
    <row r="201" spans="1:10">
      <c r="A201" s="1004"/>
      <c r="B201" s="1005"/>
      <c r="C201" s="323"/>
      <c r="D201" s="1006"/>
      <c r="E201" s="1007"/>
      <c r="F201" s="325"/>
      <c r="G201" s="325"/>
      <c r="H201" s="325"/>
      <c r="I201" s="598"/>
      <c r="J201" s="599"/>
    </row>
    <row r="202" spans="1:10">
      <c r="A202" s="1008"/>
      <c r="B202" s="1009"/>
      <c r="C202" s="989"/>
      <c r="D202" s="1010"/>
      <c r="E202" s="1011"/>
      <c r="F202" s="320"/>
      <c r="G202" s="320"/>
      <c r="H202" s="320"/>
      <c r="I202" s="37"/>
      <c r="J202" s="991"/>
    </row>
    <row r="203" spans="1:10" ht="13.5" thickBot="1">
      <c r="A203" s="1012"/>
      <c r="B203" s="1013"/>
      <c r="C203" s="990"/>
      <c r="D203" s="1014"/>
      <c r="E203" s="1015"/>
      <c r="F203" s="330"/>
      <c r="G203" s="330"/>
      <c r="H203" s="330"/>
      <c r="I203" s="600"/>
      <c r="J203" s="601"/>
    </row>
    <row r="204" spans="1:10">
      <c r="A204" s="1004"/>
      <c r="B204" s="1005"/>
      <c r="C204" s="323"/>
      <c r="D204" s="1006"/>
      <c r="E204" s="1007"/>
      <c r="F204" s="325"/>
      <c r="G204" s="325"/>
      <c r="H204" s="325"/>
      <c r="I204" s="598"/>
      <c r="J204" s="599"/>
    </row>
    <row r="205" spans="1:10">
      <c r="A205" s="1008"/>
      <c r="B205" s="1009"/>
      <c r="C205" s="989"/>
      <c r="D205" s="1010"/>
      <c r="E205" s="1011"/>
      <c r="F205" s="320"/>
      <c r="G205" s="320"/>
      <c r="H205" s="320"/>
      <c r="I205" s="37"/>
      <c r="J205" s="991"/>
    </row>
    <row r="206" spans="1:10" ht="13.5" thickBot="1">
      <c r="A206" s="1012"/>
      <c r="B206" s="1013"/>
      <c r="C206" s="990"/>
      <c r="D206" s="1014"/>
      <c r="E206" s="1015"/>
      <c r="F206" s="330"/>
      <c r="G206" s="330"/>
      <c r="H206" s="330"/>
      <c r="I206" s="600"/>
      <c r="J206" s="601"/>
    </row>
    <row r="207" spans="1:10">
      <c r="A207" s="1004"/>
      <c r="B207" s="1005"/>
      <c r="C207" s="323"/>
      <c r="D207" s="1006"/>
      <c r="E207" s="1007"/>
      <c r="F207" s="325"/>
      <c r="G207" s="325"/>
      <c r="H207" s="325"/>
      <c r="I207" s="598"/>
      <c r="J207" s="599"/>
    </row>
    <row r="208" spans="1:10">
      <c r="A208" s="1008"/>
      <c r="B208" s="1009"/>
      <c r="C208" s="989"/>
      <c r="D208" s="1010"/>
      <c r="E208" s="1011"/>
      <c r="F208" s="320"/>
      <c r="G208" s="320"/>
      <c r="H208" s="320"/>
      <c r="I208" s="37"/>
      <c r="J208" s="991"/>
    </row>
    <row r="209" spans="1:10" ht="13.5" thickBot="1">
      <c r="A209" s="1012"/>
      <c r="B209" s="1013"/>
      <c r="C209" s="990"/>
      <c r="D209" s="1014"/>
      <c r="E209" s="1015"/>
      <c r="F209" s="330"/>
      <c r="G209" s="330"/>
      <c r="H209" s="330"/>
      <c r="I209" s="600"/>
      <c r="J209" s="601"/>
    </row>
    <row r="210" spans="1:10">
      <c r="A210" s="1004"/>
      <c r="B210" s="1005"/>
      <c r="C210" s="323"/>
      <c r="D210" s="1006"/>
      <c r="E210" s="1007"/>
      <c r="F210" s="325"/>
      <c r="G210" s="325"/>
      <c r="H210" s="325"/>
      <c r="I210" s="598"/>
      <c r="J210" s="599"/>
    </row>
    <row r="211" spans="1:10">
      <c r="A211" s="1008"/>
      <c r="B211" s="1009"/>
      <c r="C211" s="1016"/>
      <c r="D211" s="1010"/>
      <c r="E211" s="1011"/>
      <c r="F211" s="320"/>
      <c r="G211" s="320"/>
      <c r="H211" s="320"/>
      <c r="I211" s="37"/>
      <c r="J211" s="991"/>
    </row>
    <row r="212" spans="1:10" ht="13.5" thickBot="1">
      <c r="A212" s="1012"/>
      <c r="B212" s="1013"/>
      <c r="C212" s="990"/>
      <c r="D212" s="1014"/>
      <c r="E212" s="1015"/>
      <c r="F212" s="330"/>
      <c r="G212" s="330"/>
      <c r="H212" s="330"/>
      <c r="I212" s="600"/>
      <c r="J212" s="601"/>
    </row>
    <row r="213" spans="1:10">
      <c r="A213" s="1004"/>
      <c r="B213" s="1005"/>
      <c r="C213" s="323"/>
      <c r="D213" s="1006"/>
      <c r="E213" s="1007"/>
      <c r="F213" s="325"/>
      <c r="G213" s="325"/>
      <c r="H213" s="325"/>
      <c r="I213" s="598"/>
      <c r="J213" s="599"/>
    </row>
    <row r="214" spans="1:10">
      <c r="A214" s="1008"/>
      <c r="B214" s="1009"/>
      <c r="C214" s="1016"/>
      <c r="D214" s="1010"/>
      <c r="E214" s="1011"/>
      <c r="F214" s="320"/>
      <c r="G214" s="320"/>
      <c r="H214" s="320"/>
      <c r="I214" s="37"/>
      <c r="J214" s="991"/>
    </row>
    <row r="215" spans="1:10" ht="13.5" thickBot="1">
      <c r="A215" s="1012"/>
      <c r="B215" s="1013"/>
      <c r="C215" s="990"/>
      <c r="D215" s="1014"/>
      <c r="E215" s="1015"/>
      <c r="F215" s="330"/>
      <c r="G215" s="330"/>
      <c r="H215" s="330"/>
      <c r="I215" s="600"/>
      <c r="J215" s="601"/>
    </row>
    <row r="216" spans="1:10">
      <c r="A216" s="1004"/>
      <c r="B216" s="1005"/>
      <c r="C216" s="323"/>
      <c r="D216" s="1006"/>
      <c r="E216" s="1007"/>
      <c r="F216" s="325"/>
      <c r="G216" s="325"/>
      <c r="H216" s="325"/>
      <c r="I216" s="598"/>
      <c r="J216" s="599"/>
    </row>
    <row r="217" spans="1:10">
      <c r="A217" s="1008"/>
      <c r="B217" s="1009"/>
      <c r="C217" s="989"/>
      <c r="D217" s="1010"/>
      <c r="E217" s="1011"/>
      <c r="F217" s="320"/>
      <c r="G217" s="320"/>
      <c r="H217" s="320"/>
      <c r="I217" s="37"/>
      <c r="J217" s="991"/>
    </row>
    <row r="218" spans="1:10" ht="13.5" thickBot="1">
      <c r="A218" s="1012"/>
      <c r="B218" s="1013"/>
      <c r="C218" s="993"/>
      <c r="D218" s="1014"/>
      <c r="E218" s="1015"/>
      <c r="F218" s="330"/>
      <c r="G218" s="330"/>
      <c r="H218" s="330"/>
      <c r="I218" s="600"/>
      <c r="J218" s="601"/>
    </row>
    <row r="219" spans="1:10">
      <c r="A219" s="1004"/>
      <c r="B219" s="1005"/>
      <c r="C219" s="323"/>
      <c r="D219" s="1006"/>
      <c r="E219" s="1007"/>
      <c r="F219" s="325"/>
      <c r="G219" s="325"/>
      <c r="H219" s="325"/>
      <c r="I219" s="598"/>
      <c r="J219" s="599"/>
    </row>
    <row r="220" spans="1:10">
      <c r="A220" s="1008"/>
      <c r="B220" s="1009"/>
      <c r="C220" s="989"/>
      <c r="D220" s="1010"/>
      <c r="E220" s="1011"/>
      <c r="F220" s="320"/>
      <c r="G220" s="320"/>
      <c r="H220" s="320"/>
      <c r="I220" s="37"/>
      <c r="J220" s="991"/>
    </row>
    <row r="221" spans="1:10" ht="13.5" thickBot="1">
      <c r="A221" s="1012"/>
      <c r="B221" s="1013"/>
      <c r="C221" s="993"/>
      <c r="D221" s="1014"/>
      <c r="E221" s="1015"/>
      <c r="F221" s="330"/>
      <c r="G221" s="330"/>
      <c r="H221" s="330"/>
      <c r="I221" s="600"/>
      <c r="J221" s="601"/>
    </row>
    <row r="222" spans="1:10">
      <c r="A222" s="1004"/>
      <c r="B222" s="1005"/>
      <c r="C222" s="323"/>
      <c r="D222" s="1006"/>
      <c r="E222" s="1007"/>
      <c r="F222" s="325"/>
      <c r="G222" s="325"/>
      <c r="H222" s="325"/>
      <c r="I222" s="598"/>
      <c r="J222" s="599"/>
    </row>
    <row r="223" spans="1:10">
      <c r="A223" s="1008"/>
      <c r="B223" s="1009"/>
      <c r="C223" s="1016"/>
      <c r="D223" s="1010"/>
      <c r="E223" s="1011"/>
      <c r="F223" s="320"/>
      <c r="G223" s="320"/>
      <c r="H223" s="320"/>
      <c r="I223" s="37"/>
      <c r="J223" s="991"/>
    </row>
    <row r="224" spans="1:10" ht="13.5" thickBot="1">
      <c r="A224" s="1012"/>
      <c r="B224" s="1013"/>
      <c r="C224" s="990"/>
      <c r="D224" s="1014"/>
      <c r="E224" s="1015"/>
      <c r="F224" s="330"/>
      <c r="G224" s="330"/>
      <c r="H224" s="330"/>
      <c r="I224" s="600"/>
      <c r="J224" s="601"/>
    </row>
    <row r="225" spans="1:10">
      <c r="A225" s="1004"/>
      <c r="B225" s="1005"/>
      <c r="C225" s="323"/>
      <c r="D225" s="1006"/>
      <c r="E225" s="1007"/>
      <c r="F225" s="325"/>
      <c r="G225" s="325"/>
      <c r="H225" s="325"/>
      <c r="I225" s="598"/>
      <c r="J225" s="599"/>
    </row>
    <row r="226" spans="1:10">
      <c r="A226" s="1008"/>
      <c r="B226" s="1009"/>
      <c r="C226" s="989"/>
      <c r="D226" s="1010"/>
      <c r="E226" s="1011"/>
      <c r="F226" s="320"/>
      <c r="G226" s="320"/>
      <c r="H226" s="320"/>
      <c r="I226" s="37"/>
      <c r="J226" s="359"/>
    </row>
    <row r="227" spans="1:10">
      <c r="A227" s="1008"/>
      <c r="B227" s="1009"/>
      <c r="C227" s="989"/>
      <c r="D227" s="1010"/>
      <c r="E227" s="1011"/>
      <c r="F227" s="320"/>
      <c r="G227" s="320"/>
      <c r="H227" s="320"/>
      <c r="I227" s="37"/>
      <c r="J227" s="359"/>
    </row>
    <row r="228" spans="1:10">
      <c r="A228" s="1008"/>
      <c r="B228" s="1009"/>
      <c r="C228" s="989"/>
      <c r="D228" s="1010"/>
      <c r="E228" s="1011"/>
      <c r="F228" s="320"/>
      <c r="G228" s="320"/>
      <c r="H228" s="320"/>
      <c r="I228" s="602"/>
      <c r="J228" s="603"/>
    </row>
    <row r="229" spans="1:10" ht="13.5" thickBot="1">
      <c r="A229" s="1012"/>
      <c r="B229" s="1013"/>
      <c r="C229" s="993"/>
      <c r="D229" s="1014"/>
      <c r="E229" s="1015"/>
      <c r="F229" s="330"/>
      <c r="G229" s="330"/>
      <c r="H229" s="330"/>
      <c r="I229" s="538"/>
      <c r="J229" s="539"/>
    </row>
    <row r="230" spans="1:10">
      <c r="A230" s="1004"/>
      <c r="B230" s="1005"/>
      <c r="C230" s="1017"/>
      <c r="D230" s="1006"/>
      <c r="E230" s="1007"/>
      <c r="F230" s="325"/>
      <c r="G230" s="325"/>
      <c r="H230" s="325"/>
      <c r="I230" s="598"/>
      <c r="J230" s="599"/>
    </row>
    <row r="231" spans="1:10">
      <c r="A231" s="1008"/>
      <c r="B231" s="1009"/>
      <c r="C231" s="989"/>
      <c r="D231" s="1010"/>
      <c r="E231" s="1011"/>
      <c r="F231" s="320"/>
      <c r="G231" s="320"/>
      <c r="H231" s="320"/>
      <c r="I231" s="37"/>
      <c r="J231" s="359"/>
    </row>
    <row r="232" spans="1:10" ht="13.5" thickBot="1">
      <c r="A232" s="1012"/>
      <c r="B232" s="1013"/>
      <c r="C232" s="990"/>
      <c r="D232" s="1014"/>
      <c r="E232" s="1015"/>
      <c r="F232" s="330"/>
      <c r="G232" s="330"/>
      <c r="H232" s="330"/>
      <c r="I232" s="600"/>
      <c r="J232" s="601"/>
    </row>
    <row r="233" spans="1:10">
      <c r="A233" s="1004"/>
      <c r="B233" s="1005"/>
      <c r="C233" s="323"/>
      <c r="D233" s="1006"/>
      <c r="E233" s="1007"/>
      <c r="F233" s="325"/>
      <c r="G233" s="325"/>
      <c r="H233" s="325"/>
      <c r="I233" s="598"/>
      <c r="J233" s="599"/>
    </row>
    <row r="234" spans="1:10">
      <c r="A234" s="1008"/>
      <c r="B234" s="1009"/>
      <c r="C234" s="318"/>
      <c r="D234" s="1010"/>
      <c r="E234" s="1011"/>
      <c r="F234" s="320"/>
      <c r="G234" s="320"/>
      <c r="H234" s="320"/>
      <c r="I234" s="37"/>
      <c r="J234" s="991"/>
    </row>
    <row r="235" spans="1:10" ht="13.5" thickBot="1">
      <c r="A235" s="1012"/>
      <c r="B235" s="1013"/>
      <c r="C235" s="990"/>
      <c r="D235" s="1014"/>
      <c r="E235" s="1015"/>
      <c r="F235" s="330"/>
      <c r="G235" s="330"/>
      <c r="H235" s="330"/>
      <c r="I235" s="600"/>
      <c r="J235" s="601"/>
    </row>
    <row r="236" spans="1:10">
      <c r="A236" s="1004"/>
      <c r="B236" s="1005"/>
      <c r="C236" s="323"/>
      <c r="D236" s="1006"/>
      <c r="E236" s="1007"/>
      <c r="F236" s="325"/>
      <c r="G236" s="325"/>
      <c r="H236" s="325"/>
      <c r="I236" s="598"/>
      <c r="J236" s="599"/>
    </row>
    <row r="237" spans="1:10">
      <c r="A237" s="1008"/>
      <c r="B237" s="1009"/>
      <c r="C237" s="989"/>
      <c r="D237" s="1010"/>
      <c r="E237" s="1011"/>
      <c r="F237" s="320"/>
      <c r="G237" s="320"/>
      <c r="H237" s="320"/>
      <c r="I237" s="37"/>
      <c r="J237" s="991"/>
    </row>
    <row r="238" spans="1:10" ht="13.5" thickBot="1">
      <c r="A238" s="1012"/>
      <c r="B238" s="1013"/>
      <c r="C238" s="993"/>
      <c r="D238" s="1014"/>
      <c r="E238" s="1015"/>
      <c r="F238" s="330"/>
      <c r="G238" s="330"/>
      <c r="H238" s="330"/>
      <c r="I238" s="600"/>
      <c r="J238" s="601"/>
    </row>
    <row r="239" spans="1:10">
      <c r="A239" s="1004"/>
      <c r="B239" s="1005"/>
      <c r="C239" s="323"/>
      <c r="D239" s="1006"/>
      <c r="E239" s="1007"/>
      <c r="F239" s="325"/>
      <c r="G239" s="325"/>
      <c r="H239" s="325"/>
      <c r="I239" s="598"/>
      <c r="J239" s="599"/>
    </row>
    <row r="240" spans="1:10">
      <c r="A240" s="1008"/>
      <c r="B240" s="1009"/>
      <c r="C240" s="989"/>
      <c r="D240" s="1010"/>
      <c r="E240" s="1011"/>
      <c r="F240" s="320"/>
      <c r="G240" s="320"/>
      <c r="H240" s="320"/>
      <c r="I240" s="37"/>
      <c r="J240" s="991"/>
    </row>
    <row r="241" spans="1:14" ht="13.5" thickBot="1">
      <c r="A241" s="1012"/>
      <c r="B241" s="1013"/>
      <c r="C241" s="993"/>
      <c r="D241" s="1014"/>
      <c r="E241" s="1015"/>
      <c r="F241" s="330"/>
      <c r="G241" s="330"/>
      <c r="H241" s="330"/>
      <c r="I241" s="600"/>
      <c r="J241" s="601"/>
    </row>
    <row r="242" spans="1:14">
      <c r="A242" s="1004"/>
      <c r="B242" s="1005"/>
      <c r="C242" s="323"/>
      <c r="D242" s="1006"/>
      <c r="E242" s="1007"/>
      <c r="F242" s="325"/>
      <c r="G242" s="325"/>
      <c r="H242" s="325"/>
      <c r="I242" s="598"/>
      <c r="J242" s="599"/>
    </row>
    <row r="243" spans="1:14">
      <c r="A243" s="1008"/>
      <c r="B243" s="1009"/>
      <c r="C243" s="989"/>
      <c r="D243" s="1010"/>
      <c r="E243" s="1011"/>
      <c r="F243" s="320"/>
      <c r="G243" s="320"/>
      <c r="H243" s="320"/>
      <c r="I243" s="37"/>
      <c r="J243" s="359"/>
    </row>
    <row r="244" spans="1:14">
      <c r="A244" s="1008"/>
      <c r="B244" s="1009"/>
      <c r="C244" s="989"/>
      <c r="D244" s="1010"/>
      <c r="E244" s="1011"/>
      <c r="F244" s="320"/>
      <c r="G244" s="320"/>
      <c r="H244" s="320"/>
      <c r="I244" s="602"/>
      <c r="J244" s="603"/>
    </row>
    <row r="245" spans="1:14" ht="13.5" thickBot="1">
      <c r="A245" s="1012"/>
      <c r="B245" s="1013"/>
      <c r="C245" s="993"/>
      <c r="D245" s="1014"/>
      <c r="E245" s="1015"/>
      <c r="F245" s="330"/>
      <c r="G245" s="330"/>
      <c r="H245" s="330"/>
      <c r="I245" s="538"/>
      <c r="J245" s="539"/>
    </row>
    <row r="246" spans="1:14">
      <c r="A246" s="1004"/>
      <c r="B246" s="1005"/>
      <c r="C246" s="323"/>
      <c r="D246" s="1006"/>
      <c r="E246" s="1007"/>
      <c r="F246" s="325"/>
      <c r="G246" s="325"/>
      <c r="H246" s="325"/>
      <c r="I246" s="598"/>
      <c r="J246" s="599"/>
    </row>
    <row r="247" spans="1:14">
      <c r="A247" s="1008"/>
      <c r="B247" s="1009"/>
      <c r="C247" s="989"/>
      <c r="D247" s="1010"/>
      <c r="E247" s="1011"/>
      <c r="F247" s="320"/>
      <c r="G247" s="320"/>
      <c r="H247" s="320"/>
      <c r="I247" s="37"/>
      <c r="J247" s="359"/>
    </row>
    <row r="248" spans="1:14">
      <c r="A248" s="1008"/>
      <c r="B248" s="1009"/>
      <c r="C248" s="989"/>
      <c r="D248" s="1010"/>
      <c r="E248" s="1011"/>
      <c r="F248" s="320"/>
      <c r="G248" s="320"/>
      <c r="H248" s="320"/>
      <c r="I248" s="37"/>
      <c r="J248" s="359"/>
    </row>
    <row r="249" spans="1:14">
      <c r="A249" s="1008"/>
      <c r="B249" s="1009"/>
      <c r="C249" s="989"/>
      <c r="D249" s="1010"/>
      <c r="E249" s="1011"/>
      <c r="F249" s="320"/>
      <c r="G249" s="320"/>
      <c r="H249" s="320"/>
      <c r="I249" s="602"/>
      <c r="J249" s="603"/>
    </row>
    <row r="250" spans="1:14">
      <c r="A250" s="1008"/>
      <c r="B250" s="1009"/>
      <c r="C250" s="989"/>
      <c r="D250" s="1010"/>
      <c r="E250" s="1011"/>
      <c r="F250" s="320"/>
      <c r="G250" s="320"/>
      <c r="H250" s="320"/>
      <c r="I250" s="37"/>
      <c r="J250" s="359"/>
    </row>
    <row r="251" spans="1:14">
      <c r="A251" s="1008"/>
      <c r="B251" s="1009"/>
      <c r="C251" s="989"/>
      <c r="D251" s="1010"/>
      <c r="E251" s="1011"/>
      <c r="F251" s="320"/>
      <c r="G251" s="320"/>
      <c r="H251" s="320"/>
      <c r="I251" s="37"/>
      <c r="J251" s="359"/>
    </row>
    <row r="252" spans="1:14">
      <c r="A252" s="1008"/>
      <c r="B252" s="1009"/>
      <c r="C252" s="989"/>
      <c r="D252" s="1010"/>
      <c r="E252" s="1011"/>
      <c r="F252" s="320"/>
      <c r="G252" s="320"/>
      <c r="H252" s="320"/>
      <c r="I252" s="37"/>
      <c r="J252" s="359"/>
    </row>
    <row r="253" spans="1:14" ht="13.5" thickBot="1">
      <c r="A253" s="1012"/>
      <c r="B253" s="1013"/>
      <c r="C253" s="990"/>
      <c r="D253" s="1014"/>
      <c r="E253" s="1015"/>
      <c r="F253" s="330"/>
      <c r="G253" s="330"/>
      <c r="H253" s="330"/>
      <c r="I253" s="538"/>
      <c r="J253" s="539"/>
    </row>
    <row r="254" spans="1:14">
      <c r="I254" s="1021"/>
      <c r="J254" s="965"/>
    </row>
    <row r="255" spans="1:14">
      <c r="A255" s="1018" t="s">
        <v>2086</v>
      </c>
      <c r="I255" s="605">
        <f>[2]hk2011!$I$10</f>
        <v>0</v>
      </c>
      <c r="J255" s="605" t="e">
        <f>#REF!</f>
        <v>#REF!</v>
      </c>
      <c r="M255" s="964">
        <f>SUM(I255)</f>
        <v>0</v>
      </c>
      <c r="N255" s="964" t="e">
        <f>SUM(J255)</f>
        <v>#REF!</v>
      </c>
    </row>
    <row r="256" spans="1:14">
      <c r="I256" s="607">
        <f>SUM(IF(I255&gt;=0,M255,0))</f>
        <v>0</v>
      </c>
      <c r="J256" s="607" t="e">
        <f>SUM(IF(J255&gt;=0,N255,0))</f>
        <v>#REF!</v>
      </c>
    </row>
    <row r="257" spans="9:10" ht="13.5" thickBot="1">
      <c r="I257" s="609">
        <f>SUM(IF(I255&lt;=0,M255,0))</f>
        <v>0</v>
      </c>
      <c r="J257" s="609" t="e">
        <f>SUM(IF(J255&lt;=0,N255,0))</f>
        <v>#REF!</v>
      </c>
    </row>
  </sheetData>
  <sheetProtection selectLockedCells="1"/>
  <mergeCells count="3">
    <mergeCell ref="A2:J4"/>
    <mergeCell ref="A139:C139"/>
    <mergeCell ref="A188:J188"/>
  </mergeCells>
  <pageMargins left="0.78740157499999996" right="0.78740157499999996" top="0.984251969" bottom="0.984251969" header="0.4921259845" footer="0.4921259845"/>
  <pageSetup paperSize="9" orientation="landscape" horizontalDpi="3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>
  <sheetPr codeName="List57"/>
  <dimension ref="A1:U67"/>
  <sheetViews>
    <sheetView showGridLines="0" workbookViewId="0">
      <selection activeCell="K48" sqref="K48"/>
    </sheetView>
  </sheetViews>
  <sheetFormatPr defaultRowHeight="11.25"/>
  <cols>
    <col min="1" max="2" width="9.7109375" style="136" customWidth="1"/>
    <col min="3" max="3" width="10.7109375" style="136" customWidth="1"/>
    <col min="4" max="4" width="3.7109375" style="136" customWidth="1"/>
    <col min="5" max="9" width="10.7109375" style="136" customWidth="1"/>
    <col min="10" max="10" width="2" style="136" customWidth="1"/>
    <col min="11" max="11" width="9.140625" style="136" hidden="1" customWidth="1"/>
    <col min="12" max="12" width="1.5703125" style="136" hidden="1" customWidth="1"/>
    <col min="13" max="14" width="9.140625" style="136" hidden="1" customWidth="1"/>
    <col min="15" max="15" width="5.5703125" style="136" hidden="1" customWidth="1"/>
    <col min="16" max="21" width="9.140625" style="136" hidden="1" customWidth="1"/>
    <col min="22" max="16384" width="9.140625" style="136"/>
  </cols>
  <sheetData>
    <row r="1" spans="1:16">
      <c r="A1" s="610" t="str">
        <f>'o fy'!$B$29</f>
        <v>LASER CUT SLOVENSKO spol. s r.o.</v>
      </c>
      <c r="D1" s="263"/>
      <c r="E1" s="263"/>
      <c r="F1" s="263"/>
      <c r="G1" s="263"/>
      <c r="H1" s="263"/>
      <c r="I1" s="263"/>
    </row>
    <row r="2" spans="1:16">
      <c r="A2" s="2908" t="s">
        <v>2996</v>
      </c>
      <c r="B2" s="2908"/>
      <c r="C2" s="2908"/>
      <c r="D2" s="2908"/>
      <c r="E2" s="2908"/>
      <c r="F2" s="2908"/>
      <c r="G2" s="2908"/>
      <c r="H2" s="2908"/>
      <c r="I2" s="2908"/>
    </row>
    <row r="3" spans="1:16" ht="12.75" customHeight="1">
      <c r="A3" s="2077" t="s">
        <v>1904</v>
      </c>
      <c r="B3" s="2078"/>
      <c r="C3" s="2078"/>
      <c r="D3" s="2079"/>
      <c r="E3" s="1829" t="s">
        <v>955</v>
      </c>
      <c r="F3" s="1830"/>
      <c r="G3" s="1830"/>
      <c r="H3" s="1830"/>
      <c r="I3" s="1831"/>
    </row>
    <row r="4" spans="1:16">
      <c r="A4" s="2080"/>
      <c r="B4" s="2081"/>
      <c r="C4" s="2081"/>
      <c r="D4" s="2082"/>
      <c r="E4" s="3049" t="s">
        <v>1407</v>
      </c>
      <c r="F4" s="3052" t="s">
        <v>1531</v>
      </c>
      <c r="G4" s="3052" t="s">
        <v>1530</v>
      </c>
      <c r="H4" s="3052" t="s">
        <v>1905</v>
      </c>
      <c r="I4" s="3049" t="s">
        <v>1411</v>
      </c>
    </row>
    <row r="5" spans="1:16" ht="33" customHeight="1">
      <c r="A5" s="2083"/>
      <c r="B5" s="2084"/>
      <c r="C5" s="2084"/>
      <c r="D5" s="2085"/>
      <c r="E5" s="3050"/>
      <c r="F5" s="3053"/>
      <c r="G5" s="3053"/>
      <c r="H5" s="3053"/>
      <c r="I5" s="3050"/>
    </row>
    <row r="6" spans="1:16" ht="12.75" customHeight="1">
      <c r="A6" s="3056" t="s">
        <v>219</v>
      </c>
      <c r="B6" s="3057"/>
      <c r="C6" s="3057"/>
      <c r="D6" s="3057"/>
      <c r="E6" s="465" t="s">
        <v>1412</v>
      </c>
      <c r="F6" s="465" t="s">
        <v>221</v>
      </c>
      <c r="G6" s="465" t="s">
        <v>1001</v>
      </c>
      <c r="H6" s="465" t="s">
        <v>1002</v>
      </c>
      <c r="I6" s="466" t="s">
        <v>1007</v>
      </c>
    </row>
    <row r="7" spans="1:16" ht="12.95" customHeight="1">
      <c r="A7" s="2613" t="s">
        <v>1906</v>
      </c>
      <c r="B7" s="2614"/>
      <c r="C7" s="2614"/>
      <c r="D7" s="185" t="s">
        <v>290</v>
      </c>
      <c r="E7" s="676">
        <f>SUM(E8+E10+E11+E12)</f>
        <v>28640</v>
      </c>
      <c r="F7" s="676">
        <f>SUM(F8+F10+F11+F12)</f>
        <v>0</v>
      </c>
      <c r="G7" s="676">
        <f>SUM(G8+G10+G11+G12)</f>
        <v>0</v>
      </c>
      <c r="H7" s="676">
        <f>SUM(H8+H10+H11+H12)</f>
        <v>0</v>
      </c>
      <c r="I7" s="676">
        <f>SUM(I8+I10+I11+I12)</f>
        <v>28640</v>
      </c>
    </row>
    <row r="8" spans="1:16" ht="12.95" customHeight="1">
      <c r="A8" s="2613" t="s">
        <v>1907</v>
      </c>
      <c r="B8" s="2614"/>
      <c r="C8" s="2614"/>
      <c r="D8" s="185" t="s">
        <v>291</v>
      </c>
      <c r="E8" s="676">
        <f>('HL KNIHA VYPOC'!H215+M8)*-1</f>
        <v>6640</v>
      </c>
      <c r="F8" s="676">
        <f>'HL KNIHA VYPOC'!J215+O8</f>
        <v>0</v>
      </c>
      <c r="G8" s="676">
        <f>'HL KNIHA VYPOC'!I215+N8</f>
        <v>0</v>
      </c>
      <c r="H8" s="676"/>
      <c r="I8" s="687">
        <f t="shared" ref="I8:I22" si="0">SUM(E8+F8-G8)</f>
        <v>6640</v>
      </c>
      <c r="M8" s="566">
        <f>'HL KNIHA VYPOC'!H260</f>
        <v>0</v>
      </c>
      <c r="N8" s="566">
        <f>'HL KNIHA VYPOC'!I260</f>
        <v>0</v>
      </c>
      <c r="O8" s="566">
        <f>'HL KNIHA VYPOC'!J260</f>
        <v>0</v>
      </c>
    </row>
    <row r="9" spans="1:16" ht="12.95" customHeight="1">
      <c r="A9" s="2613" t="s">
        <v>1908</v>
      </c>
      <c r="B9" s="2614"/>
      <c r="C9" s="2614"/>
      <c r="D9" s="185"/>
      <c r="E9" s="676"/>
      <c r="F9" s="676"/>
      <c r="G9" s="676"/>
      <c r="H9" s="676"/>
      <c r="I9" s="687">
        <f t="shared" si="0"/>
        <v>0</v>
      </c>
    </row>
    <row r="10" spans="1:16" ht="12.95" customHeight="1">
      <c r="A10" s="2613" t="s">
        <v>608</v>
      </c>
      <c r="B10" s="2614"/>
      <c r="C10" s="2614"/>
      <c r="D10" s="185" t="s">
        <v>486</v>
      </c>
      <c r="E10" s="676">
        <f>'HL KNIHA VYPOC'!H126*-1</f>
        <v>0</v>
      </c>
      <c r="F10" s="676">
        <f>'HL KNIHA VYPOC'!J126</f>
        <v>0</v>
      </c>
      <c r="G10" s="676">
        <f>'HL KNIHA VYPOC'!I126</f>
        <v>0</v>
      </c>
      <c r="H10" s="676"/>
      <c r="I10" s="687">
        <f t="shared" si="0"/>
        <v>0</v>
      </c>
    </row>
    <row r="11" spans="1:16" ht="12.95" customHeight="1">
      <c r="A11" s="2613" t="s">
        <v>1909</v>
      </c>
      <c r="B11" s="2614"/>
      <c r="C11" s="2614"/>
      <c r="D11" s="185" t="s">
        <v>292</v>
      </c>
      <c r="E11" s="676">
        <f>'HL KNIHA VYPOC'!H223*-1</f>
        <v>0</v>
      </c>
      <c r="F11" s="676">
        <f>'HL KNIHA VYPOC'!J223</f>
        <v>0</v>
      </c>
      <c r="G11" s="676">
        <f>'HL KNIHA VYPOC'!I223</f>
        <v>0</v>
      </c>
      <c r="H11" s="676"/>
      <c r="I11" s="687">
        <f t="shared" si="0"/>
        <v>0</v>
      </c>
    </row>
    <row r="12" spans="1:16" ht="12.95" customHeight="1">
      <c r="A12" s="2613" t="s">
        <v>681</v>
      </c>
      <c r="B12" s="2614"/>
      <c r="C12" s="2614"/>
      <c r="D12" s="185" t="s">
        <v>294</v>
      </c>
      <c r="E12" s="676">
        <f>'HL KNIHA VYPOC'!H172*-1</f>
        <v>22000</v>
      </c>
      <c r="F12" s="676">
        <f>'HL KNIHA VYPOC'!J172</f>
        <v>0</v>
      </c>
      <c r="G12" s="676">
        <f>'HL KNIHA VYPOC'!I172</f>
        <v>0</v>
      </c>
      <c r="H12" s="676"/>
      <c r="I12" s="687">
        <f t="shared" si="0"/>
        <v>22000</v>
      </c>
    </row>
    <row r="13" spans="1:16" ht="12.95" customHeight="1">
      <c r="A13" s="2613" t="s">
        <v>753</v>
      </c>
      <c r="B13" s="2614"/>
      <c r="C13" s="2614"/>
      <c r="D13" s="185" t="s">
        <v>297</v>
      </c>
      <c r="E13" s="676">
        <f>'HL KNIHA VYPOC'!H216*-1</f>
        <v>0</v>
      </c>
      <c r="F13" s="676">
        <f>'HL KNIHA VYPOC'!J216</f>
        <v>0</v>
      </c>
      <c r="G13" s="676">
        <f>'HL KNIHA VYPOC'!I216</f>
        <v>0</v>
      </c>
      <c r="H13" s="676"/>
      <c r="I13" s="687">
        <f t="shared" si="0"/>
        <v>0</v>
      </c>
    </row>
    <row r="14" spans="1:16" ht="12.95" customHeight="1">
      <c r="A14" s="2613" t="s">
        <v>755</v>
      </c>
      <c r="B14" s="2614"/>
      <c r="C14" s="2614"/>
      <c r="D14" s="185" t="s">
        <v>298</v>
      </c>
      <c r="E14" s="676">
        <f>'HL KNIHA VYPOC'!H217*-1</f>
        <v>0</v>
      </c>
      <c r="F14" s="676">
        <f>'HL KNIHA VYPOC'!J217</f>
        <v>0</v>
      </c>
      <c r="G14" s="676">
        <f>'HL KNIHA VYPOC'!I217</f>
        <v>0</v>
      </c>
      <c r="H14" s="676"/>
      <c r="I14" s="687">
        <f t="shared" si="0"/>
        <v>0</v>
      </c>
      <c r="N14" s="566">
        <f>'HL KNIHA VYPOC'!H221</f>
        <v>-331.94</v>
      </c>
      <c r="O14" s="566">
        <f>'HL KNIHA VYPOC'!I221</f>
        <v>0</v>
      </c>
      <c r="P14" s="566">
        <f>'HL KNIHA VYPOC'!J221</f>
        <v>0</v>
      </c>
    </row>
    <row r="15" spans="1:16" ht="23.25" customHeight="1">
      <c r="A15" s="2519" t="s">
        <v>1910</v>
      </c>
      <c r="B15" s="2520"/>
      <c r="C15" s="2520"/>
      <c r="D15" s="185" t="s">
        <v>299</v>
      </c>
      <c r="E15" s="676">
        <f>SUM(N14:N15)*-1</f>
        <v>331.94</v>
      </c>
      <c r="F15" s="676">
        <f>SUM(P14:P15)</f>
        <v>0</v>
      </c>
      <c r="G15" s="676">
        <f>SUM(O14:O15)</f>
        <v>0</v>
      </c>
      <c r="H15" s="676"/>
      <c r="I15" s="687">
        <f t="shared" si="0"/>
        <v>331.94</v>
      </c>
      <c r="N15" s="566">
        <f>'HL KNIHA VYPOC'!H222</f>
        <v>0</v>
      </c>
      <c r="O15" s="566">
        <f>'HL KNIHA VYPOC'!I222</f>
        <v>0</v>
      </c>
      <c r="P15" s="566">
        <f>'HL KNIHA VYPOC'!J222</f>
        <v>0</v>
      </c>
    </row>
    <row r="16" spans="1:16" ht="22.5" customHeight="1">
      <c r="A16" s="2519" t="s">
        <v>757</v>
      </c>
      <c r="B16" s="2520"/>
      <c r="C16" s="2520"/>
      <c r="D16" s="185" t="s">
        <v>300</v>
      </c>
      <c r="E16" s="676">
        <f>'HL KNIHA VYPOC'!H218*-1</f>
        <v>0</v>
      </c>
      <c r="F16" s="676">
        <f>'HL KNIHA VYPOC'!J218</f>
        <v>0</v>
      </c>
      <c r="G16" s="676">
        <f>'HL KNIHA VYPOC'!I218</f>
        <v>0</v>
      </c>
      <c r="H16" s="676"/>
      <c r="I16" s="687">
        <f t="shared" si="0"/>
        <v>0</v>
      </c>
    </row>
    <row r="17" spans="1:17" ht="25.5" customHeight="1">
      <c r="A17" s="2519" t="s">
        <v>759</v>
      </c>
      <c r="B17" s="2520"/>
      <c r="C17" s="2520"/>
      <c r="D17" s="185" t="s">
        <v>498</v>
      </c>
      <c r="E17" s="676">
        <f>'HL KNIHA VYPOC'!H219*-1</f>
        <v>0</v>
      </c>
      <c r="F17" s="676">
        <f>'HL KNIHA VYPOC'!J219</f>
        <v>0</v>
      </c>
      <c r="G17" s="676">
        <f>'HL KNIHA VYPOC'!I219</f>
        <v>0</v>
      </c>
      <c r="H17" s="676"/>
      <c r="I17" s="687">
        <f t="shared" si="0"/>
        <v>0</v>
      </c>
    </row>
    <row r="18" spans="1:17" ht="23.25" customHeight="1">
      <c r="A18" s="2519" t="s">
        <v>1911</v>
      </c>
      <c r="B18" s="2520"/>
      <c r="C18" s="2520"/>
      <c r="D18" s="185" t="s">
        <v>301</v>
      </c>
      <c r="E18" s="676">
        <f>'HL KNIHA VYPOC'!H220*-1</f>
        <v>0</v>
      </c>
      <c r="F18" s="676">
        <f>'HL KNIHA VYPOC'!J220</f>
        <v>0</v>
      </c>
      <c r="G18" s="676">
        <f>'HL KNIHA VYPOC'!I220</f>
        <v>0</v>
      </c>
      <c r="H18" s="676"/>
      <c r="I18" s="687">
        <f t="shared" si="0"/>
        <v>0</v>
      </c>
    </row>
    <row r="19" spans="1:17" ht="12.95" customHeight="1">
      <c r="A19" s="2613" t="s">
        <v>770</v>
      </c>
      <c r="B19" s="2614"/>
      <c r="C19" s="2614"/>
      <c r="D19" s="185" t="s">
        <v>304</v>
      </c>
      <c r="E19" s="676">
        <f>'HL KNIHA VYPOC'!H226*-1</f>
        <v>251.08</v>
      </c>
      <c r="F19" s="676">
        <f>'HL KNIHA VYPOC'!J226</f>
        <v>0</v>
      </c>
      <c r="G19" s="676">
        <f>'HL KNIHA VYPOC'!I226</f>
        <v>0</v>
      </c>
      <c r="H19" s="676"/>
      <c r="I19" s="687">
        <f t="shared" si="0"/>
        <v>251.08</v>
      </c>
      <c r="N19" s="566">
        <f>'HL KNIHA VYPOC'!H228</f>
        <v>0</v>
      </c>
      <c r="O19" s="566">
        <f>'HL KNIHA VYPOC'!I228</f>
        <v>0</v>
      </c>
      <c r="P19" s="566">
        <f>'HL KNIHA VYPOC'!J228</f>
        <v>0</v>
      </c>
      <c r="Q19" s="566">
        <f>'HL KNIHA VYPOC'!K228</f>
        <v>0</v>
      </c>
    </row>
    <row r="20" spans="1:17" ht="12.95" customHeight="1">
      <c r="A20" s="2613" t="s">
        <v>772</v>
      </c>
      <c r="B20" s="2614"/>
      <c r="C20" s="2614"/>
      <c r="D20" s="185" t="s">
        <v>305</v>
      </c>
      <c r="E20" s="676">
        <f>'HL KNIHA VYPOC'!H227*-1</f>
        <v>0</v>
      </c>
      <c r="F20" s="676">
        <f>'HL KNIHA VYPOC'!J227</f>
        <v>0</v>
      </c>
      <c r="G20" s="676">
        <f>'HL KNIHA VYPOC'!I227</f>
        <v>0</v>
      </c>
      <c r="H20" s="676"/>
      <c r="I20" s="687">
        <f t="shared" si="0"/>
        <v>0</v>
      </c>
      <c r="N20" s="566">
        <f>'HL KNIHA VYPOC'!H229</f>
        <v>0</v>
      </c>
      <c r="O20" s="566">
        <f>'HL KNIHA VYPOC'!I229</f>
        <v>0</v>
      </c>
      <c r="P20" s="566">
        <f>'HL KNIHA VYPOC'!J229</f>
        <v>0</v>
      </c>
      <c r="Q20" s="566">
        <f>'HL KNIHA VYPOC'!K229</f>
        <v>0</v>
      </c>
    </row>
    <row r="21" spans="1:17" ht="12.95" customHeight="1">
      <c r="A21" s="2613" t="s">
        <v>1912</v>
      </c>
      <c r="B21" s="2614"/>
      <c r="C21" s="2614"/>
      <c r="D21" s="185" t="s">
        <v>508</v>
      </c>
      <c r="E21" s="676">
        <f>SUM(N19:N20)*-1</f>
        <v>0</v>
      </c>
      <c r="F21" s="676">
        <f>SUM(P19:P20)</f>
        <v>0</v>
      </c>
      <c r="G21" s="676">
        <f>SUM(O19:O20)</f>
        <v>0</v>
      </c>
      <c r="H21" s="676"/>
      <c r="I21" s="687">
        <f t="shared" si="0"/>
        <v>0</v>
      </c>
    </row>
    <row r="22" spans="1:17" ht="12.95" customHeight="1">
      <c r="A22" s="2613" t="s">
        <v>778</v>
      </c>
      <c r="B22" s="2614"/>
      <c r="C22" s="2614"/>
      <c r="D22" s="185" t="s">
        <v>306</v>
      </c>
      <c r="E22" s="676">
        <f>'HL KNIHA VYPOC'!H230*-1</f>
        <v>1898.3</v>
      </c>
      <c r="F22" s="676">
        <f>'HL KNIHA VYPOC'!J230</f>
        <v>0</v>
      </c>
      <c r="G22" s="676">
        <f>'HL KNIHA VYPOC'!I230</f>
        <v>0</v>
      </c>
      <c r="H22" s="676"/>
      <c r="I22" s="687">
        <f t="shared" si="0"/>
        <v>1898.3</v>
      </c>
    </row>
    <row r="23" spans="1:17" ht="12.95" customHeight="1">
      <c r="A23" s="2613" t="s">
        <v>780</v>
      </c>
      <c r="B23" s="2614"/>
      <c r="C23" s="2614"/>
      <c r="D23" s="185" t="s">
        <v>307</v>
      </c>
      <c r="E23" s="676">
        <f>'HL KNIHA VYPOC'!H231*-1</f>
        <v>0</v>
      </c>
      <c r="F23" s="676">
        <f>'HL KNIHA VYPOC'!J231</f>
        <v>0</v>
      </c>
      <c r="G23" s="676">
        <f>'HL KNIHA VYPOC'!I231</f>
        <v>2823.3</v>
      </c>
      <c r="H23" s="676"/>
      <c r="I23" s="687">
        <f>SUM(E23+F23-G23)</f>
        <v>-2823.3</v>
      </c>
    </row>
    <row r="24" spans="1:17" ht="22.5" customHeight="1">
      <c r="A24" s="2519" t="s">
        <v>1913</v>
      </c>
      <c r="B24" s="2520"/>
      <c r="C24" s="2520"/>
      <c r="D24" s="185" t="s">
        <v>308</v>
      </c>
      <c r="E24" s="676"/>
      <c r="F24" s="676"/>
      <c r="G24" s="676"/>
      <c r="H24" s="676"/>
      <c r="I24" s="687">
        <f>'SUVAHA VYPOCET'!$AG$88</f>
        <v>2157.5599999999904</v>
      </c>
    </row>
    <row r="25" spans="1:17" ht="12.95" customHeight="1">
      <c r="A25" s="2613" t="s">
        <v>1914</v>
      </c>
      <c r="B25" s="2614"/>
      <c r="C25" s="2614"/>
      <c r="D25" s="185"/>
      <c r="E25" s="676"/>
      <c r="F25" s="676"/>
      <c r="G25" s="676"/>
      <c r="H25" s="676"/>
      <c r="I25" s="687"/>
    </row>
    <row r="26" spans="1:17" ht="12.95" customHeight="1">
      <c r="A26" s="2613" t="s">
        <v>1915</v>
      </c>
      <c r="B26" s="2614"/>
      <c r="C26" s="2614"/>
      <c r="D26" s="185"/>
      <c r="E26" s="676"/>
      <c r="F26" s="676"/>
      <c r="G26" s="676"/>
      <c r="H26" s="676"/>
      <c r="I26" s="687"/>
    </row>
    <row r="27" spans="1:17" ht="25.5" customHeight="1">
      <c r="A27" s="2519" t="s">
        <v>1916</v>
      </c>
      <c r="B27" s="2520"/>
      <c r="C27" s="2520"/>
      <c r="D27" s="185"/>
      <c r="E27" s="676"/>
      <c r="F27" s="676"/>
      <c r="G27" s="676"/>
      <c r="H27" s="676"/>
      <c r="I27" s="687"/>
    </row>
    <row r="28" spans="1:17">
      <c r="A28" s="2619"/>
      <c r="B28" s="2620"/>
      <c r="C28" s="2620"/>
      <c r="D28" s="188"/>
      <c r="E28" s="2269"/>
      <c r="F28" s="2269"/>
      <c r="G28" s="2269"/>
      <c r="H28" s="2269"/>
      <c r="I28" s="654"/>
    </row>
    <row r="30" spans="1:17" s="14" customFormat="1" ht="12.95" customHeight="1">
      <c r="A30" s="14" t="s">
        <v>972</v>
      </c>
      <c r="J30" s="172"/>
      <c r="K30" s="172"/>
      <c r="L30" s="172"/>
      <c r="M30" s="172"/>
    </row>
    <row r="31" spans="1:17" s="14" customFormat="1" ht="60" customHeight="1">
      <c r="A31" s="2598"/>
      <c r="B31" s="2598"/>
      <c r="C31" s="2598"/>
      <c r="D31" s="2598"/>
      <c r="E31" s="2598"/>
      <c r="F31" s="2598"/>
      <c r="G31" s="2598"/>
      <c r="H31" s="2598"/>
      <c r="I31" s="2598"/>
      <c r="J31" s="257"/>
      <c r="K31" s="257"/>
      <c r="L31" s="257"/>
      <c r="M31" s="257"/>
    </row>
    <row r="32" spans="1:17">
      <c r="A32" s="114"/>
    </row>
    <row r="33" spans="1:1">
      <c r="A33" s="114"/>
    </row>
    <row r="34" spans="1:1">
      <c r="A34" s="114"/>
    </row>
    <row r="35" spans="1:1">
      <c r="A35" s="114"/>
    </row>
    <row r="36" spans="1:1">
      <c r="A36" s="114"/>
    </row>
    <row r="37" spans="1:1">
      <c r="A37" s="114"/>
    </row>
    <row r="38" spans="1:1">
      <c r="A38" s="114"/>
    </row>
    <row r="39" spans="1:1">
      <c r="A39" s="114"/>
    </row>
    <row r="40" spans="1:1">
      <c r="A40" s="114"/>
    </row>
    <row r="41" spans="1:1">
      <c r="A41" s="114"/>
    </row>
    <row r="42" spans="1:1">
      <c r="A42" s="114"/>
    </row>
    <row r="44" spans="1:1">
      <c r="A44" s="114"/>
    </row>
    <row r="45" spans="1:1">
      <c r="A45" s="114"/>
    </row>
    <row r="46" spans="1:1">
      <c r="A46" s="114"/>
    </row>
    <row r="48" spans="1:1">
      <c r="A48" s="114"/>
    </row>
    <row r="49" spans="1:3">
      <c r="A49" s="114"/>
    </row>
    <row r="50" spans="1:3">
      <c r="A50" s="114"/>
    </row>
    <row r="51" spans="1:3">
      <c r="A51" s="1585">
        <f>'o fy'!$A$54</f>
        <v>0</v>
      </c>
      <c r="B51" s="1585"/>
      <c r="C51" s="1585"/>
    </row>
    <row r="52" spans="1:3">
      <c r="A52" s="114"/>
    </row>
    <row r="53" spans="1:3">
      <c r="A53" s="114"/>
    </row>
    <row r="54" spans="1:3">
      <c r="A54" s="114"/>
    </row>
    <row r="55" spans="1:3">
      <c r="A55" s="114"/>
    </row>
    <row r="56" spans="1:3">
      <c r="A56" s="114"/>
    </row>
    <row r="57" spans="1:3">
      <c r="A57" s="114"/>
    </row>
    <row r="58" spans="1:3">
      <c r="A58" s="114"/>
    </row>
    <row r="59" spans="1:3">
      <c r="A59" s="114"/>
    </row>
    <row r="60" spans="1:3">
      <c r="A60" s="114"/>
    </row>
    <row r="61" spans="1:3">
      <c r="A61" s="114"/>
    </row>
    <row r="62" spans="1:3">
      <c r="A62" s="114"/>
    </row>
    <row r="63" spans="1:3">
      <c r="A63" s="114"/>
    </row>
    <row r="64" spans="1:3">
      <c r="A64" s="114"/>
    </row>
    <row r="65" spans="1:1">
      <c r="A65" s="114"/>
    </row>
    <row r="66" spans="1:1">
      <c r="A66" s="114"/>
    </row>
    <row r="67" spans="1:1">
      <c r="A67" s="114"/>
    </row>
  </sheetData>
  <sheetProtection formatCells="0" selectLockedCells="1"/>
  <mergeCells count="35">
    <mergeCell ref="A51:C51"/>
    <mergeCell ref="E28:F28"/>
    <mergeCell ref="A19:C19"/>
    <mergeCell ref="A20:C20"/>
    <mergeCell ref="A21:C21"/>
    <mergeCell ref="G28:H28"/>
    <mergeCell ref="A22:C22"/>
    <mergeCell ref="A23:C23"/>
    <mergeCell ref="A31:I31"/>
    <mergeCell ref="A24:C24"/>
    <mergeCell ref="A25:C25"/>
    <mergeCell ref="A26:C26"/>
    <mergeCell ref="A27:C27"/>
    <mergeCell ref="A28:C28"/>
    <mergeCell ref="A2:I2"/>
    <mergeCell ref="A3:D5"/>
    <mergeCell ref="E3:I3"/>
    <mergeCell ref="E4:E5"/>
    <mergeCell ref="F4:F5"/>
    <mergeCell ref="H4:H5"/>
    <mergeCell ref="I4:I5"/>
    <mergeCell ref="A11:C11"/>
    <mergeCell ref="A18:C18"/>
    <mergeCell ref="A9:C9"/>
    <mergeCell ref="A10:C10"/>
    <mergeCell ref="G4:G5"/>
    <mergeCell ref="A6:D6"/>
    <mergeCell ref="A7:C7"/>
    <mergeCell ref="A8:C8"/>
    <mergeCell ref="A13:C13"/>
    <mergeCell ref="A12:C12"/>
    <mergeCell ref="A14:C14"/>
    <mergeCell ref="A15:C15"/>
    <mergeCell ref="A16:C16"/>
    <mergeCell ref="A17:C17"/>
  </mergeCells>
  <pageMargins left="0.75" right="0.75" top="0.71" bottom="1" header="0.4921259845" footer="0.4921259845"/>
  <pageSetup paperSize="9" scale="97" orientation="portrait" horizontalDpi="300" verticalDpi="3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>
  <sheetPr codeName="List58"/>
  <dimension ref="A1:A36"/>
  <sheetViews>
    <sheetView topLeftCell="A4" workbookViewId="0">
      <selection activeCell="K48" sqref="K48"/>
    </sheetView>
  </sheetViews>
  <sheetFormatPr defaultRowHeight="12"/>
  <cols>
    <col min="1" max="16384" width="9.140625" style="264"/>
  </cols>
  <sheetData>
    <row r="1" spans="1:1" ht="15" customHeight="1">
      <c r="A1" s="264" t="s">
        <v>1917</v>
      </c>
    </row>
    <row r="2" spans="1:1" ht="15" customHeight="1">
      <c r="A2" s="264" t="s">
        <v>1918</v>
      </c>
    </row>
    <row r="3" spans="1:1" ht="15" customHeight="1">
      <c r="A3" s="264" t="s">
        <v>1919</v>
      </c>
    </row>
    <row r="4" spans="1:1" ht="15" customHeight="1">
      <c r="A4" s="264" t="s">
        <v>1920</v>
      </c>
    </row>
    <row r="5" spans="1:1" ht="15" customHeight="1">
      <c r="A5" s="264" t="s">
        <v>1921</v>
      </c>
    </row>
    <row r="6" spans="1:1" ht="15" customHeight="1">
      <c r="A6" s="264" t="s">
        <v>1922</v>
      </c>
    </row>
    <row r="7" spans="1:1" ht="15" customHeight="1">
      <c r="A7" s="264" t="s">
        <v>1923</v>
      </c>
    </row>
    <row r="8" spans="1:1" ht="15" customHeight="1">
      <c r="A8" s="264" t="s">
        <v>1924</v>
      </c>
    </row>
    <row r="9" spans="1:1" ht="15" customHeight="1">
      <c r="A9" s="264" t="s">
        <v>1925</v>
      </c>
    </row>
    <row r="10" spans="1:1" ht="15" customHeight="1">
      <c r="A10" s="264" t="s">
        <v>1926</v>
      </c>
    </row>
    <row r="11" spans="1:1" ht="15" customHeight="1">
      <c r="A11" s="264" t="s">
        <v>1927</v>
      </c>
    </row>
    <row r="12" spans="1:1" ht="15" customHeight="1">
      <c r="A12" s="264" t="s">
        <v>1928</v>
      </c>
    </row>
    <row r="13" spans="1:1" ht="15" customHeight="1">
      <c r="A13" s="264" t="s">
        <v>1929</v>
      </c>
    </row>
    <row r="14" spans="1:1" ht="15" customHeight="1">
      <c r="A14" s="264" t="s">
        <v>1930</v>
      </c>
    </row>
    <row r="15" spans="1:1" ht="15" customHeight="1">
      <c r="A15" s="264" t="s">
        <v>1931</v>
      </c>
    </row>
    <row r="16" spans="1:1" ht="15" customHeight="1">
      <c r="A16" s="264" t="s">
        <v>1932</v>
      </c>
    </row>
    <row r="17" spans="1:1" ht="15" customHeight="1">
      <c r="A17" s="264" t="s">
        <v>1933</v>
      </c>
    </row>
    <row r="18" spans="1:1" ht="15" customHeight="1">
      <c r="A18" s="264" t="s">
        <v>1934</v>
      </c>
    </row>
    <row r="19" spans="1:1" ht="15" customHeight="1">
      <c r="A19" s="264" t="s">
        <v>1935</v>
      </c>
    </row>
    <row r="20" spans="1:1" ht="15" customHeight="1">
      <c r="A20" s="264" t="s">
        <v>1936</v>
      </c>
    </row>
    <row r="21" spans="1:1" ht="15" customHeight="1">
      <c r="A21" s="264" t="s">
        <v>1937</v>
      </c>
    </row>
    <row r="22" spans="1:1" ht="15" customHeight="1">
      <c r="A22" s="264" t="s">
        <v>1938</v>
      </c>
    </row>
    <row r="23" spans="1:1" ht="15" customHeight="1">
      <c r="A23" s="264" t="s">
        <v>1939</v>
      </c>
    </row>
    <row r="24" spans="1:1" ht="15" customHeight="1">
      <c r="A24" s="264" t="s">
        <v>1940</v>
      </c>
    </row>
    <row r="25" spans="1:1" ht="15" customHeight="1">
      <c r="A25" s="264" t="s">
        <v>1941</v>
      </c>
    </row>
    <row r="26" spans="1:1" ht="15" customHeight="1">
      <c r="A26" s="264" t="s">
        <v>1942</v>
      </c>
    </row>
    <row r="27" spans="1:1" ht="15" customHeight="1">
      <c r="A27" s="264" t="s">
        <v>1943</v>
      </c>
    </row>
    <row r="28" spans="1:1" ht="15" customHeight="1">
      <c r="A28" s="264" t="s">
        <v>1944</v>
      </c>
    </row>
    <row r="29" spans="1:1" ht="15" customHeight="1">
      <c r="A29" s="264" t="s">
        <v>1945</v>
      </c>
    </row>
    <row r="30" spans="1:1" ht="15" customHeight="1">
      <c r="A30" s="264" t="s">
        <v>1946</v>
      </c>
    </row>
    <row r="31" spans="1:1" ht="15" customHeight="1">
      <c r="A31" s="264" t="s">
        <v>1947</v>
      </c>
    </row>
    <row r="32" spans="1:1" ht="15" customHeight="1">
      <c r="A32" s="264" t="s">
        <v>1948</v>
      </c>
    </row>
    <row r="33" spans="1:1" ht="15" customHeight="1">
      <c r="A33" s="264" t="s">
        <v>1949</v>
      </c>
    </row>
    <row r="34" spans="1:1" ht="15" customHeight="1">
      <c r="A34" s="264" t="s">
        <v>1950</v>
      </c>
    </row>
    <row r="35" spans="1:1" ht="15" customHeight="1">
      <c r="A35" s="264" t="s">
        <v>1951</v>
      </c>
    </row>
    <row r="36" spans="1:1" ht="15" customHeight="1">
      <c r="A36" s="264" t="s">
        <v>1952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2.xml><?xml version="1.0" encoding="utf-8"?>
<worksheet xmlns="http://schemas.openxmlformats.org/spreadsheetml/2006/main" xmlns:r="http://schemas.openxmlformats.org/officeDocument/2006/relationships">
  <sheetPr codeName="List1">
    <tabColor rgb="FFFF0000"/>
  </sheetPr>
  <dimension ref="A1:E318"/>
  <sheetViews>
    <sheetView showWhiteSpace="0" topLeftCell="A118" zoomScale="145" zoomScaleNormal="145" workbookViewId="0">
      <selection activeCell="K48" sqref="K48"/>
    </sheetView>
  </sheetViews>
  <sheetFormatPr defaultRowHeight="11.25"/>
  <cols>
    <col min="1" max="1" width="6.5703125" style="457" customWidth="1"/>
    <col min="2" max="2" width="6.85546875" style="457" hidden="1" customWidth="1"/>
    <col min="3" max="3" width="57.85546875" style="456" customWidth="1"/>
    <col min="4" max="4" width="7.85546875" style="458" customWidth="1"/>
    <col min="5" max="16384" width="9.140625" style="456"/>
  </cols>
  <sheetData>
    <row r="1" spans="1:5">
      <c r="A1" s="453" t="s">
        <v>402</v>
      </c>
      <c r="B1" s="453"/>
      <c r="C1" s="454"/>
      <c r="D1" s="455" t="s">
        <v>403</v>
      </c>
      <c r="E1" s="454"/>
    </row>
    <row r="2" spans="1:5">
      <c r="A2" s="457" t="s">
        <v>2103</v>
      </c>
      <c r="D2" s="456"/>
    </row>
    <row r="3" spans="1:5">
      <c r="A3" s="457" t="s">
        <v>230</v>
      </c>
      <c r="C3" s="456" t="s">
        <v>1032</v>
      </c>
      <c r="D3" s="456" t="s">
        <v>2104</v>
      </c>
      <c r="E3" s="456" t="s">
        <v>2105</v>
      </c>
    </row>
    <row r="4" spans="1:5">
      <c r="A4" s="457" t="s">
        <v>233</v>
      </c>
      <c r="C4" s="456" t="s">
        <v>1323</v>
      </c>
      <c r="D4" s="456" t="s">
        <v>2104</v>
      </c>
      <c r="E4" s="456" t="s">
        <v>2105</v>
      </c>
    </row>
    <row r="5" spans="1:5">
      <c r="A5" s="457" t="s">
        <v>234</v>
      </c>
      <c r="C5" s="456" t="s">
        <v>2106</v>
      </c>
      <c r="D5" s="456" t="s">
        <v>2104</v>
      </c>
      <c r="E5" s="456" t="s">
        <v>2105</v>
      </c>
    </row>
    <row r="6" spans="1:5">
      <c r="A6" s="457" t="s">
        <v>235</v>
      </c>
      <c r="C6" s="456" t="s">
        <v>2107</v>
      </c>
      <c r="D6" s="456" t="s">
        <v>2104</v>
      </c>
      <c r="E6" s="456" t="s">
        <v>2105</v>
      </c>
    </row>
    <row r="7" spans="1:5">
      <c r="A7" s="457" t="s">
        <v>237</v>
      </c>
      <c r="C7" s="456" t="s">
        <v>2108</v>
      </c>
      <c r="D7" s="456" t="s">
        <v>2104</v>
      </c>
      <c r="E7" s="456" t="s">
        <v>2105</v>
      </c>
    </row>
    <row r="8" spans="1:5">
      <c r="A8" s="457" t="s">
        <v>240</v>
      </c>
      <c r="C8" s="456" t="s">
        <v>2109</v>
      </c>
      <c r="D8" s="456" t="s">
        <v>2104</v>
      </c>
      <c r="E8" s="456" t="s">
        <v>2105</v>
      </c>
    </row>
    <row r="9" spans="1:5">
      <c r="A9" s="457" t="s">
        <v>241</v>
      </c>
      <c r="C9" s="456" t="s">
        <v>2110</v>
      </c>
      <c r="D9" s="456" t="s">
        <v>2104</v>
      </c>
      <c r="E9" s="456" t="s">
        <v>2105</v>
      </c>
    </row>
    <row r="10" spans="1:5">
      <c r="A10" s="457" t="s">
        <v>242</v>
      </c>
      <c r="C10" s="456" t="s">
        <v>2111</v>
      </c>
      <c r="D10" s="456" t="s">
        <v>2104</v>
      </c>
      <c r="E10" s="456" t="s">
        <v>2105</v>
      </c>
    </row>
    <row r="11" spans="1:5">
      <c r="A11" s="457" t="s">
        <v>243</v>
      </c>
      <c r="C11" s="456" t="s">
        <v>2112</v>
      </c>
      <c r="D11" s="456" t="s">
        <v>2104</v>
      </c>
      <c r="E11" s="456" t="s">
        <v>2105</v>
      </c>
    </row>
    <row r="12" spans="1:5">
      <c r="A12" s="457" t="s">
        <v>244</v>
      </c>
      <c r="C12" s="456" t="s">
        <v>2113</v>
      </c>
      <c r="D12" s="456" t="s">
        <v>2104</v>
      </c>
      <c r="E12" s="456" t="s">
        <v>2105</v>
      </c>
    </row>
    <row r="13" spans="1:5">
      <c r="A13" s="457" t="s">
        <v>246</v>
      </c>
      <c r="C13" s="456" t="s">
        <v>2114</v>
      </c>
      <c r="D13" s="456" t="s">
        <v>2104</v>
      </c>
      <c r="E13" s="456" t="s">
        <v>2105</v>
      </c>
    </row>
    <row r="14" spans="1:5">
      <c r="A14" s="457" t="s">
        <v>251</v>
      </c>
      <c r="C14" s="456" t="s">
        <v>2115</v>
      </c>
      <c r="D14" s="456" t="s">
        <v>2104</v>
      </c>
      <c r="E14" s="456" t="s">
        <v>2105</v>
      </c>
    </row>
    <row r="15" spans="1:5">
      <c r="A15" s="457" t="s">
        <v>253</v>
      </c>
      <c r="C15" s="456" t="s">
        <v>2116</v>
      </c>
      <c r="D15" s="456" t="s">
        <v>2104</v>
      </c>
      <c r="E15" s="456" t="s">
        <v>2105</v>
      </c>
    </row>
    <row r="16" spans="1:5">
      <c r="A16" s="457" t="s">
        <v>254</v>
      </c>
      <c r="C16" s="456" t="s">
        <v>2117</v>
      </c>
      <c r="D16" s="456" t="s">
        <v>2104</v>
      </c>
      <c r="E16" s="456" t="s">
        <v>2105</v>
      </c>
    </row>
    <row r="17" spans="1:5">
      <c r="A17" s="457" t="s">
        <v>255</v>
      </c>
      <c r="C17" s="456" t="s">
        <v>2118</v>
      </c>
      <c r="D17" s="456" t="s">
        <v>2104</v>
      </c>
      <c r="E17" s="456" t="s">
        <v>2105</v>
      </c>
    </row>
    <row r="18" spans="1:5">
      <c r="A18" s="457" t="s">
        <v>450</v>
      </c>
      <c r="C18" s="456" t="s">
        <v>449</v>
      </c>
      <c r="D18" s="456" t="s">
        <v>2104</v>
      </c>
      <c r="E18" s="456" t="s">
        <v>2105</v>
      </c>
    </row>
    <row r="19" spans="1:5">
      <c r="A19" s="457" t="s">
        <v>263</v>
      </c>
      <c r="C19" s="456" t="s">
        <v>2119</v>
      </c>
      <c r="D19" s="456" t="s">
        <v>2104</v>
      </c>
      <c r="E19" s="456" t="s">
        <v>2105</v>
      </c>
    </row>
    <row r="20" spans="1:5">
      <c r="A20" s="457" t="s">
        <v>265</v>
      </c>
      <c r="C20" s="456" t="s">
        <v>2120</v>
      </c>
      <c r="D20" s="456" t="s">
        <v>2104</v>
      </c>
      <c r="E20" s="456" t="s">
        <v>2105</v>
      </c>
    </row>
    <row r="21" spans="1:5">
      <c r="A21" s="457" t="s">
        <v>266</v>
      </c>
      <c r="C21" s="456" t="s">
        <v>2121</v>
      </c>
      <c r="D21" s="456" t="s">
        <v>2104</v>
      </c>
      <c r="E21" s="456" t="s">
        <v>2105</v>
      </c>
    </row>
    <row r="22" spans="1:5">
      <c r="A22" s="457" t="s">
        <v>460</v>
      </c>
      <c r="C22" s="456" t="s">
        <v>2122</v>
      </c>
      <c r="D22" s="456" t="s">
        <v>2104</v>
      </c>
      <c r="E22" s="456" t="s">
        <v>2105</v>
      </c>
    </row>
    <row r="23" spans="1:5">
      <c r="A23" s="457" t="s">
        <v>273</v>
      </c>
      <c r="C23" s="456" t="s">
        <v>2123</v>
      </c>
      <c r="D23" s="456" t="s">
        <v>2104</v>
      </c>
      <c r="E23" s="456" t="s">
        <v>2105</v>
      </c>
    </row>
    <row r="24" spans="1:5">
      <c r="A24" s="457" t="s">
        <v>274</v>
      </c>
      <c r="C24" s="456" t="s">
        <v>2124</v>
      </c>
      <c r="D24" s="456" t="s">
        <v>2104</v>
      </c>
      <c r="E24" s="456" t="s">
        <v>2105</v>
      </c>
    </row>
    <row r="25" spans="1:5">
      <c r="A25" s="457" t="s">
        <v>275</v>
      </c>
      <c r="C25" s="456" t="s">
        <v>2125</v>
      </c>
      <c r="D25" s="456" t="s">
        <v>2104</v>
      </c>
      <c r="E25" s="456" t="s">
        <v>2105</v>
      </c>
    </row>
    <row r="26" spans="1:5">
      <c r="A26" s="457" t="s">
        <v>282</v>
      </c>
      <c r="C26" s="456" t="s">
        <v>469</v>
      </c>
      <c r="D26" s="456" t="s">
        <v>2104</v>
      </c>
      <c r="E26" s="456" t="s">
        <v>2105</v>
      </c>
    </row>
    <row r="27" spans="1:5">
      <c r="A27" s="457" t="s">
        <v>283</v>
      </c>
      <c r="C27" s="456" t="s">
        <v>2126</v>
      </c>
      <c r="D27" s="456" t="s">
        <v>2104</v>
      </c>
      <c r="E27" s="456" t="s">
        <v>2105</v>
      </c>
    </row>
    <row r="28" spans="1:5">
      <c r="A28" s="457" t="s">
        <v>285</v>
      </c>
      <c r="C28" s="456" t="s">
        <v>2127</v>
      </c>
      <c r="D28" s="456" t="s">
        <v>2104</v>
      </c>
      <c r="E28" s="456" t="s">
        <v>2105</v>
      </c>
    </row>
    <row r="29" spans="1:5">
      <c r="A29" s="457" t="s">
        <v>286</v>
      </c>
      <c r="C29" s="456" t="s">
        <v>2128</v>
      </c>
      <c r="D29" s="456" t="s">
        <v>2104</v>
      </c>
      <c r="E29" s="456" t="s">
        <v>2105</v>
      </c>
    </row>
    <row r="30" spans="1:5">
      <c r="A30" s="457" t="s">
        <v>287</v>
      </c>
      <c r="C30" s="456" t="s">
        <v>2129</v>
      </c>
      <c r="D30" s="456" t="s">
        <v>2104</v>
      </c>
      <c r="E30" s="456" t="s">
        <v>2105</v>
      </c>
    </row>
    <row r="31" spans="1:5">
      <c r="A31" s="457" t="s">
        <v>288</v>
      </c>
      <c r="C31" s="456" t="s">
        <v>2130</v>
      </c>
      <c r="D31" s="456" t="s">
        <v>2104</v>
      </c>
      <c r="E31" s="456" t="s">
        <v>2105</v>
      </c>
    </row>
    <row r="32" spans="1:5">
      <c r="A32" s="457" t="s">
        <v>289</v>
      </c>
      <c r="C32" s="456" t="s">
        <v>2131</v>
      </c>
      <c r="D32" s="456" t="s">
        <v>2104</v>
      </c>
      <c r="E32" s="456" t="s">
        <v>2105</v>
      </c>
    </row>
    <row r="33" spans="1:5">
      <c r="A33" s="457" t="s">
        <v>291</v>
      </c>
      <c r="C33" s="456" t="s">
        <v>2132</v>
      </c>
      <c r="D33" s="456" t="s">
        <v>2104</v>
      </c>
      <c r="E33" s="456" t="s">
        <v>2105</v>
      </c>
    </row>
    <row r="34" spans="1:5">
      <c r="A34" s="457" t="s">
        <v>486</v>
      </c>
      <c r="C34" s="456" t="s">
        <v>2133</v>
      </c>
      <c r="D34" s="456" t="s">
        <v>2134</v>
      </c>
      <c r="E34" s="456" t="s">
        <v>2105</v>
      </c>
    </row>
    <row r="35" spans="1:5">
      <c r="A35" s="457" t="s">
        <v>294</v>
      </c>
      <c r="C35" s="456" t="s">
        <v>2135</v>
      </c>
      <c r="D35" s="456" t="s">
        <v>2134</v>
      </c>
      <c r="E35" s="456" t="s">
        <v>2105</v>
      </c>
    </row>
    <row r="36" spans="1:5">
      <c r="A36" s="457" t="s">
        <v>296</v>
      </c>
      <c r="C36" s="456" t="s">
        <v>2136</v>
      </c>
      <c r="D36" s="456" t="s">
        <v>2134</v>
      </c>
      <c r="E36" s="456" t="s">
        <v>2105</v>
      </c>
    </row>
    <row r="37" spans="1:5">
      <c r="A37" s="457" t="s">
        <v>297</v>
      </c>
      <c r="C37" s="456" t="s">
        <v>2137</v>
      </c>
      <c r="D37" s="456" t="s">
        <v>2134</v>
      </c>
      <c r="E37" s="456" t="s">
        <v>2105</v>
      </c>
    </row>
    <row r="38" spans="1:5">
      <c r="A38" s="457" t="s">
        <v>298</v>
      </c>
      <c r="C38" s="456" t="s">
        <v>2138</v>
      </c>
      <c r="D38" s="456" t="s">
        <v>2134</v>
      </c>
      <c r="E38" s="456" t="s">
        <v>2105</v>
      </c>
    </row>
    <row r="39" spans="1:5">
      <c r="A39" s="457" t="s">
        <v>301</v>
      </c>
      <c r="C39" s="456" t="s">
        <v>2139</v>
      </c>
      <c r="D39" s="456" t="s">
        <v>2134</v>
      </c>
      <c r="E39" s="456" t="s">
        <v>2105</v>
      </c>
    </row>
    <row r="40" spans="1:5">
      <c r="A40" s="457" t="s">
        <v>302</v>
      </c>
      <c r="C40" s="456" t="s">
        <v>2140</v>
      </c>
      <c r="D40" s="456" t="s">
        <v>2134</v>
      </c>
      <c r="E40" s="456" t="s">
        <v>2105</v>
      </c>
    </row>
    <row r="41" spans="1:5">
      <c r="A41" s="457" t="s">
        <v>304</v>
      </c>
      <c r="C41" s="456" t="s">
        <v>2141</v>
      </c>
      <c r="D41" s="456" t="s">
        <v>2134</v>
      </c>
      <c r="E41" s="456" t="s">
        <v>2105</v>
      </c>
    </row>
    <row r="42" spans="1:5">
      <c r="A42" s="457" t="s">
        <v>305</v>
      </c>
      <c r="C42" s="456" t="s">
        <v>2142</v>
      </c>
      <c r="D42" s="456" t="s">
        <v>2134</v>
      </c>
      <c r="E42" s="456" t="s">
        <v>2105</v>
      </c>
    </row>
    <row r="43" spans="1:5">
      <c r="A43" s="457" t="s">
        <v>306</v>
      </c>
      <c r="C43" s="456" t="s">
        <v>2143</v>
      </c>
      <c r="D43" s="456" t="s">
        <v>2134</v>
      </c>
      <c r="E43" s="456" t="s">
        <v>2105</v>
      </c>
    </row>
    <row r="44" spans="1:5">
      <c r="A44" s="457" t="s">
        <v>307</v>
      </c>
      <c r="C44" s="456" t="s">
        <v>2144</v>
      </c>
      <c r="D44" s="456" t="s">
        <v>2134</v>
      </c>
      <c r="E44" s="456" t="s">
        <v>2105</v>
      </c>
    </row>
    <row r="45" spans="1:5">
      <c r="A45" s="457" t="s">
        <v>309</v>
      </c>
      <c r="C45" s="456" t="s">
        <v>2145</v>
      </c>
      <c r="D45" s="456" t="s">
        <v>2134</v>
      </c>
      <c r="E45" s="456" t="s">
        <v>2105</v>
      </c>
    </row>
    <row r="46" spans="1:5">
      <c r="A46" s="457" t="s">
        <v>310</v>
      </c>
      <c r="C46" s="456" t="s">
        <v>2146</v>
      </c>
      <c r="D46" s="456" t="s">
        <v>2134</v>
      </c>
      <c r="E46" s="456" t="s">
        <v>2105</v>
      </c>
    </row>
    <row r="47" spans="1:5">
      <c r="A47" s="457" t="s">
        <v>311</v>
      </c>
      <c r="C47" s="456" t="s">
        <v>2147</v>
      </c>
      <c r="D47" s="456" t="s">
        <v>2134</v>
      </c>
      <c r="E47" s="456" t="s">
        <v>2105</v>
      </c>
    </row>
    <row r="48" spans="1:5">
      <c r="A48" s="457" t="s">
        <v>312</v>
      </c>
      <c r="C48" s="456" t="s">
        <v>2148</v>
      </c>
      <c r="D48" s="456" t="s">
        <v>2134</v>
      </c>
      <c r="E48" s="456" t="s">
        <v>2105</v>
      </c>
    </row>
    <row r="49" spans="1:5">
      <c r="A49" s="457" t="s">
        <v>313</v>
      </c>
      <c r="C49" s="456" t="s">
        <v>2149</v>
      </c>
      <c r="D49" s="456" t="s">
        <v>2134</v>
      </c>
      <c r="E49" s="456" t="s">
        <v>2105</v>
      </c>
    </row>
    <row r="50" spans="1:5">
      <c r="A50" s="457" t="s">
        <v>314</v>
      </c>
      <c r="C50" s="456" t="s">
        <v>2150</v>
      </c>
      <c r="D50" s="456" t="s">
        <v>2134</v>
      </c>
      <c r="E50" s="456" t="s">
        <v>2105</v>
      </c>
    </row>
    <row r="51" spans="1:5">
      <c r="A51" s="457" t="s">
        <v>316</v>
      </c>
      <c r="C51" s="456" t="s">
        <v>2151</v>
      </c>
      <c r="D51" s="456" t="s">
        <v>2134</v>
      </c>
      <c r="E51" s="456" t="s">
        <v>2105</v>
      </c>
    </row>
    <row r="52" spans="1:5">
      <c r="A52" s="457" t="s">
        <v>317</v>
      </c>
      <c r="C52" s="456" t="s">
        <v>2152</v>
      </c>
      <c r="D52" s="456" t="s">
        <v>2134</v>
      </c>
      <c r="E52" s="456" t="s">
        <v>2105</v>
      </c>
    </row>
    <row r="53" spans="1:5">
      <c r="A53" s="457" t="s">
        <v>318</v>
      </c>
      <c r="C53" s="456" t="s">
        <v>2153</v>
      </c>
      <c r="D53" s="456" t="s">
        <v>2134</v>
      </c>
      <c r="E53" s="456" t="s">
        <v>2105</v>
      </c>
    </row>
    <row r="54" spans="1:5">
      <c r="A54" s="457" t="s">
        <v>319</v>
      </c>
      <c r="C54" s="456" t="s">
        <v>2154</v>
      </c>
      <c r="D54" s="456" t="s">
        <v>2134</v>
      </c>
      <c r="E54" s="456" t="s">
        <v>2105</v>
      </c>
    </row>
    <row r="55" spans="1:5">
      <c r="B55" s="456"/>
      <c r="D55" s="456"/>
    </row>
    <row r="56" spans="1:5">
      <c r="A56" s="457" t="s">
        <v>2155</v>
      </c>
      <c r="D56" s="456"/>
    </row>
    <row r="57" spans="1:5">
      <c r="A57" s="457" t="s">
        <v>333</v>
      </c>
      <c r="C57" s="456" t="s">
        <v>2156</v>
      </c>
      <c r="D57" s="456" t="s">
        <v>2104</v>
      </c>
      <c r="E57" s="456" t="s">
        <v>2105</v>
      </c>
    </row>
    <row r="58" spans="1:5">
      <c r="A58" s="457" t="s">
        <v>334</v>
      </c>
      <c r="C58" s="456" t="s">
        <v>2157</v>
      </c>
      <c r="D58" s="456" t="s">
        <v>2104</v>
      </c>
      <c r="E58" s="456" t="s">
        <v>2105</v>
      </c>
    </row>
    <row r="59" spans="1:5">
      <c r="A59" s="457" t="s">
        <v>335</v>
      </c>
      <c r="C59" s="456" t="s">
        <v>2158</v>
      </c>
      <c r="D59" s="456" t="s">
        <v>2104</v>
      </c>
      <c r="E59" s="456" t="s">
        <v>2105</v>
      </c>
    </row>
    <row r="60" spans="1:5">
      <c r="A60" s="457" t="s">
        <v>867</v>
      </c>
      <c r="C60" s="456" t="s">
        <v>2159</v>
      </c>
      <c r="D60" s="456" t="s">
        <v>2104</v>
      </c>
      <c r="E60" s="456" t="s">
        <v>2105</v>
      </c>
    </row>
    <row r="61" spans="1:5">
      <c r="A61" s="457" t="s">
        <v>868</v>
      </c>
      <c r="C61" s="456" t="s">
        <v>2160</v>
      </c>
      <c r="D61" s="456" t="s">
        <v>2104</v>
      </c>
      <c r="E61" s="456" t="s">
        <v>2105</v>
      </c>
    </row>
    <row r="62" spans="1:5">
      <c r="A62" s="457" t="s">
        <v>869</v>
      </c>
      <c r="C62" s="456" t="s">
        <v>2161</v>
      </c>
      <c r="D62" s="456" t="s">
        <v>2104</v>
      </c>
      <c r="E62" s="456" t="s">
        <v>2105</v>
      </c>
    </row>
    <row r="63" spans="1:5">
      <c r="A63" s="457" t="s">
        <v>870</v>
      </c>
      <c r="C63" s="456" t="s">
        <v>2162</v>
      </c>
      <c r="D63" s="456" t="s">
        <v>2104</v>
      </c>
      <c r="E63" s="456" t="s">
        <v>2105</v>
      </c>
    </row>
    <row r="64" spans="1:5">
      <c r="A64" s="457" t="s">
        <v>871</v>
      </c>
      <c r="C64" s="456" t="s">
        <v>2163</v>
      </c>
      <c r="D64" s="456" t="s">
        <v>2104</v>
      </c>
      <c r="E64" s="456" t="s">
        <v>2105</v>
      </c>
    </row>
    <row r="65" spans="1:5">
      <c r="A65" s="457" t="s">
        <v>872</v>
      </c>
      <c r="C65" s="456" t="s">
        <v>2164</v>
      </c>
      <c r="D65" s="456" t="s">
        <v>2104</v>
      </c>
      <c r="E65" s="456" t="s">
        <v>2105</v>
      </c>
    </row>
    <row r="66" spans="1:5">
      <c r="A66" s="457" t="s">
        <v>2165</v>
      </c>
      <c r="C66" s="456" t="s">
        <v>2166</v>
      </c>
      <c r="D66" s="456" t="s">
        <v>2104</v>
      </c>
      <c r="E66" s="456" t="s">
        <v>2105</v>
      </c>
    </row>
    <row r="67" spans="1:5">
      <c r="A67" s="457" t="s">
        <v>2167</v>
      </c>
      <c r="C67" s="456" t="s">
        <v>2168</v>
      </c>
      <c r="D67" s="456" t="s">
        <v>2104</v>
      </c>
      <c r="E67" s="456" t="s">
        <v>2105</v>
      </c>
    </row>
    <row r="68" spans="1:5">
      <c r="A68" s="457" t="s">
        <v>2169</v>
      </c>
      <c r="C68" s="456" t="s">
        <v>2170</v>
      </c>
      <c r="D68" s="456" t="s">
        <v>2104</v>
      </c>
      <c r="E68" s="456" t="s">
        <v>2105</v>
      </c>
    </row>
    <row r="69" spans="1:5">
      <c r="A69" s="457" t="s">
        <v>873</v>
      </c>
      <c r="C69" s="456" t="s">
        <v>874</v>
      </c>
      <c r="D69" s="456" t="s">
        <v>2104</v>
      </c>
      <c r="E69" s="456" t="s">
        <v>2105</v>
      </c>
    </row>
    <row r="70" spans="1:5">
      <c r="A70" s="457" t="s">
        <v>2171</v>
      </c>
      <c r="C70" s="456" t="s">
        <v>2172</v>
      </c>
      <c r="D70" s="456" t="s">
        <v>2104</v>
      </c>
      <c r="E70" s="456" t="s">
        <v>2105</v>
      </c>
    </row>
    <row r="71" spans="1:5">
      <c r="A71" s="457" t="s">
        <v>2173</v>
      </c>
      <c r="C71" s="456" t="s">
        <v>2174</v>
      </c>
      <c r="D71" s="456" t="s">
        <v>2134</v>
      </c>
      <c r="E71" s="456" t="s">
        <v>2105</v>
      </c>
    </row>
    <row r="72" spans="1:5">
      <c r="A72" s="457" t="s">
        <v>2175</v>
      </c>
      <c r="C72" s="456" t="s">
        <v>2176</v>
      </c>
      <c r="D72" s="456" t="s">
        <v>2134</v>
      </c>
      <c r="E72" s="456" t="s">
        <v>2105</v>
      </c>
    </row>
    <row r="73" spans="1:5">
      <c r="A73" s="457" t="s">
        <v>2177</v>
      </c>
      <c r="C73" s="456" t="s">
        <v>2178</v>
      </c>
      <c r="D73" s="456" t="s">
        <v>2134</v>
      </c>
      <c r="E73" s="456" t="s">
        <v>2105</v>
      </c>
    </row>
    <row r="74" spans="1:5">
      <c r="A74" s="457" t="s">
        <v>2179</v>
      </c>
      <c r="C74" s="456" t="s">
        <v>2180</v>
      </c>
      <c r="D74" s="456" t="s">
        <v>2134</v>
      </c>
      <c r="E74" s="456" t="s">
        <v>2105</v>
      </c>
    </row>
    <row r="75" spans="1:5">
      <c r="A75" s="457" t="s">
        <v>2181</v>
      </c>
      <c r="C75" s="456" t="s">
        <v>2182</v>
      </c>
      <c r="D75" s="456" t="s">
        <v>2134</v>
      </c>
      <c r="E75" s="456" t="s">
        <v>2105</v>
      </c>
    </row>
    <row r="76" spans="1:5">
      <c r="A76" s="457" t="s">
        <v>2183</v>
      </c>
      <c r="C76" s="456" t="s">
        <v>2184</v>
      </c>
      <c r="D76" s="456" t="s">
        <v>2134</v>
      </c>
      <c r="E76" s="456" t="s">
        <v>2105</v>
      </c>
    </row>
    <row r="77" spans="1:5">
      <c r="A77" s="457" t="s">
        <v>2185</v>
      </c>
      <c r="C77" s="456" t="s">
        <v>2186</v>
      </c>
      <c r="D77" s="456" t="s">
        <v>2134</v>
      </c>
      <c r="E77" s="456" t="s">
        <v>2105</v>
      </c>
    </row>
    <row r="78" spans="1:5">
      <c r="B78" s="456"/>
      <c r="D78" s="456"/>
    </row>
    <row r="79" spans="1:5">
      <c r="A79" s="457" t="s">
        <v>2187</v>
      </c>
      <c r="D79" s="456"/>
    </row>
    <row r="80" spans="1:5">
      <c r="A80" s="457" t="s">
        <v>582</v>
      </c>
      <c r="C80" s="456" t="s">
        <v>2188</v>
      </c>
      <c r="D80" s="456" t="s">
        <v>2104</v>
      </c>
      <c r="E80" s="456" t="s">
        <v>2105</v>
      </c>
    </row>
    <row r="81" spans="1:5">
      <c r="A81" s="457" t="s">
        <v>2189</v>
      </c>
      <c r="C81" s="456" t="s">
        <v>2190</v>
      </c>
      <c r="D81" s="456" t="s">
        <v>2104</v>
      </c>
      <c r="E81" s="456" t="s">
        <v>2105</v>
      </c>
    </row>
    <row r="82" spans="1:5">
      <c r="A82" s="457" t="s">
        <v>2191</v>
      </c>
      <c r="C82" s="456" t="s">
        <v>2192</v>
      </c>
      <c r="D82" s="456" t="s">
        <v>2104</v>
      </c>
      <c r="E82" s="456" t="s">
        <v>2105</v>
      </c>
    </row>
    <row r="83" spans="1:5">
      <c r="A83" s="457" t="s">
        <v>2193</v>
      </c>
      <c r="C83" s="456" t="s">
        <v>2194</v>
      </c>
      <c r="D83" s="456" t="s">
        <v>2104</v>
      </c>
      <c r="E83" s="456" t="s">
        <v>2105</v>
      </c>
    </row>
    <row r="84" spans="1:5">
      <c r="A84" s="457" t="s">
        <v>875</v>
      </c>
      <c r="C84" s="456" t="s">
        <v>2195</v>
      </c>
      <c r="D84" s="456" t="s">
        <v>2104</v>
      </c>
      <c r="E84" s="456" t="s">
        <v>2105</v>
      </c>
    </row>
    <row r="85" spans="1:5">
      <c r="A85" s="457" t="s">
        <v>2196</v>
      </c>
      <c r="C85" s="456" t="s">
        <v>2197</v>
      </c>
      <c r="D85" s="456" t="s">
        <v>2134</v>
      </c>
      <c r="E85" s="456" t="s">
        <v>2105</v>
      </c>
    </row>
    <row r="86" spans="1:5">
      <c r="A86" s="457" t="s">
        <v>2198</v>
      </c>
      <c r="C86" s="456" t="s">
        <v>2199</v>
      </c>
      <c r="D86" s="456" t="s">
        <v>2134</v>
      </c>
      <c r="E86" s="456" t="s">
        <v>2105</v>
      </c>
    </row>
    <row r="87" spans="1:5">
      <c r="A87" s="457" t="s">
        <v>2200</v>
      </c>
      <c r="C87" s="456" t="s">
        <v>2201</v>
      </c>
      <c r="D87" s="456" t="s">
        <v>2134</v>
      </c>
      <c r="E87" s="456" t="s">
        <v>2105</v>
      </c>
    </row>
    <row r="88" spans="1:5">
      <c r="A88" s="457" t="s">
        <v>2202</v>
      </c>
      <c r="C88" s="456" t="s">
        <v>2203</v>
      </c>
      <c r="D88" s="456" t="s">
        <v>2134</v>
      </c>
      <c r="E88" s="456" t="s">
        <v>2105</v>
      </c>
    </row>
    <row r="89" spans="1:5">
      <c r="A89" s="457" t="s">
        <v>2204</v>
      </c>
      <c r="C89" s="456" t="s">
        <v>2205</v>
      </c>
      <c r="D89" s="456" t="s">
        <v>2134</v>
      </c>
      <c r="E89" s="456" t="s">
        <v>2105</v>
      </c>
    </row>
    <row r="90" spans="1:5">
      <c r="A90" s="457" t="s">
        <v>2206</v>
      </c>
      <c r="C90" s="456" t="s">
        <v>2207</v>
      </c>
      <c r="D90" s="456" t="s">
        <v>2134</v>
      </c>
      <c r="E90" s="456" t="s">
        <v>2105</v>
      </c>
    </row>
    <row r="91" spans="1:5">
      <c r="A91" s="457" t="s">
        <v>2208</v>
      </c>
      <c r="C91" s="456" t="s">
        <v>2209</v>
      </c>
      <c r="D91" s="456" t="s">
        <v>2104</v>
      </c>
      <c r="E91" s="456" t="s">
        <v>2105</v>
      </c>
    </row>
    <row r="92" spans="1:5">
      <c r="A92" s="457" t="s">
        <v>2210</v>
      </c>
      <c r="C92" s="456" t="s">
        <v>2211</v>
      </c>
      <c r="D92" s="456" t="s">
        <v>2104</v>
      </c>
      <c r="E92" s="456" t="s">
        <v>2105</v>
      </c>
    </row>
    <row r="93" spans="1:5">
      <c r="A93" s="457" t="s">
        <v>2212</v>
      </c>
      <c r="C93" s="456" t="s">
        <v>2213</v>
      </c>
      <c r="D93" s="456" t="s">
        <v>2104</v>
      </c>
      <c r="E93" s="456" t="s">
        <v>2105</v>
      </c>
    </row>
    <row r="94" spans="1:5">
      <c r="A94" s="457" t="s">
        <v>2214</v>
      </c>
      <c r="C94" s="456" t="s">
        <v>2215</v>
      </c>
      <c r="D94" s="456" t="s">
        <v>2104</v>
      </c>
      <c r="E94" s="456" t="s">
        <v>2105</v>
      </c>
    </row>
    <row r="95" spans="1:5">
      <c r="A95" s="457" t="s">
        <v>876</v>
      </c>
      <c r="C95" s="456" t="s">
        <v>2216</v>
      </c>
      <c r="D95" s="456" t="s">
        <v>2104</v>
      </c>
      <c r="E95" s="456" t="s">
        <v>2105</v>
      </c>
    </row>
    <row r="96" spans="1:5">
      <c r="A96" s="457" t="s">
        <v>2217</v>
      </c>
      <c r="C96" s="456" t="s">
        <v>2218</v>
      </c>
      <c r="D96" s="456" t="s">
        <v>2104</v>
      </c>
      <c r="E96" s="456" t="s">
        <v>2105</v>
      </c>
    </row>
    <row r="97" spans="1:5">
      <c r="A97" s="457" t="s">
        <v>2219</v>
      </c>
      <c r="C97" s="456" t="s">
        <v>2220</v>
      </c>
      <c r="D97" s="456" t="s">
        <v>2104</v>
      </c>
      <c r="E97" s="456" t="s">
        <v>2105</v>
      </c>
    </row>
    <row r="98" spans="1:5">
      <c r="A98" s="457" t="s">
        <v>2221</v>
      </c>
      <c r="C98" s="456" t="s">
        <v>2222</v>
      </c>
      <c r="D98" s="456" t="s">
        <v>2104</v>
      </c>
      <c r="E98" s="456" t="s">
        <v>2105</v>
      </c>
    </row>
    <row r="99" spans="1:5">
      <c r="A99" s="457" t="s">
        <v>2223</v>
      </c>
      <c r="C99" s="456" t="s">
        <v>2224</v>
      </c>
      <c r="D99" s="456" t="s">
        <v>2104</v>
      </c>
      <c r="E99" s="456" t="s">
        <v>2105</v>
      </c>
    </row>
    <row r="100" spans="1:5">
      <c r="A100" s="457" t="s">
        <v>2225</v>
      </c>
      <c r="C100" s="456" t="s">
        <v>2226</v>
      </c>
      <c r="D100" s="456" t="s">
        <v>2104</v>
      </c>
      <c r="E100" s="456" t="s">
        <v>2105</v>
      </c>
    </row>
    <row r="101" spans="1:5">
      <c r="A101" s="457" t="s">
        <v>2227</v>
      </c>
      <c r="C101" s="456" t="s">
        <v>2228</v>
      </c>
      <c r="D101" s="456" t="s">
        <v>2134</v>
      </c>
      <c r="E101" s="456" t="s">
        <v>2105</v>
      </c>
    </row>
    <row r="102" spans="1:5">
      <c r="A102" s="457" t="s">
        <v>877</v>
      </c>
      <c r="C102" s="456" t="s">
        <v>2228</v>
      </c>
      <c r="D102" s="456" t="s">
        <v>2134</v>
      </c>
      <c r="E102" s="456" t="s">
        <v>2105</v>
      </c>
    </row>
    <row r="103" spans="1:5">
      <c r="B103" s="456"/>
      <c r="D103" s="456"/>
    </row>
    <row r="104" spans="1:5">
      <c r="A104" s="457" t="s">
        <v>2229</v>
      </c>
      <c r="D104" s="456"/>
    </row>
    <row r="105" spans="1:5">
      <c r="A105" s="457" t="s">
        <v>2230</v>
      </c>
      <c r="C105" s="456" t="s">
        <v>2231</v>
      </c>
      <c r="D105" s="456" t="s">
        <v>2104</v>
      </c>
      <c r="E105" s="456" t="s">
        <v>2105</v>
      </c>
    </row>
    <row r="106" spans="1:5">
      <c r="A106" s="457" t="s">
        <v>878</v>
      </c>
      <c r="C106" s="456" t="s">
        <v>2232</v>
      </c>
      <c r="D106" s="456" t="s">
        <v>2104</v>
      </c>
      <c r="E106" s="456" t="s">
        <v>2105</v>
      </c>
    </row>
    <row r="107" spans="1:5">
      <c r="A107" s="457" t="s">
        <v>879</v>
      </c>
      <c r="C107" s="456" t="s">
        <v>2233</v>
      </c>
      <c r="D107" s="456" t="s">
        <v>2104</v>
      </c>
      <c r="E107" s="456" t="s">
        <v>2105</v>
      </c>
    </row>
    <row r="108" spans="1:5">
      <c r="A108" s="457" t="s">
        <v>880</v>
      </c>
      <c r="C108" s="456" t="s">
        <v>2234</v>
      </c>
      <c r="D108" s="456" t="s">
        <v>2104</v>
      </c>
      <c r="E108" s="456" t="s">
        <v>2105</v>
      </c>
    </row>
    <row r="109" spans="1:5">
      <c r="A109" s="457" t="s">
        <v>881</v>
      </c>
      <c r="C109" s="456" t="s">
        <v>2235</v>
      </c>
      <c r="D109" s="456" t="s">
        <v>2104</v>
      </c>
      <c r="E109" s="456" t="s">
        <v>2105</v>
      </c>
    </row>
    <row r="110" spans="1:5">
      <c r="A110" s="457" t="s">
        <v>882</v>
      </c>
      <c r="C110" s="456" t="s">
        <v>2236</v>
      </c>
      <c r="D110" s="456" t="s">
        <v>2104</v>
      </c>
      <c r="E110" s="456" t="s">
        <v>2105</v>
      </c>
    </row>
    <row r="111" spans="1:5">
      <c r="A111" s="457" t="s">
        <v>883</v>
      </c>
      <c r="C111" s="456" t="s">
        <v>2237</v>
      </c>
      <c r="D111" s="456" t="s">
        <v>2104</v>
      </c>
      <c r="E111" s="456" t="s">
        <v>2105</v>
      </c>
    </row>
    <row r="112" spans="1:5">
      <c r="A112" s="457" t="s">
        <v>2238</v>
      </c>
      <c r="C112" s="456" t="s">
        <v>2239</v>
      </c>
      <c r="D112" s="456" t="s">
        <v>2134</v>
      </c>
      <c r="E112" s="456" t="s">
        <v>2105</v>
      </c>
    </row>
    <row r="113" spans="1:5">
      <c r="A113" s="457" t="s">
        <v>884</v>
      </c>
      <c r="C113" s="456" t="s">
        <v>2240</v>
      </c>
      <c r="D113" s="456" t="s">
        <v>2134</v>
      </c>
      <c r="E113" s="456" t="s">
        <v>2105</v>
      </c>
    </row>
    <row r="114" spans="1:5">
      <c r="A114" s="457" t="s">
        <v>2241</v>
      </c>
      <c r="C114" s="456" t="s">
        <v>2242</v>
      </c>
      <c r="D114" s="456" t="s">
        <v>2134</v>
      </c>
      <c r="E114" s="456" t="s">
        <v>2105</v>
      </c>
    </row>
    <row r="115" spans="1:5">
      <c r="A115" s="457" t="s">
        <v>885</v>
      </c>
      <c r="C115" s="456" t="s">
        <v>2243</v>
      </c>
      <c r="D115" s="456" t="s">
        <v>2134</v>
      </c>
      <c r="E115" s="456" t="s">
        <v>2105</v>
      </c>
    </row>
    <row r="116" spans="1:5">
      <c r="A116" s="457" t="s">
        <v>2244</v>
      </c>
      <c r="C116" s="456" t="s">
        <v>2245</v>
      </c>
      <c r="D116" s="456" t="s">
        <v>2134</v>
      </c>
      <c r="E116" s="456" t="s">
        <v>2105</v>
      </c>
    </row>
    <row r="117" spans="1:5">
      <c r="A117" s="457" t="s">
        <v>2246</v>
      </c>
      <c r="C117" s="456" t="s">
        <v>2247</v>
      </c>
      <c r="D117" s="456" t="s">
        <v>2134</v>
      </c>
      <c r="E117" s="456" t="s">
        <v>2105</v>
      </c>
    </row>
    <row r="118" spans="1:5">
      <c r="A118" s="457" t="s">
        <v>2248</v>
      </c>
      <c r="C118" s="456" t="s">
        <v>2249</v>
      </c>
      <c r="D118" s="456" t="s">
        <v>2134</v>
      </c>
      <c r="E118" s="456" t="s">
        <v>2105</v>
      </c>
    </row>
    <row r="119" spans="1:5">
      <c r="A119" s="457" t="s">
        <v>2250</v>
      </c>
      <c r="C119" s="456" t="s">
        <v>2251</v>
      </c>
      <c r="D119" s="456" t="s">
        <v>2134</v>
      </c>
      <c r="E119" s="456" t="s">
        <v>2105</v>
      </c>
    </row>
    <row r="120" spans="1:5">
      <c r="A120" s="457" t="s">
        <v>2252</v>
      </c>
      <c r="C120" s="456" t="s">
        <v>2253</v>
      </c>
      <c r="D120" s="456" t="s">
        <v>2134</v>
      </c>
      <c r="E120" s="456" t="s">
        <v>2105</v>
      </c>
    </row>
    <row r="121" spans="1:5">
      <c r="A121" s="457" t="s">
        <v>2254</v>
      </c>
      <c r="C121" s="456" t="s">
        <v>2255</v>
      </c>
      <c r="D121" s="456" t="s">
        <v>2134</v>
      </c>
      <c r="E121" s="456" t="s">
        <v>2105</v>
      </c>
    </row>
    <row r="122" spans="1:5">
      <c r="A122" s="457" t="s">
        <v>886</v>
      </c>
      <c r="C122" s="456" t="s">
        <v>2256</v>
      </c>
      <c r="D122" s="456" t="s">
        <v>2104</v>
      </c>
      <c r="E122" s="456" t="s">
        <v>2105</v>
      </c>
    </row>
    <row r="123" spans="1:5">
      <c r="A123" s="457" t="s">
        <v>887</v>
      </c>
      <c r="C123" s="456" t="s">
        <v>2257</v>
      </c>
      <c r="D123" s="456" t="s">
        <v>2134</v>
      </c>
      <c r="E123" s="456" t="s">
        <v>2105</v>
      </c>
    </row>
    <row r="124" spans="1:5">
      <c r="A124" s="457" t="s">
        <v>2258</v>
      </c>
      <c r="C124" s="456" t="s">
        <v>2259</v>
      </c>
      <c r="D124" s="456" t="s">
        <v>2134</v>
      </c>
      <c r="E124" s="456" t="s">
        <v>2105</v>
      </c>
    </row>
    <row r="125" spans="1:5">
      <c r="A125" s="457" t="s">
        <v>888</v>
      </c>
      <c r="C125" s="456" t="s">
        <v>2260</v>
      </c>
      <c r="D125" s="456" t="s">
        <v>2134</v>
      </c>
      <c r="E125" s="456" t="s">
        <v>2105</v>
      </c>
    </row>
    <row r="126" spans="1:5">
      <c r="A126" s="457" t="s">
        <v>889</v>
      </c>
      <c r="C126" s="456" t="s">
        <v>2261</v>
      </c>
      <c r="D126" s="456" t="s">
        <v>2134</v>
      </c>
      <c r="E126" s="456" t="s">
        <v>2105</v>
      </c>
    </row>
    <row r="127" spans="1:5">
      <c r="A127" s="457" t="s">
        <v>890</v>
      </c>
      <c r="C127" s="456" t="s">
        <v>2262</v>
      </c>
      <c r="D127" s="456" t="s">
        <v>2134</v>
      </c>
      <c r="E127" s="456" t="s">
        <v>2105</v>
      </c>
    </row>
    <row r="128" spans="1:5">
      <c r="A128" s="457" t="s">
        <v>891</v>
      </c>
      <c r="C128" s="456" t="s">
        <v>2263</v>
      </c>
      <c r="D128" s="456" t="s">
        <v>2134</v>
      </c>
      <c r="E128" s="456" t="s">
        <v>2105</v>
      </c>
    </row>
    <row r="129" spans="1:5">
      <c r="A129" s="457" t="s">
        <v>892</v>
      </c>
      <c r="C129" s="456" t="s">
        <v>2264</v>
      </c>
      <c r="D129" s="456" t="s">
        <v>2134</v>
      </c>
      <c r="E129" s="456" t="s">
        <v>2105</v>
      </c>
    </row>
    <row r="130" spans="1:5">
      <c r="A130" s="457" t="s">
        <v>893</v>
      </c>
      <c r="C130" s="456" t="s">
        <v>2265</v>
      </c>
      <c r="D130" s="456" t="s">
        <v>2134</v>
      </c>
      <c r="E130" s="456" t="s">
        <v>2105</v>
      </c>
    </row>
    <row r="131" spans="1:5">
      <c r="A131" s="457" t="s">
        <v>2266</v>
      </c>
      <c r="C131" s="456" t="s">
        <v>2267</v>
      </c>
      <c r="D131" s="456" t="s">
        <v>2104</v>
      </c>
      <c r="E131" s="456" t="s">
        <v>2105</v>
      </c>
    </row>
    <row r="132" spans="1:5">
      <c r="A132" s="457" t="s">
        <v>894</v>
      </c>
      <c r="C132" s="456" t="s">
        <v>2268</v>
      </c>
      <c r="D132" s="456" t="s">
        <v>2104</v>
      </c>
      <c r="E132" s="456" t="s">
        <v>2105</v>
      </c>
    </row>
    <row r="133" spans="1:5">
      <c r="A133" s="457" t="s">
        <v>2269</v>
      </c>
      <c r="C133" s="456" t="s">
        <v>2270</v>
      </c>
      <c r="D133" s="456" t="s">
        <v>2104</v>
      </c>
      <c r="E133" s="456" t="s">
        <v>2105</v>
      </c>
    </row>
    <row r="134" spans="1:5">
      <c r="A134" s="457" t="s">
        <v>895</v>
      </c>
      <c r="C134" s="456" t="s">
        <v>2271</v>
      </c>
      <c r="D134" s="456" t="s">
        <v>2104</v>
      </c>
      <c r="E134" s="456" t="s">
        <v>2105</v>
      </c>
    </row>
    <row r="135" spans="1:5">
      <c r="A135" s="457" t="s">
        <v>896</v>
      </c>
      <c r="C135" s="456" t="s">
        <v>2272</v>
      </c>
      <c r="D135" s="456" t="s">
        <v>2104</v>
      </c>
      <c r="E135" s="456" t="s">
        <v>2105</v>
      </c>
    </row>
    <row r="136" spans="1:5">
      <c r="A136" s="457" t="s">
        <v>897</v>
      </c>
      <c r="C136" s="456" t="s">
        <v>2273</v>
      </c>
      <c r="D136" s="456" t="s">
        <v>2104</v>
      </c>
      <c r="E136" s="456" t="s">
        <v>2105</v>
      </c>
    </row>
    <row r="137" spans="1:5">
      <c r="A137" s="457" t="s">
        <v>2274</v>
      </c>
      <c r="C137" s="456" t="s">
        <v>2275</v>
      </c>
      <c r="D137" s="456" t="s">
        <v>2134</v>
      </c>
      <c r="E137" s="456" t="s">
        <v>2105</v>
      </c>
    </row>
    <row r="138" spans="1:5">
      <c r="A138" s="457" t="s">
        <v>898</v>
      </c>
      <c r="C138" s="456" t="s">
        <v>2276</v>
      </c>
      <c r="D138" s="456" t="s">
        <v>2134</v>
      </c>
      <c r="E138" s="456" t="s">
        <v>2105</v>
      </c>
    </row>
    <row r="139" spans="1:5">
      <c r="A139" s="457" t="s">
        <v>2277</v>
      </c>
      <c r="C139" s="456" t="s">
        <v>2278</v>
      </c>
      <c r="D139" s="456" t="s">
        <v>2134</v>
      </c>
      <c r="E139" s="456" t="s">
        <v>2105</v>
      </c>
    </row>
    <row r="140" spans="1:5">
      <c r="A140" s="457" t="s">
        <v>2279</v>
      </c>
      <c r="C140" s="456" t="s">
        <v>2280</v>
      </c>
      <c r="D140" s="456" t="s">
        <v>2134</v>
      </c>
      <c r="E140" s="456" t="s">
        <v>2105</v>
      </c>
    </row>
    <row r="141" spans="1:5">
      <c r="A141" s="457" t="s">
        <v>2281</v>
      </c>
      <c r="C141" s="456" t="s">
        <v>2282</v>
      </c>
      <c r="D141" s="456" t="s">
        <v>2134</v>
      </c>
      <c r="E141" s="456" t="s">
        <v>2105</v>
      </c>
    </row>
    <row r="142" spans="1:5">
      <c r="A142" s="457" t="s">
        <v>2283</v>
      </c>
      <c r="C142" s="456" t="s">
        <v>2284</v>
      </c>
      <c r="D142" s="456" t="s">
        <v>2134</v>
      </c>
      <c r="E142" s="456" t="s">
        <v>2105</v>
      </c>
    </row>
    <row r="143" spans="1:5">
      <c r="A143" s="457" t="s">
        <v>2285</v>
      </c>
      <c r="C143" s="456" t="s">
        <v>2286</v>
      </c>
      <c r="D143" s="456" t="s">
        <v>2134</v>
      </c>
      <c r="E143" s="456" t="s">
        <v>2105</v>
      </c>
    </row>
    <row r="144" spans="1:5">
      <c r="A144" s="457" t="s">
        <v>2287</v>
      </c>
      <c r="C144" s="456" t="s">
        <v>2288</v>
      </c>
      <c r="D144" s="456" t="s">
        <v>2104</v>
      </c>
      <c r="E144" s="456" t="s">
        <v>2105</v>
      </c>
    </row>
    <row r="145" spans="1:5">
      <c r="A145" s="457" t="s">
        <v>899</v>
      </c>
      <c r="C145" s="456" t="s">
        <v>2289</v>
      </c>
      <c r="D145" s="456" t="s">
        <v>2104</v>
      </c>
      <c r="E145" s="456" t="s">
        <v>2105</v>
      </c>
    </row>
    <row r="146" spans="1:5">
      <c r="A146" s="457" t="s">
        <v>900</v>
      </c>
      <c r="C146" s="456" t="s">
        <v>2290</v>
      </c>
      <c r="D146" s="456" t="s">
        <v>2134</v>
      </c>
      <c r="E146" s="456" t="s">
        <v>2105</v>
      </c>
    </row>
    <row r="147" spans="1:5">
      <c r="A147" s="457" t="s">
        <v>901</v>
      </c>
      <c r="C147" s="456" t="s">
        <v>2291</v>
      </c>
      <c r="D147" s="456" t="s">
        <v>2104</v>
      </c>
      <c r="E147" s="456" t="s">
        <v>2105</v>
      </c>
    </row>
    <row r="148" spans="1:5">
      <c r="A148" s="457" t="s">
        <v>902</v>
      </c>
      <c r="C148" s="456" t="s">
        <v>2292</v>
      </c>
      <c r="D148" s="456" t="s">
        <v>2104</v>
      </c>
      <c r="E148" s="456" t="s">
        <v>2105</v>
      </c>
    </row>
    <row r="149" spans="1:5">
      <c r="A149" s="457" t="s">
        <v>903</v>
      </c>
      <c r="C149" s="456" t="s">
        <v>2293</v>
      </c>
      <c r="D149" s="456" t="s">
        <v>2104</v>
      </c>
      <c r="E149" s="456" t="s">
        <v>2105</v>
      </c>
    </row>
    <row r="150" spans="1:5">
      <c r="A150" s="457" t="s">
        <v>904</v>
      </c>
      <c r="C150" s="456" t="s">
        <v>2294</v>
      </c>
      <c r="D150" s="456" t="s">
        <v>2104</v>
      </c>
      <c r="E150" s="456" t="s">
        <v>2105</v>
      </c>
    </row>
    <row r="151" spans="1:5">
      <c r="A151" s="457" t="s">
        <v>905</v>
      </c>
      <c r="C151" s="456" t="s">
        <v>2295</v>
      </c>
      <c r="D151" s="456" t="s">
        <v>2134</v>
      </c>
      <c r="E151" s="456" t="s">
        <v>2105</v>
      </c>
    </row>
    <row r="152" spans="1:5">
      <c r="A152" s="457" t="s">
        <v>906</v>
      </c>
      <c r="C152" s="456" t="s">
        <v>2296</v>
      </c>
      <c r="D152" s="456" t="s">
        <v>2104</v>
      </c>
      <c r="E152" s="456" t="s">
        <v>2105</v>
      </c>
    </row>
    <row r="153" spans="1:5">
      <c r="A153" s="457" t="s">
        <v>2297</v>
      </c>
      <c r="C153" s="456" t="s">
        <v>2298</v>
      </c>
      <c r="D153" s="456" t="s">
        <v>2134</v>
      </c>
      <c r="E153" s="456" t="s">
        <v>2105</v>
      </c>
    </row>
    <row r="154" spans="1:5">
      <c r="A154" s="457" t="s">
        <v>2299</v>
      </c>
      <c r="C154" s="456" t="s">
        <v>2300</v>
      </c>
      <c r="D154" s="456" t="s">
        <v>2104</v>
      </c>
      <c r="E154" s="456" t="s">
        <v>2105</v>
      </c>
    </row>
    <row r="155" spans="1:5">
      <c r="A155" s="457" t="s">
        <v>907</v>
      </c>
      <c r="C155" s="456" t="s">
        <v>1285</v>
      </c>
      <c r="D155" s="456" t="s">
        <v>2104</v>
      </c>
      <c r="E155" s="456" t="s">
        <v>2105</v>
      </c>
    </row>
    <row r="156" spans="1:5">
      <c r="A156" s="457" t="s">
        <v>908</v>
      </c>
      <c r="C156" s="456" t="s">
        <v>2301</v>
      </c>
      <c r="D156" s="456" t="s">
        <v>2104</v>
      </c>
      <c r="E156" s="456" t="s">
        <v>2105</v>
      </c>
    </row>
    <row r="157" spans="1:5">
      <c r="A157" s="457" t="s">
        <v>909</v>
      </c>
      <c r="C157" s="456" t="s">
        <v>2302</v>
      </c>
      <c r="D157" s="456" t="s">
        <v>2134</v>
      </c>
      <c r="E157" s="456" t="s">
        <v>2105</v>
      </c>
    </row>
    <row r="158" spans="1:5">
      <c r="A158" s="457" t="s">
        <v>910</v>
      </c>
      <c r="C158" s="456" t="s">
        <v>2303</v>
      </c>
      <c r="D158" s="456" t="s">
        <v>2134</v>
      </c>
      <c r="E158" s="456" t="s">
        <v>2105</v>
      </c>
    </row>
    <row r="159" spans="1:5">
      <c r="A159" s="457" t="s">
        <v>911</v>
      </c>
      <c r="C159" s="456" t="s">
        <v>1288</v>
      </c>
      <c r="D159" s="456" t="s">
        <v>2104</v>
      </c>
      <c r="E159" s="456" t="s">
        <v>2105</v>
      </c>
    </row>
    <row r="160" spans="1:5">
      <c r="A160" s="457" t="s">
        <v>2304</v>
      </c>
      <c r="C160" s="456" t="s">
        <v>2305</v>
      </c>
      <c r="D160" s="456" t="s">
        <v>2134</v>
      </c>
      <c r="E160" s="456" t="s">
        <v>2105</v>
      </c>
    </row>
    <row r="161" spans="1:5">
      <c r="A161" s="457" t="s">
        <v>912</v>
      </c>
      <c r="C161" s="456" t="s">
        <v>2306</v>
      </c>
      <c r="D161" s="456" t="s">
        <v>2134</v>
      </c>
      <c r="E161" s="456" t="s">
        <v>2105</v>
      </c>
    </row>
    <row r="162" spans="1:5">
      <c r="A162" s="457" t="s">
        <v>2307</v>
      </c>
      <c r="C162" s="456" t="s">
        <v>2308</v>
      </c>
      <c r="D162" s="456" t="s">
        <v>2104</v>
      </c>
      <c r="E162" s="456" t="s">
        <v>2105</v>
      </c>
    </row>
    <row r="163" spans="1:5">
      <c r="A163" s="457" t="s">
        <v>913</v>
      </c>
      <c r="C163" s="456" t="s">
        <v>2309</v>
      </c>
      <c r="D163" s="456" t="s">
        <v>2104</v>
      </c>
      <c r="E163" s="456" t="s">
        <v>2105</v>
      </c>
    </row>
    <row r="164" spans="1:5">
      <c r="B164" s="456"/>
      <c r="D164" s="456"/>
    </row>
    <row r="165" spans="1:5">
      <c r="A165" s="457" t="s">
        <v>2310</v>
      </c>
      <c r="D165" s="456"/>
    </row>
    <row r="166" spans="1:5">
      <c r="A166" s="457" t="s">
        <v>2311</v>
      </c>
      <c r="C166" s="456" t="s">
        <v>2312</v>
      </c>
      <c r="D166" s="456" t="s">
        <v>2134</v>
      </c>
      <c r="E166" s="456" t="s">
        <v>2313</v>
      </c>
    </row>
    <row r="167" spans="1:5">
      <c r="A167" s="457" t="s">
        <v>2314</v>
      </c>
      <c r="C167" s="456" t="s">
        <v>2315</v>
      </c>
      <c r="D167" s="456" t="s">
        <v>2134</v>
      </c>
      <c r="E167" s="456" t="s">
        <v>2105</v>
      </c>
    </row>
    <row r="168" spans="1:5">
      <c r="A168" s="457" t="s">
        <v>2316</v>
      </c>
      <c r="C168" s="456" t="s">
        <v>2317</v>
      </c>
      <c r="D168" s="456" t="s">
        <v>2134</v>
      </c>
      <c r="E168" s="456" t="s">
        <v>2105</v>
      </c>
    </row>
    <row r="169" spans="1:5">
      <c r="A169" s="457" t="s">
        <v>2318</v>
      </c>
      <c r="C169" s="456" t="s">
        <v>2319</v>
      </c>
      <c r="D169" s="456" t="s">
        <v>2134</v>
      </c>
      <c r="E169" s="456" t="s">
        <v>2105</v>
      </c>
    </row>
    <row r="170" spans="1:5">
      <c r="A170" s="457" t="s">
        <v>2320</v>
      </c>
      <c r="C170" s="456" t="s">
        <v>2321</v>
      </c>
      <c r="D170" s="456" t="s">
        <v>2134</v>
      </c>
      <c r="E170" s="456" t="s">
        <v>2105</v>
      </c>
    </row>
    <row r="171" spans="1:5">
      <c r="A171" s="457" t="s">
        <v>2322</v>
      </c>
      <c r="C171" s="456" t="s">
        <v>2323</v>
      </c>
      <c r="D171" s="456" t="s">
        <v>2134</v>
      </c>
      <c r="E171" s="456" t="s">
        <v>2105</v>
      </c>
    </row>
    <row r="172" spans="1:5">
      <c r="A172" s="457" t="s">
        <v>2324</v>
      </c>
      <c r="C172" s="456" t="s">
        <v>2325</v>
      </c>
      <c r="D172" s="456" t="s">
        <v>2134</v>
      </c>
      <c r="E172" s="456" t="s">
        <v>2105</v>
      </c>
    </row>
    <row r="173" spans="1:5">
      <c r="A173" s="457" t="s">
        <v>2326</v>
      </c>
      <c r="C173" s="456" t="s">
        <v>2327</v>
      </c>
      <c r="D173" s="456" t="s">
        <v>2134</v>
      </c>
      <c r="E173" s="456" t="s">
        <v>2105</v>
      </c>
    </row>
    <row r="174" spans="1:5">
      <c r="A174" s="457" t="s">
        <v>2328</v>
      </c>
      <c r="C174" s="456" t="s">
        <v>2329</v>
      </c>
      <c r="D174" s="456" t="s">
        <v>2134</v>
      </c>
      <c r="E174" s="456" t="s">
        <v>2105</v>
      </c>
    </row>
    <row r="175" spans="1:5">
      <c r="A175" s="457" t="s">
        <v>2330</v>
      </c>
      <c r="C175" s="456" t="s">
        <v>2331</v>
      </c>
      <c r="D175" s="456" t="s">
        <v>2134</v>
      </c>
      <c r="E175" s="456" t="s">
        <v>2105</v>
      </c>
    </row>
    <row r="176" spans="1:5">
      <c r="A176" s="457" t="s">
        <v>2332</v>
      </c>
      <c r="C176" s="456" t="s">
        <v>2333</v>
      </c>
      <c r="D176" s="456" t="s">
        <v>2134</v>
      </c>
      <c r="E176" s="456" t="s">
        <v>2105</v>
      </c>
    </row>
    <row r="177" spans="1:5">
      <c r="A177" s="457" t="s">
        <v>2334</v>
      </c>
      <c r="C177" s="456" t="s">
        <v>2335</v>
      </c>
      <c r="D177" s="456" t="s">
        <v>2134</v>
      </c>
      <c r="E177" s="456" t="s">
        <v>2105</v>
      </c>
    </row>
    <row r="178" spans="1:5">
      <c r="A178" s="457" t="s">
        <v>2336</v>
      </c>
      <c r="C178" s="456" t="s">
        <v>2337</v>
      </c>
      <c r="D178" s="456" t="s">
        <v>2134</v>
      </c>
      <c r="E178" s="456" t="s">
        <v>2105</v>
      </c>
    </row>
    <row r="179" spans="1:5">
      <c r="A179" s="457" t="s">
        <v>2338</v>
      </c>
      <c r="C179" s="456" t="s">
        <v>2339</v>
      </c>
      <c r="D179" s="456" t="s">
        <v>2134</v>
      </c>
      <c r="E179" s="456" t="s">
        <v>2105</v>
      </c>
    </row>
    <row r="180" spans="1:5">
      <c r="A180" s="457" t="s">
        <v>2340</v>
      </c>
      <c r="C180" s="456" t="s">
        <v>2341</v>
      </c>
      <c r="D180" s="456" t="s">
        <v>2134</v>
      </c>
      <c r="E180" s="456" t="s">
        <v>2105</v>
      </c>
    </row>
    <row r="181" spans="1:5">
      <c r="A181" s="457" t="s">
        <v>2342</v>
      </c>
      <c r="C181" s="456" t="s">
        <v>2343</v>
      </c>
      <c r="D181" s="456" t="s">
        <v>2134</v>
      </c>
      <c r="E181" s="456" t="s">
        <v>2105</v>
      </c>
    </row>
    <row r="182" spans="1:5">
      <c r="A182" s="457" t="s">
        <v>2344</v>
      </c>
      <c r="C182" s="456" t="s">
        <v>2345</v>
      </c>
      <c r="D182" s="456" t="s">
        <v>2134</v>
      </c>
      <c r="E182" s="456" t="s">
        <v>2105</v>
      </c>
    </row>
    <row r="183" spans="1:5">
      <c r="A183" s="457" t="s">
        <v>2346</v>
      </c>
      <c r="C183" s="456" t="s">
        <v>2347</v>
      </c>
      <c r="D183" s="456" t="s">
        <v>2134</v>
      </c>
      <c r="E183" s="456" t="s">
        <v>2105</v>
      </c>
    </row>
    <row r="184" spans="1:5">
      <c r="A184" s="457" t="s">
        <v>2348</v>
      </c>
      <c r="C184" s="456" t="s">
        <v>2349</v>
      </c>
      <c r="D184" s="456" t="s">
        <v>2134</v>
      </c>
      <c r="E184" s="456" t="s">
        <v>2105</v>
      </c>
    </row>
    <row r="185" spans="1:5">
      <c r="A185" s="457" t="s">
        <v>2350</v>
      </c>
      <c r="C185" s="456" t="s">
        <v>2351</v>
      </c>
      <c r="D185" s="456" t="s">
        <v>2134</v>
      </c>
      <c r="E185" s="456" t="s">
        <v>2105</v>
      </c>
    </row>
    <row r="186" spans="1:5">
      <c r="A186" s="457" t="s">
        <v>914</v>
      </c>
      <c r="C186" s="456" t="s">
        <v>2352</v>
      </c>
      <c r="D186" s="456" t="s">
        <v>2134</v>
      </c>
      <c r="E186" s="456" t="s">
        <v>2105</v>
      </c>
    </row>
    <row r="187" spans="1:5">
      <c r="A187" s="457" t="s">
        <v>915</v>
      </c>
      <c r="C187" s="456" t="s">
        <v>2353</v>
      </c>
      <c r="D187" s="456" t="s">
        <v>2134</v>
      </c>
      <c r="E187" s="456" t="s">
        <v>2105</v>
      </c>
    </row>
    <row r="188" spans="1:5">
      <c r="A188" s="457" t="s">
        <v>2354</v>
      </c>
      <c r="C188" s="456" t="s">
        <v>2355</v>
      </c>
      <c r="D188" s="456" t="s">
        <v>2134</v>
      </c>
      <c r="E188" s="456" t="s">
        <v>2105</v>
      </c>
    </row>
    <row r="189" spans="1:5">
      <c r="A189" s="457" t="s">
        <v>916</v>
      </c>
      <c r="C189" s="456" t="s">
        <v>2355</v>
      </c>
      <c r="D189" s="456" t="s">
        <v>2134</v>
      </c>
      <c r="E189" s="456" t="s">
        <v>2105</v>
      </c>
    </row>
    <row r="190" spans="1:5">
      <c r="A190" s="457" t="s">
        <v>2356</v>
      </c>
      <c r="C190" s="456" t="s">
        <v>2357</v>
      </c>
      <c r="D190" s="456" t="s">
        <v>2134</v>
      </c>
      <c r="E190" s="456" t="s">
        <v>2105</v>
      </c>
    </row>
    <row r="191" spans="1:5">
      <c r="A191" s="457" t="s">
        <v>917</v>
      </c>
      <c r="C191" s="456" t="s">
        <v>2358</v>
      </c>
      <c r="D191" s="456" t="s">
        <v>2134</v>
      </c>
      <c r="E191" s="456" t="s">
        <v>2105</v>
      </c>
    </row>
    <row r="192" spans="1:5">
      <c r="A192" s="457" t="s">
        <v>2359</v>
      </c>
      <c r="C192" s="456" t="s">
        <v>2360</v>
      </c>
      <c r="D192" s="456" t="s">
        <v>2134</v>
      </c>
      <c r="E192" s="456" t="s">
        <v>2105</v>
      </c>
    </row>
    <row r="193" spans="1:5">
      <c r="A193" s="457" t="s">
        <v>918</v>
      </c>
      <c r="C193" s="456" t="s">
        <v>2361</v>
      </c>
      <c r="D193" s="456" t="s">
        <v>2134</v>
      </c>
      <c r="E193" s="456" t="s">
        <v>2105</v>
      </c>
    </row>
    <row r="194" spans="1:5">
      <c r="A194" s="457" t="s">
        <v>919</v>
      </c>
      <c r="C194" s="456" t="s">
        <v>2362</v>
      </c>
      <c r="D194" s="456" t="s">
        <v>2134</v>
      </c>
      <c r="E194" s="456" t="s">
        <v>2105</v>
      </c>
    </row>
    <row r="195" spans="1:5">
      <c r="A195" s="457" t="s">
        <v>920</v>
      </c>
      <c r="C195" s="456" t="s">
        <v>2363</v>
      </c>
      <c r="D195" s="456" t="s">
        <v>2134</v>
      </c>
      <c r="E195" s="456" t="s">
        <v>2105</v>
      </c>
    </row>
    <row r="196" spans="1:5">
      <c r="A196" s="457" t="s">
        <v>921</v>
      </c>
      <c r="C196" s="456" t="s">
        <v>2364</v>
      </c>
      <c r="D196" s="456" t="s">
        <v>2134</v>
      </c>
      <c r="E196" s="456" t="s">
        <v>2105</v>
      </c>
    </row>
    <row r="197" spans="1:5">
      <c r="A197" s="457" t="s">
        <v>922</v>
      </c>
      <c r="C197" s="456" t="s">
        <v>2365</v>
      </c>
      <c r="D197" s="456" t="s">
        <v>2134</v>
      </c>
      <c r="E197" s="456" t="s">
        <v>2105</v>
      </c>
    </row>
    <row r="198" spans="1:5">
      <c r="A198" s="457" t="s">
        <v>923</v>
      </c>
      <c r="C198" s="456" t="s">
        <v>2366</v>
      </c>
      <c r="D198" s="456" t="s">
        <v>2134</v>
      </c>
      <c r="E198" s="456" t="s">
        <v>2105</v>
      </c>
    </row>
    <row r="199" spans="1:5">
      <c r="A199" s="457" t="s">
        <v>2367</v>
      </c>
      <c r="C199" s="456" t="s">
        <v>2368</v>
      </c>
      <c r="D199" s="456" t="s">
        <v>2134</v>
      </c>
      <c r="E199" s="456" t="s">
        <v>2105</v>
      </c>
    </row>
    <row r="200" spans="1:5">
      <c r="A200" s="457" t="s">
        <v>924</v>
      </c>
      <c r="C200" s="456" t="s">
        <v>2368</v>
      </c>
      <c r="D200" s="456" t="s">
        <v>2134</v>
      </c>
      <c r="E200" s="456" t="s">
        <v>2105</v>
      </c>
    </row>
    <row r="201" spans="1:5">
      <c r="A201" s="457" t="s">
        <v>2369</v>
      </c>
      <c r="C201" s="456" t="s">
        <v>2370</v>
      </c>
      <c r="D201" s="456" t="s">
        <v>2134</v>
      </c>
      <c r="E201" s="456" t="s">
        <v>2105</v>
      </c>
    </row>
    <row r="202" spans="1:5">
      <c r="A202" s="457" t="s">
        <v>2371</v>
      </c>
      <c r="C202" s="456" t="s">
        <v>2372</v>
      </c>
      <c r="D202" s="456" t="s">
        <v>2134</v>
      </c>
      <c r="E202" s="456" t="s">
        <v>2105</v>
      </c>
    </row>
    <row r="203" spans="1:5">
      <c r="B203" s="456"/>
      <c r="D203" s="456"/>
    </row>
    <row r="204" spans="1:5">
      <c r="A204" s="457" t="s">
        <v>2373</v>
      </c>
      <c r="D204" s="456"/>
    </row>
    <row r="205" spans="1:5">
      <c r="A205" s="457" t="s">
        <v>825</v>
      </c>
      <c r="C205" s="456" t="s">
        <v>2374</v>
      </c>
      <c r="D205" s="456" t="s">
        <v>2375</v>
      </c>
      <c r="E205" s="456" t="s">
        <v>2376</v>
      </c>
    </row>
    <row r="206" spans="1:5">
      <c r="A206" s="457" t="s">
        <v>2377</v>
      </c>
      <c r="C206" s="456" t="s">
        <v>2378</v>
      </c>
      <c r="D206" s="456" t="s">
        <v>2375</v>
      </c>
      <c r="E206" s="456" t="s">
        <v>2376</v>
      </c>
    </row>
    <row r="207" spans="1:5">
      <c r="A207" s="457" t="s">
        <v>2379</v>
      </c>
      <c r="C207" s="456" t="s">
        <v>2380</v>
      </c>
      <c r="D207" s="456" t="s">
        <v>2375</v>
      </c>
      <c r="E207" s="456" t="s">
        <v>2376</v>
      </c>
    </row>
    <row r="208" spans="1:5">
      <c r="A208" s="457" t="s">
        <v>2381</v>
      </c>
      <c r="C208" s="456" t="s">
        <v>2382</v>
      </c>
      <c r="D208" s="456" t="s">
        <v>2375</v>
      </c>
      <c r="E208" s="456" t="s">
        <v>2376</v>
      </c>
    </row>
    <row r="209" spans="1:5">
      <c r="A209" s="457" t="s">
        <v>2383</v>
      </c>
      <c r="C209" s="456" t="s">
        <v>2384</v>
      </c>
      <c r="D209" s="456" t="s">
        <v>2375</v>
      </c>
      <c r="E209" s="456" t="s">
        <v>2376</v>
      </c>
    </row>
    <row r="210" spans="1:5">
      <c r="A210" s="457" t="s">
        <v>925</v>
      </c>
      <c r="C210" s="456" t="s">
        <v>2385</v>
      </c>
      <c r="D210" s="456" t="s">
        <v>2375</v>
      </c>
      <c r="E210" s="456" t="s">
        <v>2376</v>
      </c>
    </row>
    <row r="211" spans="1:5">
      <c r="A211" s="457" t="s">
        <v>926</v>
      </c>
      <c r="C211" s="456" t="s">
        <v>2386</v>
      </c>
      <c r="D211" s="456" t="s">
        <v>2375</v>
      </c>
      <c r="E211" s="456" t="s">
        <v>2376</v>
      </c>
    </row>
    <row r="212" spans="1:5">
      <c r="A212" s="457" t="s">
        <v>836</v>
      </c>
      <c r="C212" s="456" t="s">
        <v>2387</v>
      </c>
      <c r="D212" s="456" t="s">
        <v>2375</v>
      </c>
      <c r="E212" s="456" t="s">
        <v>2376</v>
      </c>
    </row>
    <row r="213" spans="1:5">
      <c r="A213" s="457" t="s">
        <v>2388</v>
      </c>
      <c r="C213" s="456" t="s">
        <v>2389</v>
      </c>
      <c r="D213" s="456" t="s">
        <v>2375</v>
      </c>
      <c r="E213" s="456" t="s">
        <v>2376</v>
      </c>
    </row>
    <row r="214" spans="1:5">
      <c r="A214" s="457" t="s">
        <v>2390</v>
      </c>
      <c r="C214" s="456" t="s">
        <v>2391</v>
      </c>
      <c r="D214" s="456" t="s">
        <v>2375</v>
      </c>
      <c r="E214" s="456" t="s">
        <v>2376</v>
      </c>
    </row>
    <row r="215" spans="1:5">
      <c r="A215" s="457" t="s">
        <v>2392</v>
      </c>
      <c r="C215" s="456" t="s">
        <v>2393</v>
      </c>
      <c r="D215" s="456" t="s">
        <v>2375</v>
      </c>
      <c r="E215" s="456" t="s">
        <v>2376</v>
      </c>
    </row>
    <row r="216" spans="1:5">
      <c r="A216" s="457" t="s">
        <v>2394</v>
      </c>
      <c r="C216" s="456" t="s">
        <v>2395</v>
      </c>
      <c r="D216" s="456" t="s">
        <v>2375</v>
      </c>
      <c r="E216" s="456" t="s">
        <v>2376</v>
      </c>
    </row>
    <row r="217" spans="1:5">
      <c r="A217" s="457" t="s">
        <v>847</v>
      </c>
      <c r="C217" s="456" t="s">
        <v>2396</v>
      </c>
      <c r="D217" s="456" t="s">
        <v>2375</v>
      </c>
      <c r="E217" s="456" t="s">
        <v>2376</v>
      </c>
    </row>
    <row r="218" spans="1:5">
      <c r="A218" s="457" t="s">
        <v>2397</v>
      </c>
      <c r="C218" s="456" t="s">
        <v>2398</v>
      </c>
      <c r="D218" s="456" t="s">
        <v>2375</v>
      </c>
      <c r="E218" s="456" t="s">
        <v>2376</v>
      </c>
    </row>
    <row r="219" spans="1:5">
      <c r="A219" s="457" t="s">
        <v>2399</v>
      </c>
      <c r="C219" s="456" t="s">
        <v>2400</v>
      </c>
      <c r="D219" s="456" t="s">
        <v>2375</v>
      </c>
      <c r="E219" s="456" t="s">
        <v>2376</v>
      </c>
    </row>
    <row r="220" spans="1:5">
      <c r="A220" s="457" t="s">
        <v>2401</v>
      </c>
      <c r="C220" s="456" t="s">
        <v>2402</v>
      </c>
      <c r="D220" s="456" t="s">
        <v>2375</v>
      </c>
      <c r="E220" s="456" t="s">
        <v>2376</v>
      </c>
    </row>
    <row r="221" spans="1:5">
      <c r="A221" s="457" t="s">
        <v>2403</v>
      </c>
      <c r="C221" s="456" t="s">
        <v>2404</v>
      </c>
      <c r="D221" s="456" t="s">
        <v>2375</v>
      </c>
      <c r="E221" s="456" t="s">
        <v>2376</v>
      </c>
    </row>
    <row r="222" spans="1:5">
      <c r="A222" s="457" t="s">
        <v>2405</v>
      </c>
      <c r="C222" s="456" t="s">
        <v>2406</v>
      </c>
      <c r="D222" s="456" t="s">
        <v>2375</v>
      </c>
      <c r="E222" s="456" t="s">
        <v>2376</v>
      </c>
    </row>
    <row r="223" spans="1:5">
      <c r="A223" s="457" t="s">
        <v>2407</v>
      </c>
      <c r="C223" s="456" t="s">
        <v>2408</v>
      </c>
      <c r="D223" s="456" t="s">
        <v>2375</v>
      </c>
      <c r="E223" s="456" t="s">
        <v>2376</v>
      </c>
    </row>
    <row r="224" spans="1:5">
      <c r="A224" s="457" t="s">
        <v>2409</v>
      </c>
      <c r="C224" s="456" t="s">
        <v>2410</v>
      </c>
      <c r="D224" s="456" t="s">
        <v>2375</v>
      </c>
      <c r="E224" s="456" t="s">
        <v>2376</v>
      </c>
    </row>
    <row r="225" spans="1:5">
      <c r="A225" s="457" t="s">
        <v>2411</v>
      </c>
      <c r="C225" s="456" t="s">
        <v>2412</v>
      </c>
      <c r="D225" s="456" t="s">
        <v>2375</v>
      </c>
      <c r="E225" s="456" t="s">
        <v>2376</v>
      </c>
    </row>
    <row r="226" spans="1:5">
      <c r="A226" s="457" t="s">
        <v>1</v>
      </c>
      <c r="C226" s="456" t="s">
        <v>2413</v>
      </c>
      <c r="D226" s="456" t="s">
        <v>2375</v>
      </c>
      <c r="E226" s="456" t="s">
        <v>2376</v>
      </c>
    </row>
    <row r="227" spans="1:5">
      <c r="A227" s="457" t="s">
        <v>2414</v>
      </c>
      <c r="C227" s="456" t="s">
        <v>2415</v>
      </c>
      <c r="D227" s="456" t="s">
        <v>2375</v>
      </c>
      <c r="E227" s="456" t="s">
        <v>2376</v>
      </c>
    </row>
    <row r="228" spans="1:5">
      <c r="A228" s="457" t="s">
        <v>2584</v>
      </c>
      <c r="C228" s="456" t="s">
        <v>2416</v>
      </c>
      <c r="D228" s="456" t="s">
        <v>2375</v>
      </c>
      <c r="E228" s="456" t="s">
        <v>2376</v>
      </c>
    </row>
    <row r="229" spans="1:5">
      <c r="A229" s="457" t="s">
        <v>2417</v>
      </c>
      <c r="C229" s="456" t="s">
        <v>2263</v>
      </c>
      <c r="D229" s="456" t="s">
        <v>2375</v>
      </c>
      <c r="E229" s="456" t="s">
        <v>2376</v>
      </c>
    </row>
    <row r="230" spans="1:5">
      <c r="A230" s="457" t="s">
        <v>9</v>
      </c>
      <c r="C230" s="456" t="s">
        <v>2418</v>
      </c>
      <c r="D230" s="456" t="s">
        <v>2375</v>
      </c>
      <c r="E230" s="456" t="s">
        <v>2376</v>
      </c>
    </row>
    <row r="231" spans="1:5">
      <c r="A231" s="457" t="s">
        <v>2419</v>
      </c>
      <c r="C231" s="456" t="s">
        <v>2420</v>
      </c>
      <c r="D231" s="456" t="s">
        <v>2375</v>
      </c>
      <c r="E231" s="456" t="s">
        <v>2376</v>
      </c>
    </row>
    <row r="232" spans="1:5">
      <c r="A232" s="457" t="s">
        <v>2421</v>
      </c>
      <c r="C232" s="456" t="s">
        <v>2422</v>
      </c>
      <c r="D232" s="456" t="s">
        <v>2375</v>
      </c>
      <c r="E232" s="456" t="s">
        <v>2376</v>
      </c>
    </row>
    <row r="233" spans="1:5">
      <c r="A233" s="457" t="s">
        <v>2423</v>
      </c>
      <c r="C233" s="456" t="s">
        <v>2424</v>
      </c>
      <c r="D233" s="456" t="s">
        <v>2375</v>
      </c>
      <c r="E233" s="456" t="s">
        <v>2376</v>
      </c>
    </row>
    <row r="234" spans="1:5">
      <c r="A234" s="457" t="s">
        <v>2425</v>
      </c>
      <c r="C234" s="456" t="s">
        <v>2426</v>
      </c>
      <c r="D234" s="456" t="s">
        <v>2375</v>
      </c>
      <c r="E234" s="456" t="s">
        <v>2376</v>
      </c>
    </row>
    <row r="235" spans="1:5">
      <c r="A235" s="457" t="s">
        <v>2427</v>
      </c>
      <c r="C235" s="456" t="s">
        <v>2428</v>
      </c>
      <c r="D235" s="456" t="s">
        <v>2375</v>
      </c>
      <c r="E235" s="456" t="s">
        <v>2376</v>
      </c>
    </row>
    <row r="236" spans="1:5">
      <c r="A236" s="457" t="s">
        <v>2429</v>
      </c>
      <c r="C236" s="456" t="s">
        <v>2430</v>
      </c>
      <c r="D236" s="456" t="s">
        <v>2375</v>
      </c>
      <c r="E236" s="456" t="s">
        <v>2376</v>
      </c>
    </row>
    <row r="237" spans="1:5">
      <c r="A237" s="457" t="s">
        <v>927</v>
      </c>
      <c r="C237" s="456" t="s">
        <v>1954</v>
      </c>
      <c r="D237" s="456" t="s">
        <v>2375</v>
      </c>
      <c r="E237" s="456" t="s">
        <v>2376</v>
      </c>
    </row>
    <row r="238" spans="1:5">
      <c r="A238" s="457" t="s">
        <v>928</v>
      </c>
      <c r="C238" s="456" t="s">
        <v>1955</v>
      </c>
      <c r="D238" s="456" t="s">
        <v>2375</v>
      </c>
      <c r="E238" s="456" t="s">
        <v>2376</v>
      </c>
    </row>
    <row r="239" spans="1:5">
      <c r="A239" s="457" t="s">
        <v>929</v>
      </c>
      <c r="C239" s="456" t="s">
        <v>1956</v>
      </c>
      <c r="D239" s="456" t="s">
        <v>2375</v>
      </c>
      <c r="E239" s="456" t="s">
        <v>2376</v>
      </c>
    </row>
    <row r="240" spans="1:5">
      <c r="A240" s="457" t="s">
        <v>2431</v>
      </c>
      <c r="C240" s="456" t="s">
        <v>2432</v>
      </c>
      <c r="D240" s="456" t="s">
        <v>2375</v>
      </c>
      <c r="E240" s="456" t="s">
        <v>2376</v>
      </c>
    </row>
    <row r="241" spans="1:5">
      <c r="A241" s="457" t="s">
        <v>2433</v>
      </c>
      <c r="C241" s="456" t="s">
        <v>2434</v>
      </c>
      <c r="D241" s="456" t="s">
        <v>2375</v>
      </c>
      <c r="E241" s="456" t="s">
        <v>2376</v>
      </c>
    </row>
    <row r="242" spans="1:5">
      <c r="A242" s="457" t="s">
        <v>930</v>
      </c>
      <c r="C242" s="456" t="s">
        <v>2435</v>
      </c>
      <c r="D242" s="456" t="s">
        <v>2375</v>
      </c>
      <c r="E242" s="456" t="s">
        <v>2376</v>
      </c>
    </row>
    <row r="243" spans="1:5">
      <c r="A243" s="457" t="s">
        <v>2436</v>
      </c>
      <c r="C243" s="456" t="s">
        <v>2437</v>
      </c>
      <c r="D243" s="456" t="s">
        <v>2375</v>
      </c>
      <c r="E243" s="456" t="s">
        <v>2376</v>
      </c>
    </row>
    <row r="244" spans="1:5">
      <c r="A244" s="457" t="s">
        <v>2438</v>
      </c>
      <c r="C244" s="456" t="s">
        <v>2439</v>
      </c>
      <c r="D244" s="456" t="s">
        <v>2375</v>
      </c>
      <c r="E244" s="456" t="s">
        <v>2376</v>
      </c>
    </row>
    <row r="245" spans="1:5">
      <c r="A245" s="457" t="s">
        <v>44</v>
      </c>
      <c r="C245" s="456" t="s">
        <v>2440</v>
      </c>
      <c r="D245" s="456" t="s">
        <v>2375</v>
      </c>
      <c r="E245" s="456" t="s">
        <v>2376</v>
      </c>
    </row>
    <row r="246" spans="1:5">
      <c r="A246" s="457" t="s">
        <v>2441</v>
      </c>
      <c r="C246" s="456" t="s">
        <v>2442</v>
      </c>
      <c r="D246" s="456" t="s">
        <v>2375</v>
      </c>
      <c r="E246" s="456" t="s">
        <v>2376</v>
      </c>
    </row>
    <row r="247" spans="1:5">
      <c r="A247" s="457" t="s">
        <v>2443</v>
      </c>
      <c r="C247" s="456" t="s">
        <v>2444</v>
      </c>
      <c r="D247" s="456" t="s">
        <v>2375</v>
      </c>
      <c r="E247" s="456" t="s">
        <v>2376</v>
      </c>
    </row>
    <row r="248" spans="1:5">
      <c r="A248" s="457" t="s">
        <v>2445</v>
      </c>
      <c r="C248" s="456" t="s">
        <v>2446</v>
      </c>
      <c r="D248" s="456" t="s">
        <v>2375</v>
      </c>
      <c r="E248" s="456" t="s">
        <v>2376</v>
      </c>
    </row>
    <row r="249" spans="1:5">
      <c r="A249" s="457" t="s">
        <v>2447</v>
      </c>
      <c r="C249" s="456" t="s">
        <v>2448</v>
      </c>
      <c r="D249" s="456" t="s">
        <v>2375</v>
      </c>
      <c r="E249" s="456" t="s">
        <v>2376</v>
      </c>
    </row>
    <row r="250" spans="1:5">
      <c r="A250" s="457" t="s">
        <v>521</v>
      </c>
      <c r="C250" s="456" t="s">
        <v>2449</v>
      </c>
      <c r="D250" s="456" t="s">
        <v>2375</v>
      </c>
      <c r="E250" s="456" t="s">
        <v>2376</v>
      </c>
    </row>
    <row r="251" spans="1:5">
      <c r="A251" s="457" t="s">
        <v>2450</v>
      </c>
      <c r="C251" s="456" t="s">
        <v>2451</v>
      </c>
      <c r="D251" s="456" t="s">
        <v>2375</v>
      </c>
      <c r="E251" s="456" t="s">
        <v>2376</v>
      </c>
    </row>
    <row r="252" spans="1:5">
      <c r="A252" s="457" t="s">
        <v>2452</v>
      </c>
      <c r="C252" s="456" t="s">
        <v>2453</v>
      </c>
      <c r="D252" s="456" t="s">
        <v>2375</v>
      </c>
      <c r="E252" s="456" t="s">
        <v>2376</v>
      </c>
    </row>
    <row r="253" spans="1:5">
      <c r="A253" s="457" t="s">
        <v>2454</v>
      </c>
      <c r="C253" s="456" t="s">
        <v>2455</v>
      </c>
      <c r="D253" s="456" t="s">
        <v>2375</v>
      </c>
      <c r="E253" s="456" t="s">
        <v>2376</v>
      </c>
    </row>
    <row r="254" spans="1:5">
      <c r="A254" s="457" t="s">
        <v>2456</v>
      </c>
      <c r="C254" s="456" t="s">
        <v>2457</v>
      </c>
      <c r="D254" s="456" t="s">
        <v>2375</v>
      </c>
      <c r="E254" s="456" t="s">
        <v>2376</v>
      </c>
    </row>
    <row r="255" spans="1:5">
      <c r="A255" s="457" t="s">
        <v>2458</v>
      </c>
      <c r="C255" s="456" t="s">
        <v>2459</v>
      </c>
      <c r="D255" s="456" t="s">
        <v>2375</v>
      </c>
      <c r="E255" s="456" t="s">
        <v>2376</v>
      </c>
    </row>
    <row r="256" spans="1:5">
      <c r="A256" s="457" t="s">
        <v>2460</v>
      </c>
      <c r="C256" s="456" t="s">
        <v>2461</v>
      </c>
      <c r="D256" s="456" t="s">
        <v>2375</v>
      </c>
      <c r="E256" s="456" t="s">
        <v>2376</v>
      </c>
    </row>
    <row r="257" spans="1:5">
      <c r="A257" s="457" t="s">
        <v>69</v>
      </c>
      <c r="C257" s="456" t="s">
        <v>2462</v>
      </c>
      <c r="D257" s="456" t="s">
        <v>2375</v>
      </c>
      <c r="E257" s="456" t="s">
        <v>2376</v>
      </c>
    </row>
    <row r="258" spans="1:5">
      <c r="A258" s="457" t="s">
        <v>2463</v>
      </c>
      <c r="C258" s="456" t="s">
        <v>2464</v>
      </c>
      <c r="D258" s="456" t="s">
        <v>2375</v>
      </c>
      <c r="E258" s="456" t="s">
        <v>2376</v>
      </c>
    </row>
    <row r="259" spans="1:5">
      <c r="A259" s="457" t="s">
        <v>2465</v>
      </c>
      <c r="C259" s="456" t="s">
        <v>2466</v>
      </c>
      <c r="D259" s="456" t="s">
        <v>2375</v>
      </c>
      <c r="E259" s="456" t="s">
        <v>2376</v>
      </c>
    </row>
    <row r="260" spans="1:5">
      <c r="A260" s="457" t="s">
        <v>2467</v>
      </c>
      <c r="C260" s="456" t="s">
        <v>2468</v>
      </c>
      <c r="D260" s="456" t="s">
        <v>2375</v>
      </c>
      <c r="E260" s="456" t="s">
        <v>2376</v>
      </c>
    </row>
    <row r="261" spans="1:5">
      <c r="A261" s="457" t="s">
        <v>2469</v>
      </c>
      <c r="C261" s="456" t="s">
        <v>2470</v>
      </c>
      <c r="D261" s="456" t="s">
        <v>2375</v>
      </c>
      <c r="E261" s="456" t="s">
        <v>2376</v>
      </c>
    </row>
    <row r="262" spans="1:5">
      <c r="A262" s="457" t="s">
        <v>2471</v>
      </c>
      <c r="C262" s="456" t="s">
        <v>2472</v>
      </c>
      <c r="D262" s="456" t="s">
        <v>2375</v>
      </c>
      <c r="E262" s="456" t="s">
        <v>2376</v>
      </c>
    </row>
    <row r="263" spans="1:5">
      <c r="A263" s="457" t="s">
        <v>2473</v>
      </c>
      <c r="C263" s="456" t="s">
        <v>2474</v>
      </c>
      <c r="D263" s="456" t="s">
        <v>2375</v>
      </c>
      <c r="E263" s="456" t="s">
        <v>2376</v>
      </c>
    </row>
    <row r="264" spans="1:5">
      <c r="A264" s="457" t="s">
        <v>2475</v>
      </c>
      <c r="C264" s="456" t="s">
        <v>2476</v>
      </c>
      <c r="D264" s="456" t="s">
        <v>2375</v>
      </c>
      <c r="E264" s="456" t="s">
        <v>2376</v>
      </c>
    </row>
    <row r="265" spans="1:5">
      <c r="A265" s="457" t="s">
        <v>2477</v>
      </c>
      <c r="C265" s="456" t="s">
        <v>2478</v>
      </c>
      <c r="D265" s="456" t="s">
        <v>2375</v>
      </c>
      <c r="E265" s="456" t="s">
        <v>2376</v>
      </c>
    </row>
    <row r="266" spans="1:5">
      <c r="A266" s="457" t="s">
        <v>2479</v>
      </c>
      <c r="C266" s="456" t="s">
        <v>2480</v>
      </c>
      <c r="D266" s="456" t="s">
        <v>2375</v>
      </c>
      <c r="E266" s="456" t="s">
        <v>2376</v>
      </c>
    </row>
    <row r="267" spans="1:5">
      <c r="A267" s="457" t="s">
        <v>2481</v>
      </c>
      <c r="C267" s="456" t="s">
        <v>2482</v>
      </c>
      <c r="D267" s="456" t="s">
        <v>2375</v>
      </c>
      <c r="E267" s="456" t="s">
        <v>2376</v>
      </c>
    </row>
    <row r="268" spans="1:5">
      <c r="A268" s="457" t="s">
        <v>2483</v>
      </c>
      <c r="C268" s="456" t="s">
        <v>2484</v>
      </c>
      <c r="D268" s="456" t="s">
        <v>2375</v>
      </c>
      <c r="E268" s="456" t="s">
        <v>2376</v>
      </c>
    </row>
    <row r="269" spans="1:5">
      <c r="B269" s="456"/>
      <c r="D269" s="456"/>
    </row>
    <row r="270" spans="1:5">
      <c r="A270" s="457" t="s">
        <v>2485</v>
      </c>
      <c r="D270" s="456"/>
    </row>
    <row r="271" spans="1:5">
      <c r="A271" s="457" t="s">
        <v>98</v>
      </c>
      <c r="C271" s="456" t="s">
        <v>2486</v>
      </c>
      <c r="D271" s="456" t="s">
        <v>2487</v>
      </c>
      <c r="E271" s="456" t="s">
        <v>2376</v>
      </c>
    </row>
    <row r="272" spans="1:5">
      <c r="A272" s="457" t="s">
        <v>2488</v>
      </c>
      <c r="C272" s="456" t="s">
        <v>2489</v>
      </c>
      <c r="D272" s="456" t="s">
        <v>2487</v>
      </c>
      <c r="E272" s="456" t="s">
        <v>2376</v>
      </c>
    </row>
    <row r="273" spans="1:5">
      <c r="A273" s="457" t="s">
        <v>2490</v>
      </c>
      <c r="C273" s="456" t="s">
        <v>2491</v>
      </c>
      <c r="D273" s="456" t="s">
        <v>2487</v>
      </c>
      <c r="E273" s="456" t="s">
        <v>2376</v>
      </c>
    </row>
    <row r="274" spans="1:5">
      <c r="A274" s="457" t="s">
        <v>2492</v>
      </c>
      <c r="C274" s="456" t="s">
        <v>2493</v>
      </c>
      <c r="D274" s="456" t="s">
        <v>2487</v>
      </c>
      <c r="E274" s="456" t="s">
        <v>2376</v>
      </c>
    </row>
    <row r="275" spans="1:5">
      <c r="A275" s="457" t="s">
        <v>865</v>
      </c>
      <c r="C275" s="456" t="s">
        <v>2494</v>
      </c>
      <c r="D275" s="456" t="s">
        <v>2487</v>
      </c>
      <c r="E275" s="456" t="s">
        <v>2376</v>
      </c>
    </row>
    <row r="276" spans="1:5">
      <c r="A276" s="457" t="s">
        <v>866</v>
      </c>
      <c r="C276" s="456" t="s">
        <v>2495</v>
      </c>
      <c r="D276" s="456" t="s">
        <v>2487</v>
      </c>
      <c r="E276" s="456" t="s">
        <v>2376</v>
      </c>
    </row>
    <row r="277" spans="1:5">
      <c r="A277" s="457" t="s">
        <v>108</v>
      </c>
      <c r="C277" s="456" t="s">
        <v>2496</v>
      </c>
      <c r="D277" s="456" t="s">
        <v>2487</v>
      </c>
      <c r="E277" s="456" t="s">
        <v>2376</v>
      </c>
    </row>
    <row r="278" spans="1:5">
      <c r="A278" s="457" t="s">
        <v>2497</v>
      </c>
      <c r="C278" s="456" t="s">
        <v>2498</v>
      </c>
      <c r="D278" s="456" t="s">
        <v>2487</v>
      </c>
      <c r="E278" s="456" t="s">
        <v>2376</v>
      </c>
    </row>
    <row r="279" spans="1:5">
      <c r="A279" s="457" t="s">
        <v>2499</v>
      </c>
      <c r="C279" s="456" t="s">
        <v>2500</v>
      </c>
      <c r="D279" s="456" t="s">
        <v>2487</v>
      </c>
      <c r="E279" s="456" t="s">
        <v>2376</v>
      </c>
    </row>
    <row r="280" spans="1:5">
      <c r="A280" s="457" t="s">
        <v>2501</v>
      </c>
      <c r="C280" s="456" t="s">
        <v>2502</v>
      </c>
      <c r="D280" s="456" t="s">
        <v>2487</v>
      </c>
      <c r="E280" s="456" t="s">
        <v>2376</v>
      </c>
    </row>
    <row r="281" spans="1:5">
      <c r="A281" s="457" t="s">
        <v>2503</v>
      </c>
      <c r="C281" s="456" t="s">
        <v>2504</v>
      </c>
      <c r="D281" s="456" t="s">
        <v>2487</v>
      </c>
      <c r="E281" s="456" t="s">
        <v>2376</v>
      </c>
    </row>
    <row r="282" spans="1:5">
      <c r="A282" s="457" t="s">
        <v>120</v>
      </c>
      <c r="C282" s="456" t="s">
        <v>2505</v>
      </c>
      <c r="D282" s="456" t="s">
        <v>2487</v>
      </c>
      <c r="E282" s="456" t="s">
        <v>2376</v>
      </c>
    </row>
    <row r="283" spans="1:5">
      <c r="A283" s="457" t="s">
        <v>2506</v>
      </c>
      <c r="C283" s="456" t="s">
        <v>2507</v>
      </c>
      <c r="D283" s="456" t="s">
        <v>2487</v>
      </c>
      <c r="E283" s="456" t="s">
        <v>2376</v>
      </c>
    </row>
    <row r="284" spans="1:5">
      <c r="A284" s="457" t="s">
        <v>2508</v>
      </c>
      <c r="C284" s="456" t="s">
        <v>2509</v>
      </c>
      <c r="D284" s="456" t="s">
        <v>2487</v>
      </c>
      <c r="E284" s="456" t="s">
        <v>2376</v>
      </c>
    </row>
    <row r="285" spans="1:5">
      <c r="A285" s="457" t="s">
        <v>2510</v>
      </c>
      <c r="C285" s="456" t="s">
        <v>2511</v>
      </c>
      <c r="D285" s="456" t="s">
        <v>2487</v>
      </c>
      <c r="E285" s="456" t="s">
        <v>2376</v>
      </c>
    </row>
    <row r="286" spans="1:5">
      <c r="A286" s="457" t="s">
        <v>2512</v>
      </c>
      <c r="C286" s="456" t="s">
        <v>2513</v>
      </c>
      <c r="D286" s="456" t="s">
        <v>2487</v>
      </c>
      <c r="E286" s="456" t="s">
        <v>2376</v>
      </c>
    </row>
    <row r="287" spans="1:5">
      <c r="A287" s="457" t="s">
        <v>131</v>
      </c>
      <c r="C287" s="456" t="s">
        <v>2514</v>
      </c>
      <c r="D287" s="456" t="s">
        <v>2487</v>
      </c>
      <c r="E287" s="456" t="s">
        <v>2376</v>
      </c>
    </row>
    <row r="288" spans="1:5">
      <c r="A288" s="457" t="s">
        <v>2515</v>
      </c>
      <c r="C288" s="456" t="s">
        <v>2516</v>
      </c>
      <c r="D288" s="456" t="s">
        <v>2487</v>
      </c>
      <c r="E288" s="456" t="s">
        <v>2376</v>
      </c>
    </row>
    <row r="289" spans="1:5">
      <c r="A289" s="457" t="s">
        <v>2517</v>
      </c>
      <c r="C289" s="456" t="s">
        <v>2518</v>
      </c>
      <c r="D289" s="456" t="s">
        <v>2487</v>
      </c>
      <c r="E289" s="456" t="s">
        <v>2376</v>
      </c>
    </row>
    <row r="290" spans="1:5">
      <c r="A290" s="457" t="s">
        <v>2519</v>
      </c>
      <c r="C290" s="456" t="s">
        <v>2426</v>
      </c>
      <c r="D290" s="456" t="s">
        <v>2487</v>
      </c>
      <c r="E290" s="456" t="s">
        <v>2376</v>
      </c>
    </row>
    <row r="291" spans="1:5">
      <c r="A291" s="457" t="s">
        <v>2520</v>
      </c>
      <c r="C291" s="456" t="s">
        <v>2428</v>
      </c>
      <c r="D291" s="456" t="s">
        <v>2487</v>
      </c>
      <c r="E291" s="456" t="s">
        <v>2376</v>
      </c>
    </row>
    <row r="292" spans="1:5">
      <c r="A292" s="457" t="s">
        <v>2521</v>
      </c>
      <c r="C292" s="456" t="s">
        <v>2522</v>
      </c>
      <c r="D292" s="456" t="s">
        <v>2487</v>
      </c>
      <c r="E292" s="456" t="s">
        <v>2376</v>
      </c>
    </row>
    <row r="293" spans="1:5">
      <c r="A293" s="457" t="s">
        <v>2523</v>
      </c>
      <c r="C293" s="456" t="s">
        <v>2524</v>
      </c>
      <c r="D293" s="456" t="s">
        <v>2487</v>
      </c>
      <c r="E293" s="456" t="s">
        <v>2376</v>
      </c>
    </row>
    <row r="294" spans="1:5">
      <c r="A294" s="457" t="s">
        <v>2525</v>
      </c>
      <c r="C294" s="456" t="s">
        <v>2526</v>
      </c>
      <c r="D294" s="456" t="s">
        <v>2487</v>
      </c>
      <c r="E294" s="456" t="s">
        <v>2376</v>
      </c>
    </row>
    <row r="295" spans="1:5">
      <c r="A295" s="457" t="s">
        <v>2527</v>
      </c>
      <c r="C295" s="456" t="s">
        <v>2437</v>
      </c>
      <c r="D295" s="456" t="s">
        <v>2487</v>
      </c>
      <c r="E295" s="456" t="s">
        <v>2376</v>
      </c>
    </row>
    <row r="296" spans="1:5">
      <c r="A296" s="457" t="s">
        <v>2528</v>
      </c>
      <c r="C296" s="456" t="s">
        <v>2529</v>
      </c>
      <c r="D296" s="456" t="s">
        <v>2487</v>
      </c>
      <c r="E296" s="456" t="s">
        <v>2376</v>
      </c>
    </row>
    <row r="297" spans="1:5">
      <c r="A297" s="457" t="s">
        <v>158</v>
      </c>
      <c r="C297" s="456" t="s">
        <v>2530</v>
      </c>
      <c r="D297" s="456" t="s">
        <v>2487</v>
      </c>
      <c r="E297" s="456" t="s">
        <v>2376</v>
      </c>
    </row>
    <row r="298" spans="1:5">
      <c r="A298" s="457" t="s">
        <v>2531</v>
      </c>
      <c r="C298" s="456" t="s">
        <v>2532</v>
      </c>
      <c r="D298" s="456" t="s">
        <v>2487</v>
      </c>
      <c r="E298" s="456" t="s">
        <v>2376</v>
      </c>
    </row>
    <row r="299" spans="1:5">
      <c r="A299" s="457" t="s">
        <v>2533</v>
      </c>
      <c r="C299" s="456" t="s">
        <v>2444</v>
      </c>
      <c r="D299" s="456" t="s">
        <v>2487</v>
      </c>
      <c r="E299" s="456" t="s">
        <v>2376</v>
      </c>
    </row>
    <row r="300" spans="1:5">
      <c r="A300" s="457" t="s">
        <v>2534</v>
      </c>
      <c r="C300" s="456" t="s">
        <v>2535</v>
      </c>
      <c r="D300" s="456" t="s">
        <v>2487</v>
      </c>
      <c r="E300" s="456" t="s">
        <v>2376</v>
      </c>
    </row>
    <row r="301" spans="1:5">
      <c r="A301" s="457" t="s">
        <v>2536</v>
      </c>
      <c r="C301" s="456" t="s">
        <v>2537</v>
      </c>
      <c r="D301" s="456" t="s">
        <v>2487</v>
      </c>
      <c r="E301" s="456" t="s">
        <v>2376</v>
      </c>
    </row>
    <row r="302" spans="1:5">
      <c r="A302" s="457" t="s">
        <v>2538</v>
      </c>
      <c r="C302" s="456" t="s">
        <v>2539</v>
      </c>
      <c r="D302" s="456" t="s">
        <v>2487</v>
      </c>
      <c r="E302" s="456" t="s">
        <v>2376</v>
      </c>
    </row>
    <row r="303" spans="1:5">
      <c r="A303" s="457" t="s">
        <v>2540</v>
      </c>
      <c r="C303" s="456" t="s">
        <v>2541</v>
      </c>
      <c r="D303" s="456" t="s">
        <v>2487</v>
      </c>
      <c r="E303" s="456" t="s">
        <v>2376</v>
      </c>
    </row>
    <row r="304" spans="1:5">
      <c r="A304" s="457" t="s">
        <v>2542</v>
      </c>
      <c r="C304" s="456" t="s">
        <v>2543</v>
      </c>
      <c r="D304" s="456" t="s">
        <v>2487</v>
      </c>
      <c r="E304" s="456" t="s">
        <v>2376</v>
      </c>
    </row>
    <row r="305" spans="1:5">
      <c r="A305" s="457" t="s">
        <v>2544</v>
      </c>
      <c r="C305" s="456" t="s">
        <v>2545</v>
      </c>
      <c r="D305" s="456" t="s">
        <v>2487</v>
      </c>
      <c r="E305" s="456" t="s">
        <v>2376</v>
      </c>
    </row>
    <row r="306" spans="1:5">
      <c r="A306" s="457" t="s">
        <v>182</v>
      </c>
      <c r="C306" s="456" t="s">
        <v>2546</v>
      </c>
      <c r="D306" s="456" t="s">
        <v>2487</v>
      </c>
      <c r="E306" s="456" t="s">
        <v>2376</v>
      </c>
    </row>
    <row r="307" spans="1:5">
      <c r="A307" s="457" t="s">
        <v>2547</v>
      </c>
      <c r="C307" s="456" t="s">
        <v>2548</v>
      </c>
      <c r="D307" s="456" t="s">
        <v>2487</v>
      </c>
      <c r="E307" s="456" t="s">
        <v>2376</v>
      </c>
    </row>
    <row r="308" spans="1:5">
      <c r="A308" s="457" t="s">
        <v>2549</v>
      </c>
      <c r="C308" s="456" t="s">
        <v>2550</v>
      </c>
      <c r="D308" s="456" t="s">
        <v>2487</v>
      </c>
      <c r="E308" s="456" t="s">
        <v>2376</v>
      </c>
    </row>
    <row r="309" spans="1:5">
      <c r="A309" s="457" t="s">
        <v>2551</v>
      </c>
      <c r="C309" s="456" t="s">
        <v>2552</v>
      </c>
      <c r="D309" s="456" t="s">
        <v>2487</v>
      </c>
      <c r="E309" s="456" t="s">
        <v>2376</v>
      </c>
    </row>
    <row r="310" spans="1:5">
      <c r="A310" s="457" t="s">
        <v>2553</v>
      </c>
      <c r="C310" s="456" t="s">
        <v>2554</v>
      </c>
      <c r="D310" s="456" t="s">
        <v>2487</v>
      </c>
      <c r="E310" s="456" t="s">
        <v>2376</v>
      </c>
    </row>
    <row r="311" spans="1:5">
      <c r="A311" s="457" t="s">
        <v>2555</v>
      </c>
      <c r="C311" s="456" t="s">
        <v>2556</v>
      </c>
      <c r="D311" s="456" t="s">
        <v>2487</v>
      </c>
      <c r="E311" s="456" t="s">
        <v>2376</v>
      </c>
    </row>
    <row r="312" spans="1:5">
      <c r="B312" s="456"/>
      <c r="D312" s="456"/>
    </row>
    <row r="313" spans="1:5">
      <c r="A313" s="457" t="s">
        <v>2557</v>
      </c>
      <c r="D313" s="456"/>
    </row>
    <row r="314" spans="1:5">
      <c r="A314" s="457" t="s">
        <v>2558</v>
      </c>
      <c r="C314" s="456" t="s">
        <v>2559</v>
      </c>
      <c r="D314" s="456" t="s">
        <v>2560</v>
      </c>
      <c r="E314" s="456" t="s">
        <v>2561</v>
      </c>
    </row>
    <row r="315" spans="1:5">
      <c r="A315" s="457" t="s">
        <v>2562</v>
      </c>
      <c r="C315" s="456" t="s">
        <v>2563</v>
      </c>
      <c r="D315" s="456" t="s">
        <v>2105</v>
      </c>
      <c r="E315" s="456" t="s">
        <v>2564</v>
      </c>
    </row>
    <row r="316" spans="1:5">
      <c r="A316" s="457" t="s">
        <v>2565</v>
      </c>
      <c r="C316" s="456" t="s">
        <v>2566</v>
      </c>
      <c r="D316" s="456" t="s">
        <v>2105</v>
      </c>
      <c r="E316" s="456" t="s">
        <v>2564</v>
      </c>
    </row>
    <row r="317" spans="1:5">
      <c r="A317" s="457" t="s">
        <v>2567</v>
      </c>
      <c r="C317" s="456" t="s">
        <v>2568</v>
      </c>
      <c r="D317" s="456" t="s">
        <v>2564</v>
      </c>
    </row>
    <row r="318" spans="1:5">
      <c r="A318" s="457" t="s">
        <v>2569</v>
      </c>
      <c r="C318" s="456" t="s">
        <v>2570</v>
      </c>
      <c r="D318" s="456" t="s">
        <v>2564</v>
      </c>
    </row>
  </sheetData>
  <sheetProtection password="C096" sheet="1" objects="1" scenarios="1" selectLockedCells="1" selectUnlockedCells="1"/>
  <printOptions gridLines="1" gridLinesSet="0"/>
  <pageMargins left="0.78740157499999996" right="0.78740157499999996" top="0.984251969" bottom="0.984251969" header="0.5" footer="0.5"/>
  <pageSetup paperSize="9" orientation="portrait" horizontalDpi="4294967293" verticalDpi="1200" r:id="rId1"/>
  <headerFooter alignWithMargins="0">
    <oddHeader>&amp;C&amp;A</oddHeader>
    <oddFooter>&amp;Lwww.ruz.sk&amp;CBlue soft s r.o.&amp;R&amp;G</oddFooter>
  </headerFooter>
  <legacyDrawingHF r:id="rId2"/>
</worksheet>
</file>

<file path=xl/worksheets/sheet63.xml><?xml version="1.0" encoding="utf-8"?>
<worksheet xmlns="http://schemas.openxmlformats.org/spreadsheetml/2006/main" xmlns:r="http://schemas.openxmlformats.org/officeDocument/2006/relationships">
  <sheetPr codeName="List6">
    <tabColor rgb="FFFF0000"/>
  </sheetPr>
  <dimension ref="A1:IU425"/>
  <sheetViews>
    <sheetView showGridLines="0" zoomScale="145" zoomScaleNormal="145" workbookViewId="0">
      <pane xSplit="2" ySplit="2" topLeftCell="H3" activePane="bottomRight" state="frozen"/>
      <selection activeCell="G188" sqref="G188"/>
      <selection pane="topRight" activeCell="G188" sqref="G188"/>
      <selection pane="bottomLeft" activeCell="G188" sqref="G188"/>
      <selection pane="bottomRight" activeCell="I4" sqref="I4"/>
    </sheetView>
  </sheetViews>
  <sheetFormatPr defaultRowHeight="10.5" outlineLevelRow="2"/>
  <cols>
    <col min="1" max="1" width="6.140625" style="79" customWidth="1"/>
    <col min="2" max="2" width="7.7109375" style="86" hidden="1" customWidth="1"/>
    <col min="3" max="3" width="36.42578125" style="86" customWidth="1"/>
    <col min="4" max="4" width="15.140625" style="74" customWidth="1"/>
    <col min="5" max="6" width="11.85546875" style="74" bestFit="1" customWidth="1"/>
    <col min="7" max="7" width="12.42578125" style="292" bestFit="1" customWidth="1"/>
    <col min="8" max="8" width="19.140625" style="46" customWidth="1"/>
    <col min="9" max="10" width="11.85546875" style="46" bestFit="1" customWidth="1"/>
    <col min="11" max="11" width="19.140625" style="304" customWidth="1"/>
    <col min="12" max="12" width="15.140625" style="46" customWidth="1"/>
    <col min="13" max="13" width="8.85546875" style="46" customWidth="1"/>
    <col min="14" max="16384" width="9.140625" style="46"/>
  </cols>
  <sheetData>
    <row r="1" spans="1:12">
      <c r="C1" s="3059" t="s">
        <v>2581</v>
      </c>
      <c r="D1" s="3060"/>
      <c r="E1" s="3060"/>
      <c r="F1" s="3060"/>
      <c r="G1" s="3060"/>
      <c r="H1" s="3060"/>
      <c r="I1" s="3060"/>
      <c r="J1" s="3060"/>
      <c r="K1" s="3060"/>
    </row>
    <row r="2" spans="1:12" ht="24.75" customHeight="1" thickBot="1">
      <c r="A2" s="91" t="s">
        <v>402</v>
      </c>
      <c r="B2" s="44" t="s">
        <v>402</v>
      </c>
      <c r="C2" s="44" t="s">
        <v>403</v>
      </c>
      <c r="D2" s="45" t="s">
        <v>404</v>
      </c>
      <c r="E2" s="45" t="s">
        <v>345</v>
      </c>
      <c r="F2" s="45" t="s">
        <v>346</v>
      </c>
      <c r="G2" s="284" t="s">
        <v>347</v>
      </c>
      <c r="H2" s="45" t="s">
        <v>404</v>
      </c>
      <c r="I2" s="45" t="s">
        <v>345</v>
      </c>
      <c r="J2" s="45" t="s">
        <v>346</v>
      </c>
      <c r="K2" s="294" t="s">
        <v>347</v>
      </c>
    </row>
    <row r="3" spans="1:12" ht="12" thickBot="1">
      <c r="A3" s="43"/>
      <c r="B3" s="44"/>
      <c r="C3" s="44"/>
      <c r="D3" s="3058" t="s">
        <v>3095</v>
      </c>
      <c r="E3" s="3058"/>
      <c r="F3" s="3058"/>
      <c r="G3" s="3058"/>
      <c r="H3" s="3058" t="s">
        <v>3096</v>
      </c>
      <c r="I3" s="3058"/>
      <c r="J3" s="3058"/>
      <c r="K3" s="3058"/>
    </row>
    <row r="4" spans="1:12" ht="12" thickBot="1">
      <c r="A4" s="47">
        <v>0</v>
      </c>
      <c r="B4" s="44"/>
      <c r="C4" s="48" t="s">
        <v>405</v>
      </c>
      <c r="D4" s="49">
        <f t="shared" ref="D4:K4" si="0">SUM(D5+D15+D25+D29+D35+D41+D50+D60+D70)</f>
        <v>1186.9200000000019</v>
      </c>
      <c r="E4" s="49">
        <f t="shared" si="0"/>
        <v>0</v>
      </c>
      <c r="F4" s="49">
        <f t="shared" si="0"/>
        <v>568.87</v>
      </c>
      <c r="G4" s="285">
        <f t="shared" si="0"/>
        <v>618.05000000000291</v>
      </c>
      <c r="H4" s="49">
        <f t="shared" si="0"/>
        <v>2327.1399999999994</v>
      </c>
      <c r="I4" s="49">
        <f t="shared" si="0"/>
        <v>0</v>
      </c>
      <c r="J4" s="49">
        <f t="shared" si="0"/>
        <v>1140.22</v>
      </c>
      <c r="K4" s="295">
        <f t="shared" si="0"/>
        <v>1186.9199999999983</v>
      </c>
    </row>
    <row r="5" spans="1:12">
      <c r="A5" s="50" t="s">
        <v>406</v>
      </c>
      <c r="B5" s="51"/>
      <c r="C5" s="52" t="s">
        <v>407</v>
      </c>
      <c r="D5" s="53">
        <f t="shared" ref="D5:K5" si="1">SUM(D6:D14)</f>
        <v>0</v>
      </c>
      <c r="E5" s="53">
        <f t="shared" si="1"/>
        <v>0</v>
      </c>
      <c r="F5" s="53">
        <f t="shared" si="1"/>
        <v>0</v>
      </c>
      <c r="G5" s="286">
        <f t="shared" si="1"/>
        <v>0</v>
      </c>
      <c r="H5" s="53">
        <f t="shared" si="1"/>
        <v>0</v>
      </c>
      <c r="I5" s="53">
        <f t="shared" si="1"/>
        <v>0</v>
      </c>
      <c r="J5" s="53">
        <f t="shared" si="1"/>
        <v>0</v>
      </c>
      <c r="K5" s="296">
        <f t="shared" si="1"/>
        <v>0</v>
      </c>
    </row>
    <row r="6" spans="1:12" outlineLevel="1">
      <c r="A6" s="54" t="str">
        <f t="shared" ref="A6:A11" si="2">LEFT(B6,3)</f>
        <v>010</v>
      </c>
      <c r="B6" s="55" t="s">
        <v>408</v>
      </c>
      <c r="C6" s="56" t="s">
        <v>409</v>
      </c>
      <c r="D6" s="57">
        <f>IF(VLOOKUP($A6,'hk2013'!$A:$G,1)=$A6,VLOOKUP($A6,'hk2013'!$A:$G,4),0)</f>
        <v>0</v>
      </c>
      <c r="E6" s="57">
        <f>IF(VLOOKUP($A6,'hk2013'!$A:$G,1)=$A6,VLOOKUP($A6,'hk2013'!$A:$G,6),0)</f>
        <v>0</v>
      </c>
      <c r="F6" s="57">
        <f>IF(VLOOKUP($A6,'hk2013'!$A:$H,1)=$A6,VLOOKUP($A6,'hk2013'!$A:$H,7),0)</f>
        <v>0</v>
      </c>
      <c r="G6" s="287">
        <f t="shared" ref="G6:G13" si="3">SUM(D6+E6-F6)</f>
        <v>0</v>
      </c>
      <c r="H6" s="57">
        <f>IF(VLOOKUP($A6,'hk2012'!$A:$G,1)=$A6,VLOOKUP($A6,'hk2012'!$A:$G,5),0)</f>
        <v>0</v>
      </c>
      <c r="I6" s="57">
        <f>IF(VLOOKUP($A6,'hk2012'!$A:$G,1)=$A6,VLOOKUP($A6,'hk2012'!$A:$G,6),0)</f>
        <v>0</v>
      </c>
      <c r="J6" s="57">
        <f>IF(VLOOKUP($A6,'hk2012'!$A:$H,1)=$A6,VLOOKUP($A6,'hk2012'!$A:$H,7),0)</f>
        <v>0</v>
      </c>
      <c r="K6" s="297">
        <f t="shared" ref="K6:K13" si="4">SUM(H6+I6-J6)</f>
        <v>0</v>
      </c>
    </row>
    <row r="7" spans="1:12" outlineLevel="1">
      <c r="A7" s="54" t="str">
        <f t="shared" si="2"/>
        <v>011</v>
      </c>
      <c r="B7" s="55" t="s">
        <v>410</v>
      </c>
      <c r="C7" s="55" t="s">
        <v>411</v>
      </c>
      <c r="D7" s="58">
        <f>IF(VLOOKUP($A7,'hk2013'!$A:$G,1)=$A7,VLOOKUP($A7,'hk2013'!$A:$G,6),0)</f>
        <v>0</v>
      </c>
      <c r="E7" s="58">
        <f>IF(VLOOKUP($A7,'hk2013'!$A:$G,1)=$A7,VLOOKUP($A7,'hk2013'!$A:$G,7),0)</f>
        <v>0</v>
      </c>
      <c r="F7" s="58">
        <f>IF(VLOOKUP($A7,'hk2013'!$A:$H,1)=$A7,VLOOKUP($A7,'hk2013'!$A:$H,8),0)</f>
        <v>0</v>
      </c>
      <c r="G7" s="288">
        <f t="shared" si="3"/>
        <v>0</v>
      </c>
      <c r="H7" s="58">
        <f>IF(VLOOKUP($A7,'hk2012'!$A:$G,1)=$A7,VLOOKUP($A7,'hk2012'!$A:$G,6),0)</f>
        <v>0</v>
      </c>
      <c r="I7" s="58">
        <f>IF(VLOOKUP($A7,'hk2012'!$A:$G,1)=$A7,VLOOKUP($A7,'hk2012'!$A:$G,7),0)</f>
        <v>0</v>
      </c>
      <c r="J7" s="58">
        <f>IF(VLOOKUP($A7,'hk2012'!$A:$H,1)=$A7,VLOOKUP($A7,'hk2012'!$A:$H,8),0)</f>
        <v>0</v>
      </c>
      <c r="K7" s="298">
        <f t="shared" si="4"/>
        <v>0</v>
      </c>
    </row>
    <row r="8" spans="1:12" outlineLevel="1">
      <c r="A8" s="54" t="str">
        <f t="shared" si="2"/>
        <v>012</v>
      </c>
      <c r="B8" s="55" t="s">
        <v>412</v>
      </c>
      <c r="C8" s="55" t="s">
        <v>413</v>
      </c>
      <c r="D8" s="58">
        <f>IF(VLOOKUP($A8,'hk2013'!$A:$G,1)=$A8,VLOOKUP($A8,'hk2013'!$A:$G,6),0)</f>
        <v>0</v>
      </c>
      <c r="E8" s="58">
        <f>IF(VLOOKUP($A8,'hk2013'!$A:$G,1)=$A8,VLOOKUP($A8,'hk2013'!$A:$G,7),0)</f>
        <v>0</v>
      </c>
      <c r="F8" s="58">
        <f>IF(VLOOKUP($A8,'hk2013'!$A:$H,1)=$A8,VLOOKUP($A8,'hk2013'!$A:$H,8),0)</f>
        <v>0</v>
      </c>
      <c r="G8" s="288">
        <f t="shared" si="3"/>
        <v>0</v>
      </c>
      <c r="H8" s="58">
        <f>IF(VLOOKUP($A8,'hk2012'!$A:$G,1)=$A8,VLOOKUP($A8,'hk2012'!$A:$G,6),0)</f>
        <v>0</v>
      </c>
      <c r="I8" s="58">
        <f>IF(VLOOKUP($A8,'hk2012'!$A:$G,1)=$A8,VLOOKUP($A8,'hk2012'!$A:$G,7),0)</f>
        <v>0</v>
      </c>
      <c r="J8" s="58">
        <f>IF(VLOOKUP($A8,'hk2012'!$A:$H,1)=$A8,VLOOKUP($A8,'hk2012'!$A:$H,8),0)</f>
        <v>0</v>
      </c>
      <c r="K8" s="298">
        <f t="shared" si="4"/>
        <v>0</v>
      </c>
    </row>
    <row r="9" spans="1:12" outlineLevel="1">
      <c r="A9" s="54" t="str">
        <f t="shared" si="2"/>
        <v>013</v>
      </c>
      <c r="B9" s="55" t="s">
        <v>414</v>
      </c>
      <c r="C9" s="55" t="s">
        <v>415</v>
      </c>
      <c r="D9" s="58">
        <f>IF(VLOOKUP($A9,'hk2013'!$A:$G,1)=$A9,VLOOKUP($A9,'hk2013'!$A:$G,6),0)</f>
        <v>0</v>
      </c>
      <c r="E9" s="58">
        <f>IF(VLOOKUP($A9,'hk2013'!$A:$G,1)=$A9,VLOOKUP($A9,'hk2013'!$A:$G,7),0)</f>
        <v>0</v>
      </c>
      <c r="F9" s="58">
        <f>IF(VLOOKUP($A9,'hk2013'!$A:$H,1)=$A9,VLOOKUP($A9,'hk2013'!$A:$H,8),0)</f>
        <v>0</v>
      </c>
      <c r="G9" s="288">
        <f t="shared" si="3"/>
        <v>0</v>
      </c>
      <c r="H9" s="58">
        <f>IF(VLOOKUP($A9,'hk2012'!$A:$G,1)=$A9,VLOOKUP($A9,'hk2012'!$A:$G,6),0)</f>
        <v>0</v>
      </c>
      <c r="I9" s="58">
        <f>IF(VLOOKUP($A9,'hk2012'!$A:$G,1)=$A9,VLOOKUP($A9,'hk2012'!$A:$G,7),0)</f>
        <v>0</v>
      </c>
      <c r="J9" s="58">
        <f>IF(VLOOKUP($A9,'hk2012'!$A:$H,1)=$A9,VLOOKUP($A9,'hk2012'!$A:$H,8),0)</f>
        <v>0</v>
      </c>
      <c r="K9" s="298">
        <f t="shared" si="4"/>
        <v>0</v>
      </c>
    </row>
    <row r="10" spans="1:12" outlineLevel="1">
      <c r="A10" s="54" t="str">
        <f t="shared" si="2"/>
        <v>014</v>
      </c>
      <c r="B10" s="55" t="s">
        <v>416</v>
      </c>
      <c r="C10" s="55" t="s">
        <v>417</v>
      </c>
      <c r="D10" s="58">
        <f>IF(VLOOKUP($A10,'hk2013'!$A:$G,1)=$A10,VLOOKUP($A10,'hk2013'!$A:$G,6),0)</f>
        <v>0</v>
      </c>
      <c r="E10" s="58">
        <f>IF(VLOOKUP($A10,'hk2013'!$A:$G,1)=$A10,VLOOKUP($A10,'hk2013'!$A:$G,7),0)</f>
        <v>0</v>
      </c>
      <c r="F10" s="58">
        <f>IF(VLOOKUP($A10,'hk2013'!$A:$H,1)=$A10,VLOOKUP($A10,'hk2013'!$A:$H,8),0)</f>
        <v>0</v>
      </c>
      <c r="G10" s="288">
        <f t="shared" si="3"/>
        <v>0</v>
      </c>
      <c r="H10" s="58">
        <f>IF(VLOOKUP($A10,'hk2012'!$A:$G,1)=$A10,VLOOKUP($A10,'hk2012'!$A:$G,6),0)</f>
        <v>0</v>
      </c>
      <c r="I10" s="58">
        <f>IF(VLOOKUP($A10,'hk2012'!$A:$G,1)=$A10,VLOOKUP($A10,'hk2012'!$A:$G,7),0)</f>
        <v>0</v>
      </c>
      <c r="J10" s="58">
        <f>IF(VLOOKUP($A10,'hk2012'!$A:$H,1)=$A10,VLOOKUP($A10,'hk2012'!$A:$H,8),0)</f>
        <v>0</v>
      </c>
      <c r="K10" s="298">
        <f t="shared" si="4"/>
        <v>0</v>
      </c>
    </row>
    <row r="11" spans="1:12" outlineLevel="1">
      <c r="A11" s="54" t="str">
        <f t="shared" si="2"/>
        <v>015</v>
      </c>
      <c r="B11" s="55" t="s">
        <v>418</v>
      </c>
      <c r="C11" s="55" t="s">
        <v>419</v>
      </c>
      <c r="D11" s="58">
        <f>IF(VLOOKUP($A11,'hk2013'!$A:$G,1)=$A11,VLOOKUP($A11,'hk2013'!$A:$G,6),0)</f>
        <v>0</v>
      </c>
      <c r="E11" s="58">
        <f>IF(VLOOKUP($A11,'hk2013'!$A:$G,1)=$A11,VLOOKUP($A11,'hk2013'!$A:$G,7),0)</f>
        <v>0</v>
      </c>
      <c r="F11" s="58">
        <f>IF(VLOOKUP($A11,'hk2013'!$A:$H,1)=$A11,VLOOKUP($A11,'hk2013'!$A:$H,8),0)</f>
        <v>0</v>
      </c>
      <c r="G11" s="288">
        <f t="shared" si="3"/>
        <v>0</v>
      </c>
      <c r="H11" s="58">
        <f>IF(VLOOKUP($A11,'hk2012'!$A:$G,1)=$A11,VLOOKUP($A11,'hk2012'!$A:$G,6),0)</f>
        <v>0</v>
      </c>
      <c r="I11" s="58">
        <f>IF(VLOOKUP($A11,'hk2012'!$A:$G,1)=$A11,VLOOKUP($A11,'hk2012'!$A:$G,7),0)</f>
        <v>0</v>
      </c>
      <c r="J11" s="58">
        <f>IF(VLOOKUP($A11,'hk2012'!$A:$H,1)=$A11,VLOOKUP($A11,'hk2012'!$A:$H,8),0)</f>
        <v>0</v>
      </c>
      <c r="K11" s="298">
        <f t="shared" si="4"/>
        <v>0</v>
      </c>
    </row>
    <row r="12" spans="1:12" outlineLevel="1">
      <c r="A12" s="59" t="s">
        <v>420</v>
      </c>
      <c r="B12" s="55"/>
      <c r="C12" s="56" t="s">
        <v>421</v>
      </c>
      <c r="D12" s="58">
        <f>IF(VLOOKUP($A12,'hk2013'!$A:$G,1)=$A12,VLOOKUP($A12,'hk2013'!$A:$G,6),0)</f>
        <v>0</v>
      </c>
      <c r="E12" s="58">
        <f>IF(VLOOKUP($A12,'hk2013'!$A:$G,1)=$A12,VLOOKUP($A12,'hk2013'!$A:$G,7),0)</f>
        <v>0</v>
      </c>
      <c r="F12" s="58">
        <f>IF(VLOOKUP($A12,'hk2013'!$A:$H,1)=$A12,VLOOKUP($A12,'hk2013'!$A:$H,8),0)</f>
        <v>0</v>
      </c>
      <c r="G12" s="288">
        <f t="shared" si="3"/>
        <v>0</v>
      </c>
      <c r="H12" s="58">
        <f>IF(VLOOKUP($A12,'hk2012'!$A:$G,1)=$A12,VLOOKUP($A12,'hk2012'!$A:$G,6),0)</f>
        <v>0</v>
      </c>
      <c r="I12" s="58">
        <f>IF(VLOOKUP($A12,'hk2012'!$A:$G,1)=$A12,VLOOKUP($A12,'hk2012'!$A:$G,7),0)</f>
        <v>0</v>
      </c>
      <c r="J12" s="58">
        <f>IF(VLOOKUP($A12,'hk2012'!$A:$H,1)=$A12,VLOOKUP($A12,'hk2012'!$A:$H,8),0)</f>
        <v>0</v>
      </c>
      <c r="K12" s="298">
        <f t="shared" si="4"/>
        <v>0</v>
      </c>
    </row>
    <row r="13" spans="1:12" outlineLevel="1">
      <c r="A13" s="54" t="str">
        <f>LEFT(B13,3)</f>
        <v>019</v>
      </c>
      <c r="B13" s="55" t="s">
        <v>422</v>
      </c>
      <c r="C13" s="55" t="s">
        <v>423</v>
      </c>
      <c r="D13" s="58">
        <f>IF(VLOOKUP($A13,'hk2013'!$A:$G,1)=$A13,VLOOKUP($A13,'hk2013'!$A:$G,6),0)</f>
        <v>0</v>
      </c>
      <c r="E13" s="58">
        <f>IF(VLOOKUP($A13,'hk2013'!$A:$G,1)=$A13,VLOOKUP($A13,'hk2013'!$A:$G,7),0)</f>
        <v>0</v>
      </c>
      <c r="F13" s="58">
        <f>IF(VLOOKUP($A13,'hk2013'!$A:$H,1)=$A13,VLOOKUP($A13,'hk2013'!$A:$H,8),0)</f>
        <v>0</v>
      </c>
      <c r="G13" s="288">
        <f t="shared" si="3"/>
        <v>0</v>
      </c>
      <c r="H13" s="58">
        <f>IF(VLOOKUP($A13,'hk2012'!$A:$G,1)=$A13,VLOOKUP($A13,'hk2012'!$A:$G,6),0)</f>
        <v>0</v>
      </c>
      <c r="I13" s="58">
        <f>IF(VLOOKUP($A13,'hk2012'!$A:$G,1)=$A13,VLOOKUP($A13,'hk2012'!$A:$G,7),0)</f>
        <v>0</v>
      </c>
      <c r="J13" s="58">
        <f>IF(VLOOKUP($A13,'hk2012'!$A:$H,1)=$A13,VLOOKUP($A13,'hk2012'!$A:$H,8),0)</f>
        <v>0</v>
      </c>
      <c r="K13" s="298">
        <f t="shared" si="4"/>
        <v>0</v>
      </c>
    </row>
    <row r="14" spans="1:12" ht="11.25" outlineLevel="1" thickBot="1">
      <c r="A14" s="54"/>
      <c r="B14" s="55"/>
      <c r="C14" s="55"/>
      <c r="D14" s="58"/>
      <c r="E14" s="60"/>
      <c r="F14" s="60"/>
      <c r="G14" s="289"/>
      <c r="H14" s="58"/>
      <c r="I14" s="60"/>
      <c r="J14" s="60"/>
      <c r="K14" s="299"/>
    </row>
    <row r="15" spans="1:12" ht="12.75">
      <c r="A15" s="50" t="s">
        <v>424</v>
      </c>
      <c r="B15" s="51"/>
      <c r="C15" s="52" t="s">
        <v>425</v>
      </c>
      <c r="D15" s="53">
        <f t="shared" ref="D15:K15" si="5">SUM(D16:D24)</f>
        <v>17879.07</v>
      </c>
      <c r="E15" s="53">
        <f t="shared" si="5"/>
        <v>0</v>
      </c>
      <c r="F15" s="53">
        <f t="shared" si="5"/>
        <v>0</v>
      </c>
      <c r="G15" s="290">
        <f t="shared" si="5"/>
        <v>17879.07</v>
      </c>
      <c r="H15" s="53">
        <f t="shared" si="5"/>
        <v>17879.07</v>
      </c>
      <c r="I15" s="53">
        <f t="shared" si="5"/>
        <v>0</v>
      </c>
      <c r="J15" s="53">
        <f t="shared" si="5"/>
        <v>0</v>
      </c>
      <c r="K15" s="300">
        <f t="shared" si="5"/>
        <v>17879.07</v>
      </c>
      <c r="L15" s="443"/>
    </row>
    <row r="16" spans="1:12" ht="12.75" outlineLevel="2">
      <c r="A16" s="54" t="str">
        <f>LEFT(B16,3)</f>
        <v>021</v>
      </c>
      <c r="B16" s="55" t="s">
        <v>426</v>
      </c>
      <c r="C16" s="55" t="s">
        <v>427</v>
      </c>
      <c r="D16" s="58">
        <f>IF(VLOOKUP($A16,'hk2013'!$A:$G,1)=$A16,VLOOKUP($A16,'hk2013'!$A:$G,6),0)</f>
        <v>0</v>
      </c>
      <c r="E16" s="58">
        <f>IF(VLOOKUP($A16,'hk2013'!$A:$G,1)=$A16,VLOOKUP($A16,'hk2013'!$A:$G,7),0)</f>
        <v>0</v>
      </c>
      <c r="F16" s="58">
        <f>IF(VLOOKUP($A16,'hk2013'!$A:$H,1)=$A16,VLOOKUP($A16,'hk2013'!$A:$H,8),0)</f>
        <v>0</v>
      </c>
      <c r="G16" s="288">
        <f>SUM(D16+E16-F16)</f>
        <v>0</v>
      </c>
      <c r="H16" s="58">
        <f>IF(VLOOKUP($A16,'hk2012'!$A:$G,1)=$A16,VLOOKUP($A16,'hk2012'!$A:$G,6),0)</f>
        <v>0</v>
      </c>
      <c r="I16" s="58">
        <f>IF(VLOOKUP($A16,'hk2012'!$A:$G,1)=$A16,VLOOKUP($A16,'hk2012'!$A:$G,7),0)</f>
        <v>0</v>
      </c>
      <c r="J16" s="58">
        <f>IF(VLOOKUP($A16,'hk2012'!$A:$H,1)=$A16,VLOOKUP($A16,'hk2012'!$A:$H,8),0)</f>
        <v>0</v>
      </c>
      <c r="K16" s="298">
        <f>SUM(H16+I16-J16)</f>
        <v>0</v>
      </c>
      <c r="L16" s="443"/>
    </row>
    <row r="17" spans="1:12" ht="12.75" outlineLevel="2">
      <c r="A17" s="54" t="str">
        <f>LEFT(B17,3)</f>
        <v>022</v>
      </c>
      <c r="B17" s="55" t="s">
        <v>428</v>
      </c>
      <c r="C17" s="55" t="s">
        <v>429</v>
      </c>
      <c r="D17" s="58">
        <f>IF(VLOOKUP($A17,'hk2013'!$A:$G,1)=$A17,VLOOKUP($A17,'hk2013'!$A:$G,6),0)</f>
        <v>17879.07</v>
      </c>
      <c r="E17" s="58">
        <f>IF(VLOOKUP($A17,'hk2013'!$A:$G,1)=$A17,VLOOKUP($A17,'hk2013'!$A:$G,7),0)</f>
        <v>0</v>
      </c>
      <c r="F17" s="58">
        <f>IF(VLOOKUP($A17,'hk2013'!$A:$H,1)=$A17,VLOOKUP($A17,'hk2013'!$A:$H,8),0)</f>
        <v>0</v>
      </c>
      <c r="G17" s="288">
        <f t="shared" ref="G17:G23" si="6">SUM(D17+E17-F17)</f>
        <v>17879.07</v>
      </c>
      <c r="H17" s="58">
        <f>IF(VLOOKUP($A17,'hk2012'!$A:$G,1)=$A17,VLOOKUP($A17,'hk2012'!$A:$G,6),0)</f>
        <v>17879.07</v>
      </c>
      <c r="I17" s="58">
        <f>IF(VLOOKUP($A17,'hk2012'!$A:$G,1)=$A17,VLOOKUP($A17,'hk2012'!$A:$G,7),0)</f>
        <v>0</v>
      </c>
      <c r="J17" s="58">
        <f>IF(VLOOKUP($A17,'hk2012'!$A:$H,1)=$A17,VLOOKUP($A17,'hk2012'!$A:$H,8),0)</f>
        <v>0</v>
      </c>
      <c r="K17" s="298">
        <f t="shared" ref="K17:K23" si="7">SUM(H17+I17-J17)</f>
        <v>17879.07</v>
      </c>
      <c r="L17" s="443"/>
    </row>
    <row r="18" spans="1:12" ht="12.75" outlineLevel="2">
      <c r="A18" s="59" t="s">
        <v>430</v>
      </c>
      <c r="B18" s="55"/>
      <c r="C18" s="56" t="s">
        <v>431</v>
      </c>
      <c r="D18" s="58">
        <f>IF(VLOOKUP($A18,'hk2013'!$A:$G,1)=$A18,VLOOKUP($A18,'hk2013'!$A:$G,6),0)</f>
        <v>0</v>
      </c>
      <c r="E18" s="58">
        <f>IF(VLOOKUP($A18,'hk2013'!$A:$G,1)=$A18,VLOOKUP($A18,'hk2013'!$A:$G,7),0)</f>
        <v>0</v>
      </c>
      <c r="F18" s="58">
        <f>IF(VLOOKUP($A18,'hk2013'!$A:$H,1)=$A18,VLOOKUP($A18,'hk2013'!$A:$H,8),0)</f>
        <v>0</v>
      </c>
      <c r="G18" s="288">
        <f t="shared" si="6"/>
        <v>0</v>
      </c>
      <c r="H18" s="58">
        <f>IF(VLOOKUP($A18,'hk2012'!$A:$G,1)=$A18,VLOOKUP($A18,'hk2012'!$A:$G,6),0)</f>
        <v>0</v>
      </c>
      <c r="I18" s="58">
        <f>IF(VLOOKUP($A18,'hk2012'!$A:$G,1)=$A18,VLOOKUP($A18,'hk2012'!$A:$G,7),0)</f>
        <v>0</v>
      </c>
      <c r="J18" s="58">
        <f>IF(VLOOKUP($A18,'hk2012'!$A:$H,1)=$A18,VLOOKUP($A18,'hk2012'!$A:$H,8),0)</f>
        <v>0</v>
      </c>
      <c r="K18" s="298">
        <f t="shared" si="7"/>
        <v>0</v>
      </c>
      <c r="L18" s="443"/>
    </row>
    <row r="19" spans="1:12" ht="12.75" outlineLevel="2">
      <c r="A19" s="59" t="s">
        <v>432</v>
      </c>
      <c r="B19" s="55"/>
      <c r="C19" s="56" t="s">
        <v>433</v>
      </c>
      <c r="D19" s="58">
        <f>IF(VLOOKUP($A19,'hk2013'!$A:$G,1)=$A19,VLOOKUP($A19,'hk2013'!$A:$G,6),0)</f>
        <v>0</v>
      </c>
      <c r="E19" s="58">
        <f>IF(VLOOKUP($A19,'hk2013'!$A:$G,1)=$A19,VLOOKUP($A19,'hk2013'!$A:$G,7),0)</f>
        <v>0</v>
      </c>
      <c r="F19" s="58">
        <f>IF(VLOOKUP($A19,'hk2013'!$A:$H,1)=$A19,VLOOKUP($A19,'hk2013'!$A:$H,8),0)</f>
        <v>0</v>
      </c>
      <c r="G19" s="288">
        <f t="shared" si="6"/>
        <v>0</v>
      </c>
      <c r="H19" s="58">
        <f>IF(VLOOKUP($A19,'hk2012'!$A:$G,1)=$A19,VLOOKUP($A19,'hk2012'!$A:$G,6),0)</f>
        <v>0</v>
      </c>
      <c r="I19" s="58">
        <f>IF(VLOOKUP($A19,'hk2012'!$A:$G,1)=$A19,VLOOKUP($A19,'hk2012'!$A:$G,7),0)</f>
        <v>0</v>
      </c>
      <c r="J19" s="58">
        <f>IF(VLOOKUP($A19,'hk2012'!$A:$H,1)=$A19,VLOOKUP($A19,'hk2012'!$A:$H,8),0)</f>
        <v>0</v>
      </c>
      <c r="K19" s="298">
        <f t="shared" si="7"/>
        <v>0</v>
      </c>
      <c r="L19" s="443"/>
    </row>
    <row r="20" spans="1:12" ht="12.75" outlineLevel="2">
      <c r="A20" s="54" t="str">
        <f>LEFT(B20,3)</f>
        <v>025</v>
      </c>
      <c r="B20" s="55" t="s">
        <v>434</v>
      </c>
      <c r="C20" s="55" t="s">
        <v>435</v>
      </c>
      <c r="D20" s="58">
        <f>IF(VLOOKUP($A20,'hk2013'!$A:$G,1)=$A20,VLOOKUP($A20,'hk2013'!$A:$G,6),0)</f>
        <v>0</v>
      </c>
      <c r="E20" s="58">
        <f>IF(VLOOKUP($A20,'hk2013'!$A:$G,1)=$A20,VLOOKUP($A20,'hk2013'!$A:$G,7),0)</f>
        <v>0</v>
      </c>
      <c r="F20" s="58">
        <f>IF(VLOOKUP($A20,'hk2013'!$A:$H,1)=$A20,VLOOKUP($A20,'hk2013'!$A:$H,8),0)</f>
        <v>0</v>
      </c>
      <c r="G20" s="288">
        <f t="shared" si="6"/>
        <v>0</v>
      </c>
      <c r="H20" s="58">
        <f>IF(VLOOKUP($A20,'hk2012'!$A:$G,1)=$A20,VLOOKUP($A20,'hk2012'!$A:$G,6),0)</f>
        <v>0</v>
      </c>
      <c r="I20" s="58">
        <f>IF(VLOOKUP($A20,'hk2012'!$A:$G,1)=$A20,VLOOKUP($A20,'hk2012'!$A:$G,7),0)</f>
        <v>0</v>
      </c>
      <c r="J20" s="58">
        <f>IF(VLOOKUP($A20,'hk2012'!$A:$H,1)=$A20,VLOOKUP($A20,'hk2012'!$A:$H,8),0)</f>
        <v>0</v>
      </c>
      <c r="K20" s="298">
        <f t="shared" si="7"/>
        <v>0</v>
      </c>
      <c r="L20" s="443"/>
    </row>
    <row r="21" spans="1:12" ht="12.75" outlineLevel="2">
      <c r="A21" s="54" t="str">
        <f>LEFT(B21,3)</f>
        <v>026</v>
      </c>
      <c r="B21" s="55" t="s">
        <v>436</v>
      </c>
      <c r="C21" s="55" t="s">
        <v>437</v>
      </c>
      <c r="D21" s="58">
        <f>IF(VLOOKUP($A21,'hk2013'!$A:$G,1)=$A21,VLOOKUP($A21,'hk2013'!$A:$G,6),0)</f>
        <v>0</v>
      </c>
      <c r="E21" s="58">
        <f>IF(VLOOKUP($A21,'hk2013'!$A:$G,1)=$A21,VLOOKUP($A21,'hk2013'!$A:$G,7),0)</f>
        <v>0</v>
      </c>
      <c r="F21" s="58">
        <f>IF(VLOOKUP($A21,'hk2013'!$A:$H,1)=$A21,VLOOKUP($A21,'hk2013'!$A:$H,8),0)</f>
        <v>0</v>
      </c>
      <c r="G21" s="288">
        <f t="shared" si="6"/>
        <v>0</v>
      </c>
      <c r="H21" s="58">
        <f>IF(VLOOKUP($A21,'hk2012'!$A:$G,1)=$A21,VLOOKUP($A21,'hk2012'!$A:$G,6),0)</f>
        <v>0</v>
      </c>
      <c r="I21" s="58">
        <f>IF(VLOOKUP($A21,'hk2012'!$A:$G,1)=$A21,VLOOKUP($A21,'hk2012'!$A:$G,7),0)</f>
        <v>0</v>
      </c>
      <c r="J21" s="58">
        <f>IF(VLOOKUP($A21,'hk2012'!$A:$H,1)=$A21,VLOOKUP($A21,'hk2012'!$A:$H,8),0)</f>
        <v>0</v>
      </c>
      <c r="K21" s="298">
        <f t="shared" si="7"/>
        <v>0</v>
      </c>
      <c r="L21" s="443"/>
    </row>
    <row r="22" spans="1:12" ht="12.75" outlineLevel="2">
      <c r="A22" s="59" t="s">
        <v>438</v>
      </c>
      <c r="B22" s="55"/>
      <c r="C22" s="56" t="s">
        <v>439</v>
      </c>
      <c r="D22" s="58">
        <f>IF(VLOOKUP($A22,'hk2013'!$A:$G,1)=$A22,VLOOKUP($A22,'hk2013'!$A:$G,6),0)</f>
        <v>0</v>
      </c>
      <c r="E22" s="58">
        <f>IF(VLOOKUP($A22,'hk2013'!$A:$G,1)=$A22,VLOOKUP($A22,'hk2013'!$A:$G,7),0)</f>
        <v>0</v>
      </c>
      <c r="F22" s="58">
        <f>IF(VLOOKUP($A22,'hk2013'!$A:$H,1)=$A22,VLOOKUP($A22,'hk2013'!$A:$H,8),0)</f>
        <v>0</v>
      </c>
      <c r="G22" s="288">
        <f t="shared" si="6"/>
        <v>0</v>
      </c>
      <c r="H22" s="58">
        <f>IF(VLOOKUP($A22,'hk2012'!$A:$G,1)=$A22,VLOOKUP($A22,'hk2012'!$A:$G,6),0)</f>
        <v>0</v>
      </c>
      <c r="I22" s="58">
        <f>IF(VLOOKUP($A22,'hk2012'!$A:$G,1)=$A22,VLOOKUP($A22,'hk2012'!$A:$G,7),0)</f>
        <v>0</v>
      </c>
      <c r="J22" s="58">
        <f>IF(VLOOKUP($A22,'hk2012'!$A:$H,1)=$A22,VLOOKUP($A22,'hk2012'!$A:$H,8),0)</f>
        <v>0</v>
      </c>
      <c r="K22" s="298">
        <f t="shared" si="7"/>
        <v>0</v>
      </c>
      <c r="L22" s="443"/>
    </row>
    <row r="23" spans="1:12" ht="12.75" outlineLevel="2">
      <c r="A23" s="54" t="str">
        <f>LEFT(B23,3)</f>
        <v>029</v>
      </c>
      <c r="B23" s="55" t="s">
        <v>440</v>
      </c>
      <c r="C23" s="55" t="s">
        <v>441</v>
      </c>
      <c r="D23" s="58">
        <f>IF(VLOOKUP($A23,'hk2013'!$A:$G,1)=$A23,VLOOKUP($A23,'hk2013'!$A:$G,6),0)</f>
        <v>0</v>
      </c>
      <c r="E23" s="58">
        <f>IF(VLOOKUP($A23,'hk2013'!$A:$G,1)=$A23,VLOOKUP($A23,'hk2013'!$A:$G,7),0)</f>
        <v>0</v>
      </c>
      <c r="F23" s="58">
        <f>IF(VLOOKUP($A23,'hk2013'!$A:$H,1)=$A23,VLOOKUP($A23,'hk2013'!$A:$H,8),0)</f>
        <v>0</v>
      </c>
      <c r="G23" s="288">
        <f t="shared" si="6"/>
        <v>0</v>
      </c>
      <c r="H23" s="58">
        <f>IF(VLOOKUP($A23,'hk2012'!$A:$G,1)=$A23,VLOOKUP($A23,'hk2012'!$A:$G,6),0)</f>
        <v>0</v>
      </c>
      <c r="I23" s="58">
        <f>IF(VLOOKUP($A23,'hk2012'!$A:$G,1)=$A23,VLOOKUP($A23,'hk2012'!$A:$G,7),0)</f>
        <v>0</v>
      </c>
      <c r="J23" s="58">
        <f>IF(VLOOKUP($A23,'hk2012'!$A:$H,1)=$A23,VLOOKUP($A23,'hk2012'!$A:$H,8),0)</f>
        <v>0</v>
      </c>
      <c r="K23" s="298">
        <f t="shared" si="7"/>
        <v>0</v>
      </c>
      <c r="L23" s="443"/>
    </row>
    <row r="24" spans="1:12" ht="13.5" outlineLevel="2" thickBot="1">
      <c r="A24" s="54"/>
      <c r="B24" s="55"/>
      <c r="C24" s="55"/>
      <c r="D24" s="60"/>
      <c r="E24" s="60"/>
      <c r="F24" s="60"/>
      <c r="G24" s="289"/>
      <c r="H24" s="60"/>
      <c r="I24" s="60"/>
      <c r="J24" s="60"/>
      <c r="K24" s="299"/>
      <c r="L24" s="443"/>
    </row>
    <row r="25" spans="1:12" ht="12.75">
      <c r="A25" s="50" t="s">
        <v>442</v>
      </c>
      <c r="B25" s="51"/>
      <c r="C25" s="52" t="s">
        <v>443</v>
      </c>
      <c r="D25" s="53">
        <f t="shared" ref="D25:K25" si="8">SUM(D26:D28)</f>
        <v>0</v>
      </c>
      <c r="E25" s="53">
        <f t="shared" si="8"/>
        <v>0</v>
      </c>
      <c r="F25" s="53">
        <f t="shared" si="8"/>
        <v>0</v>
      </c>
      <c r="G25" s="290">
        <f t="shared" si="8"/>
        <v>0</v>
      </c>
      <c r="H25" s="53">
        <f t="shared" si="8"/>
        <v>0</v>
      </c>
      <c r="I25" s="53">
        <f t="shared" si="8"/>
        <v>0</v>
      </c>
      <c r="J25" s="53">
        <f t="shared" si="8"/>
        <v>0</v>
      </c>
      <c r="K25" s="300">
        <f t="shared" si="8"/>
        <v>0</v>
      </c>
      <c r="L25" s="443"/>
    </row>
    <row r="26" spans="1:12" ht="12.75" outlineLevel="1">
      <c r="A26" s="54" t="str">
        <f>LEFT(B26,3)</f>
        <v>031</v>
      </c>
      <c r="B26" s="55" t="s">
        <v>444</v>
      </c>
      <c r="C26" s="55" t="s">
        <v>445</v>
      </c>
      <c r="D26" s="58">
        <f>IF(VLOOKUP($A26,'hk2013'!$A:$G,1)=$A26,VLOOKUP($A26,'hk2013'!$A:$G,6),0)</f>
        <v>0</v>
      </c>
      <c r="E26" s="58">
        <f>IF(VLOOKUP($A26,'hk2013'!$A:$G,1)=$A26,VLOOKUP($A26,'hk2013'!$A:$G,7),0)</f>
        <v>0</v>
      </c>
      <c r="F26" s="58">
        <f>IF(VLOOKUP($A26,'hk2013'!$A:$H,1)=$A26,VLOOKUP($A26,'hk2013'!$A:$H,8),0)</f>
        <v>0</v>
      </c>
      <c r="G26" s="288">
        <f>SUM(D26+E26-F26)</f>
        <v>0</v>
      </c>
      <c r="H26" s="58">
        <f>IF(VLOOKUP($A26,'hk2012'!$A:$G,1)=$A26,VLOOKUP($A26,'hk2012'!$A:$G,6),0)</f>
        <v>0</v>
      </c>
      <c r="I26" s="58">
        <f>IF(VLOOKUP($A26,'hk2012'!$A:$G,1)=$A26,VLOOKUP($A26,'hk2012'!$A:$G,7),0)</f>
        <v>0</v>
      </c>
      <c r="J26" s="58">
        <f>IF(VLOOKUP($A26,'hk2012'!$A:$H,1)=$A26,VLOOKUP($A26,'hk2012'!$A:$H,8),0)</f>
        <v>0</v>
      </c>
      <c r="K26" s="298">
        <f>SUM(H26+I26-J26)</f>
        <v>0</v>
      </c>
      <c r="L26" s="443"/>
    </row>
    <row r="27" spans="1:12" ht="12.75" outlineLevel="1">
      <c r="A27" s="54" t="str">
        <f>LEFT(B27,3)</f>
        <v>032</v>
      </c>
      <c r="B27" s="55" t="s">
        <v>446</v>
      </c>
      <c r="C27" s="55" t="s">
        <v>447</v>
      </c>
      <c r="D27" s="58">
        <f>IF(VLOOKUP($A27,'hk2013'!$A:$G,1)=$A27,VLOOKUP($A27,'hk2013'!$A:$G,6),0)</f>
        <v>0</v>
      </c>
      <c r="E27" s="58">
        <f>IF(VLOOKUP($A27,'hk2013'!$A:$G,1)=$A27,VLOOKUP($A27,'hk2013'!$A:$G,7),0)</f>
        <v>0</v>
      </c>
      <c r="F27" s="58">
        <f>IF(VLOOKUP($A27,'hk2013'!$A:$H,1)=$A27,VLOOKUP($A27,'hk2013'!$A:$H,8),0)</f>
        <v>0</v>
      </c>
      <c r="G27" s="288">
        <f>SUM(D27+E27-F27)</f>
        <v>0</v>
      </c>
      <c r="H27" s="58">
        <f>IF(VLOOKUP($A27,'hk2012'!$A:$G,1)=$A27,VLOOKUP($A27,'hk2012'!$A:$G,6),0)</f>
        <v>0</v>
      </c>
      <c r="I27" s="58">
        <f>IF(VLOOKUP($A27,'hk2012'!$A:$G,1)=$A27,VLOOKUP($A27,'hk2012'!$A:$G,7),0)</f>
        <v>0</v>
      </c>
      <c r="J27" s="58">
        <f>IF(VLOOKUP($A27,'hk2012'!$A:$H,1)=$A27,VLOOKUP($A27,'hk2012'!$A:$H,8),0)</f>
        <v>0</v>
      </c>
      <c r="K27" s="298">
        <f>SUM(H27+I27-J27)</f>
        <v>0</v>
      </c>
      <c r="L27" s="443"/>
    </row>
    <row r="28" spans="1:12" ht="13.5" outlineLevel="1" thickBot="1">
      <c r="A28" s="61"/>
      <c r="B28" s="62"/>
      <c r="C28" s="62"/>
      <c r="D28" s="60"/>
      <c r="E28" s="60"/>
      <c r="F28" s="60"/>
      <c r="G28" s="289"/>
      <c r="H28" s="60"/>
      <c r="I28" s="60"/>
      <c r="J28" s="60"/>
      <c r="K28" s="299"/>
      <c r="L28" s="443"/>
    </row>
    <row r="29" spans="1:12" ht="12.75">
      <c r="A29" s="50" t="s">
        <v>448</v>
      </c>
      <c r="B29" s="51"/>
      <c r="C29" s="52" t="s">
        <v>449</v>
      </c>
      <c r="D29" s="53">
        <f t="shared" ref="D29:K29" si="9">SUM(D30:D34)</f>
        <v>0</v>
      </c>
      <c r="E29" s="53">
        <f t="shared" si="9"/>
        <v>0</v>
      </c>
      <c r="F29" s="53">
        <f t="shared" si="9"/>
        <v>0</v>
      </c>
      <c r="G29" s="286">
        <f t="shared" si="9"/>
        <v>0</v>
      </c>
      <c r="H29" s="53">
        <f t="shared" si="9"/>
        <v>0</v>
      </c>
      <c r="I29" s="53">
        <f t="shared" si="9"/>
        <v>0</v>
      </c>
      <c r="J29" s="53">
        <f t="shared" si="9"/>
        <v>0</v>
      </c>
      <c r="K29" s="296">
        <f t="shared" si="9"/>
        <v>0</v>
      </c>
      <c r="L29" s="443"/>
    </row>
    <row r="30" spans="1:12" ht="12.75" outlineLevel="1">
      <c r="A30" s="63" t="s">
        <v>450</v>
      </c>
      <c r="B30" s="46"/>
      <c r="C30" s="64" t="s">
        <v>451</v>
      </c>
      <c r="D30" s="58">
        <f>IF(VLOOKUP($A30,'hk2013'!$A:$G,1)=$A30,VLOOKUP($A30,'hk2013'!$A:$G,6),0)</f>
        <v>0</v>
      </c>
      <c r="E30" s="58">
        <f>IF(VLOOKUP($A30,'hk2013'!$A:$G,1)=$A30,VLOOKUP($A30,'hk2013'!$A:$G,7),0)</f>
        <v>0</v>
      </c>
      <c r="F30" s="58">
        <f>IF(VLOOKUP($A30,'hk2013'!$A:$H,1)=$A30,VLOOKUP($A30,'hk2013'!$A:$H,8),0)</f>
        <v>0</v>
      </c>
      <c r="G30" s="288">
        <f>SUM(D30+E30-F30)</f>
        <v>0</v>
      </c>
      <c r="H30" s="58">
        <f>IF(VLOOKUP($A30,'hk2012'!$A:$G,1)=$A30,VLOOKUP($A30,'hk2012'!$A:$G,6),0)</f>
        <v>0</v>
      </c>
      <c r="I30" s="58">
        <f>IF(VLOOKUP($A30,'hk2012'!$A:$G,1)=$A30,VLOOKUP($A30,'hk2012'!$A:$G,7),0)</f>
        <v>0</v>
      </c>
      <c r="J30" s="58">
        <f>IF(VLOOKUP($A30,'hk2012'!$A:$H,1)=$A30,VLOOKUP($A30,'hk2012'!$A:$H,8),0)</f>
        <v>0</v>
      </c>
      <c r="K30" s="298">
        <f>SUM(H30+I30-J30)</f>
        <v>0</v>
      </c>
      <c r="L30" s="443"/>
    </row>
    <row r="31" spans="1:12" ht="12.75" outlineLevel="1">
      <c r="A31" s="54" t="str">
        <f>LEFT(B31,3)</f>
        <v>041</v>
      </c>
      <c r="B31" s="55" t="s">
        <v>452</v>
      </c>
      <c r="C31" s="55" t="s">
        <v>453</v>
      </c>
      <c r="D31" s="58">
        <f>IF(VLOOKUP($A31,'hk2013'!$A:$G,1)=$A31,VLOOKUP($A31,'hk2013'!$A:$G,6),0)</f>
        <v>0</v>
      </c>
      <c r="E31" s="58">
        <f>IF(VLOOKUP($A31,'hk2013'!$A:$G,1)=$A31,VLOOKUP($A31,'hk2013'!$A:$G,7),0)</f>
        <v>0</v>
      </c>
      <c r="F31" s="58">
        <f>IF(VLOOKUP($A31,'hk2013'!$A:$H,1)=$A31,VLOOKUP($A31,'hk2013'!$A:$H,8),0)</f>
        <v>0</v>
      </c>
      <c r="G31" s="288">
        <f>SUM(D31+E31-F31)</f>
        <v>0</v>
      </c>
      <c r="H31" s="58">
        <f>IF(VLOOKUP($A31,'hk2012'!$A:$G,1)=$A31,VLOOKUP($A31,'hk2012'!$A:$G,6),0)</f>
        <v>0</v>
      </c>
      <c r="I31" s="58">
        <f>IF(VLOOKUP($A31,'hk2012'!$A:$G,1)=$A31,VLOOKUP($A31,'hk2012'!$A:$G,7),0)</f>
        <v>0</v>
      </c>
      <c r="J31" s="58">
        <f>IF(VLOOKUP($A31,'hk2012'!$A:$H,1)=$A31,VLOOKUP($A31,'hk2012'!$A:$H,8),0)</f>
        <v>0</v>
      </c>
      <c r="K31" s="298">
        <f>SUM(H31+I31-J31)</f>
        <v>0</v>
      </c>
      <c r="L31" s="443"/>
    </row>
    <row r="32" spans="1:12" ht="12.75" outlineLevel="1">
      <c r="A32" s="54" t="str">
        <f>LEFT(B32,3)</f>
        <v>042</v>
      </c>
      <c r="B32" s="55" t="s">
        <v>454</v>
      </c>
      <c r="C32" s="55" t="s">
        <v>455</v>
      </c>
      <c r="D32" s="58">
        <f>IF(VLOOKUP($A32,'hk2013'!$A:$G,1)=$A32,VLOOKUP($A32,'hk2013'!$A:$G,6),0)</f>
        <v>0</v>
      </c>
      <c r="E32" s="58">
        <f>IF(VLOOKUP($A32,'hk2013'!$A:$G,1)=$A32,VLOOKUP($A32,'hk2013'!$A:$G,7),0)</f>
        <v>0</v>
      </c>
      <c r="F32" s="58">
        <f>IF(VLOOKUP($A32,'hk2013'!$A:$H,1)=$A32,VLOOKUP($A32,'hk2013'!$A:$H,8),0)</f>
        <v>0</v>
      </c>
      <c r="G32" s="288">
        <f>SUM(D32+E32-F32)</f>
        <v>0</v>
      </c>
      <c r="H32" s="58">
        <f>IF(VLOOKUP($A32,'hk2012'!$A:$G,1)=$A32,VLOOKUP($A32,'hk2012'!$A:$G,6),0)</f>
        <v>0</v>
      </c>
      <c r="I32" s="58">
        <f>IF(VLOOKUP($A32,'hk2012'!$A:$G,1)=$A32,VLOOKUP($A32,'hk2012'!$A:$G,7),0)</f>
        <v>0</v>
      </c>
      <c r="J32" s="58">
        <f>IF(VLOOKUP($A32,'hk2012'!$A:$H,1)=$A32,VLOOKUP($A32,'hk2012'!$A:$H,8),0)</f>
        <v>0</v>
      </c>
      <c r="K32" s="298">
        <f>SUM(H32+I32-J32)</f>
        <v>0</v>
      </c>
      <c r="L32" s="443"/>
    </row>
    <row r="33" spans="1:12" ht="12.75" outlineLevel="1">
      <c r="A33" s="54" t="str">
        <f>LEFT(B33,3)</f>
        <v>043</v>
      </c>
      <c r="B33" s="55" t="s">
        <v>456</v>
      </c>
      <c r="C33" s="55" t="s">
        <v>457</v>
      </c>
      <c r="D33" s="58">
        <f>IF(VLOOKUP($A33,'hk2013'!$A:$G,1)=$A33,VLOOKUP($A33,'hk2013'!$A:$G,6),0)</f>
        <v>0</v>
      </c>
      <c r="E33" s="58">
        <f>IF(VLOOKUP($A33,'hk2013'!$A:$G,1)=$A33,VLOOKUP($A33,'hk2013'!$A:$G,7),0)</f>
        <v>0</v>
      </c>
      <c r="F33" s="58">
        <f>IF(VLOOKUP($A33,'hk2013'!$A:$H,1)=$A33,VLOOKUP($A33,'hk2013'!$A:$H,8),0)</f>
        <v>0</v>
      </c>
      <c r="G33" s="288">
        <f>SUM(D33+E33-F33)</f>
        <v>0</v>
      </c>
      <c r="H33" s="58">
        <f>IF(VLOOKUP($A33,'hk2012'!$A:$G,1)=$A33,VLOOKUP($A33,'hk2012'!$A:$G,6),0)</f>
        <v>0</v>
      </c>
      <c r="I33" s="58">
        <f>IF(VLOOKUP($A33,'hk2012'!$A:$G,1)=$A33,VLOOKUP($A33,'hk2012'!$A:$G,7),0)</f>
        <v>0</v>
      </c>
      <c r="J33" s="58">
        <f>IF(VLOOKUP($A33,'hk2012'!$A:$H,1)=$A33,VLOOKUP($A33,'hk2012'!$A:$H,8),0)</f>
        <v>0</v>
      </c>
      <c r="K33" s="298">
        <f>SUM(H33+I33-J33)</f>
        <v>0</v>
      </c>
      <c r="L33" s="443"/>
    </row>
    <row r="34" spans="1:12" ht="13.5" outlineLevel="1" thickBot="1">
      <c r="A34" s="61"/>
      <c r="B34" s="62"/>
      <c r="C34" s="62"/>
      <c r="D34" s="60"/>
      <c r="E34" s="60"/>
      <c r="F34" s="60"/>
      <c r="G34" s="289"/>
      <c r="H34" s="60"/>
      <c r="I34" s="60"/>
      <c r="J34" s="60"/>
      <c r="K34" s="299"/>
      <c r="L34" s="443"/>
    </row>
    <row r="35" spans="1:12" ht="12.75">
      <c r="A35" s="50" t="s">
        <v>458</v>
      </c>
      <c r="B35" s="51"/>
      <c r="C35" s="52" t="s">
        <v>459</v>
      </c>
      <c r="D35" s="53">
        <f t="shared" ref="D35:K35" si="10">SUM(D36:D40)</f>
        <v>0</v>
      </c>
      <c r="E35" s="53">
        <f t="shared" si="10"/>
        <v>0</v>
      </c>
      <c r="F35" s="53">
        <f t="shared" si="10"/>
        <v>0</v>
      </c>
      <c r="G35" s="286">
        <f t="shared" si="10"/>
        <v>0</v>
      </c>
      <c r="H35" s="53">
        <f t="shared" si="10"/>
        <v>0</v>
      </c>
      <c r="I35" s="53">
        <f t="shared" si="10"/>
        <v>0</v>
      </c>
      <c r="J35" s="53">
        <f t="shared" si="10"/>
        <v>0</v>
      </c>
      <c r="K35" s="296">
        <f t="shared" si="10"/>
        <v>0</v>
      </c>
      <c r="L35" s="443"/>
    </row>
    <row r="36" spans="1:12" ht="12.75" outlineLevel="1">
      <c r="A36" s="63" t="s">
        <v>460</v>
      </c>
      <c r="B36" s="46"/>
      <c r="C36" s="64" t="s">
        <v>461</v>
      </c>
      <c r="D36" s="58">
        <f>IF(VLOOKUP($A36,'hk2013'!$A:$G,1)=$A36,VLOOKUP($A36,'hk2013'!$A:$G,6),0)</f>
        <v>0</v>
      </c>
      <c r="E36" s="58">
        <f>IF(VLOOKUP($A36,'hk2013'!$A:$G,1)=$A36,VLOOKUP($A36,'hk2013'!$A:$G,7),0)</f>
        <v>0</v>
      </c>
      <c r="F36" s="58">
        <f>IF(VLOOKUP($A36,'hk2013'!$A:$H,1)=$A36,VLOOKUP($A36,'hk2013'!$A:$H,8),0)</f>
        <v>0</v>
      </c>
      <c r="G36" s="288">
        <f>SUM(D36+E36-F36)</f>
        <v>0</v>
      </c>
      <c r="H36" s="58">
        <f>IF(VLOOKUP($A36,'hk2012'!$A:$G,1)=$A36,VLOOKUP($A36,'hk2012'!$A:$G,6),0)</f>
        <v>0</v>
      </c>
      <c r="I36" s="58">
        <f>IF(VLOOKUP($A36,'hk2012'!$A:$G,1)=$A36,VLOOKUP($A36,'hk2012'!$A:$G,7),0)</f>
        <v>0</v>
      </c>
      <c r="J36" s="58">
        <f>IF(VLOOKUP($A36,'hk2012'!$A:$H,1)=$A36,VLOOKUP($A36,'hk2012'!$A:$H,8),0)</f>
        <v>0</v>
      </c>
      <c r="K36" s="298">
        <f>SUM(H36+I36-J36)</f>
        <v>0</v>
      </c>
      <c r="L36" s="443"/>
    </row>
    <row r="37" spans="1:12" ht="12.75" outlineLevel="1">
      <c r="A37" s="54" t="str">
        <f>LEFT(B37,3)</f>
        <v>051</v>
      </c>
      <c r="B37" s="55" t="s">
        <v>462</v>
      </c>
      <c r="C37" s="55" t="s">
        <v>463</v>
      </c>
      <c r="D37" s="58">
        <f>IF(VLOOKUP($A37,'hk2013'!$A:$G,1)=$A37,VLOOKUP($A37,'hk2013'!$A:$G,6),0)</f>
        <v>0</v>
      </c>
      <c r="E37" s="58">
        <f>IF(VLOOKUP($A37,'hk2013'!$A:$G,1)=$A37,VLOOKUP($A37,'hk2013'!$A:$G,7),0)</f>
        <v>0</v>
      </c>
      <c r="F37" s="58">
        <f>IF(VLOOKUP($A37,'hk2013'!$A:$H,1)=$A37,VLOOKUP($A37,'hk2013'!$A:$H,8),0)</f>
        <v>0</v>
      </c>
      <c r="G37" s="288">
        <f>SUM(D37+E37-F37)</f>
        <v>0</v>
      </c>
      <c r="H37" s="58">
        <f>IF(VLOOKUP($A37,'hk2012'!$A:$G,1)=$A37,VLOOKUP($A37,'hk2012'!$A:$G,6),0)</f>
        <v>0</v>
      </c>
      <c r="I37" s="58">
        <f>IF(VLOOKUP($A37,'hk2012'!$A:$G,1)=$A37,VLOOKUP($A37,'hk2012'!$A:$G,7),0)</f>
        <v>0</v>
      </c>
      <c r="J37" s="58">
        <f>IF(VLOOKUP($A37,'hk2012'!$A:$H,1)=$A37,VLOOKUP($A37,'hk2012'!$A:$H,8),0)</f>
        <v>0</v>
      </c>
      <c r="K37" s="298">
        <f>SUM(H37+I37-J37)</f>
        <v>0</v>
      </c>
      <c r="L37" s="443"/>
    </row>
    <row r="38" spans="1:12" ht="12.75" outlineLevel="1">
      <c r="A38" s="54" t="str">
        <f>LEFT(B38,3)</f>
        <v>052</v>
      </c>
      <c r="B38" s="55" t="s">
        <v>464</v>
      </c>
      <c r="C38" s="55" t="s">
        <v>465</v>
      </c>
      <c r="D38" s="58">
        <f>IF(VLOOKUP($A38,'hk2013'!$A:$G,1)=$A38,VLOOKUP($A38,'hk2013'!$A:$G,6),0)</f>
        <v>0</v>
      </c>
      <c r="E38" s="58">
        <f>IF(VLOOKUP($A38,'hk2013'!$A:$G,1)=$A38,VLOOKUP($A38,'hk2013'!$A:$G,7),0)</f>
        <v>0</v>
      </c>
      <c r="F38" s="58">
        <f>IF(VLOOKUP($A38,'hk2013'!$A:$H,1)=$A38,VLOOKUP($A38,'hk2013'!$A:$H,8),0)</f>
        <v>0</v>
      </c>
      <c r="G38" s="288">
        <f>SUM(D38+E38-F38)</f>
        <v>0</v>
      </c>
      <c r="H38" s="58">
        <f>IF(VLOOKUP($A38,'hk2012'!$A:$G,1)=$A38,VLOOKUP($A38,'hk2012'!$A:$G,6),0)</f>
        <v>0</v>
      </c>
      <c r="I38" s="58">
        <f>IF(VLOOKUP($A38,'hk2012'!$A:$G,1)=$A38,VLOOKUP($A38,'hk2012'!$A:$G,7),0)</f>
        <v>0</v>
      </c>
      <c r="J38" s="58">
        <f>IF(VLOOKUP($A38,'hk2012'!$A:$H,1)=$A38,VLOOKUP($A38,'hk2012'!$A:$H,8),0)</f>
        <v>0</v>
      </c>
      <c r="K38" s="298">
        <f>SUM(H38+I38-J38)</f>
        <v>0</v>
      </c>
      <c r="L38" s="443"/>
    </row>
    <row r="39" spans="1:12" ht="12.75" outlineLevel="1">
      <c r="A39" s="54" t="str">
        <f>LEFT(B39,3)</f>
        <v>053</v>
      </c>
      <c r="B39" s="55" t="s">
        <v>466</v>
      </c>
      <c r="C39" s="55" t="s">
        <v>467</v>
      </c>
      <c r="D39" s="58">
        <f>IF(VLOOKUP($A39,'hk2013'!$A:$G,1)=$A39,VLOOKUP($A39,'hk2013'!$A:$G,6),0)</f>
        <v>0</v>
      </c>
      <c r="E39" s="58">
        <f>IF(VLOOKUP($A39,'hk2013'!$A:$G,1)=$A39,VLOOKUP($A39,'hk2013'!$A:$G,7),0)</f>
        <v>0</v>
      </c>
      <c r="F39" s="58">
        <f>IF(VLOOKUP($A39,'hk2013'!$A:$H,1)=$A39,VLOOKUP($A39,'hk2013'!$A:$H,8),0)</f>
        <v>0</v>
      </c>
      <c r="G39" s="288">
        <f>SUM(D39+E39-F39)</f>
        <v>0</v>
      </c>
      <c r="H39" s="58">
        <f>IF(VLOOKUP($A39,'hk2012'!$A:$G,1)=$A39,VLOOKUP($A39,'hk2012'!$A:$G,6),0)</f>
        <v>0</v>
      </c>
      <c r="I39" s="58">
        <f>IF(VLOOKUP($A39,'hk2012'!$A:$G,1)=$A39,VLOOKUP($A39,'hk2012'!$A:$G,7),0)</f>
        <v>0</v>
      </c>
      <c r="J39" s="58">
        <f>IF(VLOOKUP($A39,'hk2012'!$A:$H,1)=$A39,VLOOKUP($A39,'hk2012'!$A:$H,8),0)</f>
        <v>0</v>
      </c>
      <c r="K39" s="298">
        <f>SUM(H39+I39-J39)</f>
        <v>0</v>
      </c>
      <c r="L39" s="443"/>
    </row>
    <row r="40" spans="1:12" ht="13.5" outlineLevel="1" thickBot="1">
      <c r="A40" s="61"/>
      <c r="B40" s="62"/>
      <c r="C40" s="62"/>
      <c r="D40" s="60"/>
      <c r="E40" s="60"/>
      <c r="F40" s="60"/>
      <c r="G40" s="289"/>
      <c r="H40" s="60"/>
      <c r="I40" s="60"/>
      <c r="J40" s="60"/>
      <c r="K40" s="299"/>
      <c r="L40" s="443"/>
    </row>
    <row r="41" spans="1:12" ht="12.75">
      <c r="A41" s="50" t="s">
        <v>468</v>
      </c>
      <c r="B41" s="51"/>
      <c r="C41" s="52" t="s">
        <v>469</v>
      </c>
      <c r="D41" s="53">
        <f t="shared" ref="D41:K41" si="11">SUM(D42:D49)</f>
        <v>0</v>
      </c>
      <c r="E41" s="53">
        <f t="shared" si="11"/>
        <v>0</v>
      </c>
      <c r="F41" s="53">
        <f t="shared" si="11"/>
        <v>0</v>
      </c>
      <c r="G41" s="290">
        <f t="shared" si="11"/>
        <v>0</v>
      </c>
      <c r="H41" s="53">
        <f t="shared" si="11"/>
        <v>0</v>
      </c>
      <c r="I41" s="53">
        <f t="shared" si="11"/>
        <v>0</v>
      </c>
      <c r="J41" s="53">
        <f t="shared" si="11"/>
        <v>0</v>
      </c>
      <c r="K41" s="300">
        <f t="shared" si="11"/>
        <v>0</v>
      </c>
      <c r="L41" s="443"/>
    </row>
    <row r="42" spans="1:12" ht="12.75" outlineLevel="1">
      <c r="A42" s="54" t="str">
        <f t="shared" ref="A42:A48" si="12">LEFT(B42,3)</f>
        <v>061</v>
      </c>
      <c r="B42" s="55" t="s">
        <v>470</v>
      </c>
      <c r="C42" s="55" t="s">
        <v>471</v>
      </c>
      <c r="D42" s="58">
        <f>IF(VLOOKUP($A42,'hk2013'!$A:$G,1)=$A42,VLOOKUP($A42,'hk2013'!$A:$G,6),0)</f>
        <v>0</v>
      </c>
      <c r="E42" s="58">
        <f>IF(VLOOKUP($A42,'hk2013'!$A:$G,1)=$A42,VLOOKUP($A42,'hk2013'!$A:$G,7),0)</f>
        <v>0</v>
      </c>
      <c r="F42" s="58">
        <f>IF(VLOOKUP($A42,'hk2013'!$A:$H,1)=$A42,VLOOKUP($A42,'hk2013'!$A:$H,8),0)</f>
        <v>0</v>
      </c>
      <c r="G42" s="288">
        <f t="shared" ref="G42:G48" si="13">SUM(D42+E42-F42)</f>
        <v>0</v>
      </c>
      <c r="H42" s="58">
        <f>IF(VLOOKUP($A42,'hk2012'!$A:$G,1)=$A42,VLOOKUP($A42,'hk2012'!$A:$G,6),0)</f>
        <v>0</v>
      </c>
      <c r="I42" s="58">
        <f>IF(VLOOKUP($A42,'hk2012'!$A:$G,1)=$A42,VLOOKUP($A42,'hk2012'!$A:$G,7),0)</f>
        <v>0</v>
      </c>
      <c r="J42" s="58">
        <f>IF(VLOOKUP($A42,'hk2012'!$A:$H,1)=$A42,VLOOKUP($A42,'hk2012'!$A:$H,8),0)</f>
        <v>0</v>
      </c>
      <c r="K42" s="298">
        <f t="shared" ref="K42:K48" si="14">SUM(H42+I42-J42)</f>
        <v>0</v>
      </c>
      <c r="L42" s="443"/>
    </row>
    <row r="43" spans="1:12" ht="12.75" outlineLevel="1">
      <c r="A43" s="54" t="str">
        <f t="shared" si="12"/>
        <v>062</v>
      </c>
      <c r="B43" s="55" t="s">
        <v>472</v>
      </c>
      <c r="C43" s="55" t="s">
        <v>473</v>
      </c>
      <c r="D43" s="58">
        <f>IF(VLOOKUP($A43,'hk2013'!$A:$G,1)=$A43,VLOOKUP($A43,'hk2013'!$A:$G,6),0)</f>
        <v>0</v>
      </c>
      <c r="E43" s="58">
        <f>IF(VLOOKUP($A43,'hk2013'!$A:$G,1)=$A43,VLOOKUP($A43,'hk2013'!$A:$G,7),0)</f>
        <v>0</v>
      </c>
      <c r="F43" s="58">
        <f>IF(VLOOKUP($A43,'hk2013'!$A:$H,1)=$A43,VLOOKUP($A43,'hk2013'!$A:$H,8),0)</f>
        <v>0</v>
      </c>
      <c r="G43" s="288">
        <f t="shared" si="13"/>
        <v>0</v>
      </c>
      <c r="H43" s="58">
        <f>IF(VLOOKUP($A43,'hk2012'!$A:$G,1)=$A43,VLOOKUP($A43,'hk2012'!$A:$G,6),0)</f>
        <v>0</v>
      </c>
      <c r="I43" s="58">
        <f>IF(VLOOKUP($A43,'hk2012'!$A:$G,1)=$A43,VLOOKUP($A43,'hk2012'!$A:$G,7),0)</f>
        <v>0</v>
      </c>
      <c r="J43" s="58">
        <f>IF(VLOOKUP($A43,'hk2012'!$A:$H,1)=$A43,VLOOKUP($A43,'hk2012'!$A:$H,8),0)</f>
        <v>0</v>
      </c>
      <c r="K43" s="298">
        <f t="shared" si="14"/>
        <v>0</v>
      </c>
      <c r="L43" s="443"/>
    </row>
    <row r="44" spans="1:12" ht="12.75" outlineLevel="1">
      <c r="A44" s="54" t="str">
        <f t="shared" si="12"/>
        <v>063</v>
      </c>
      <c r="B44" s="55" t="s">
        <v>474</v>
      </c>
      <c r="C44" s="55" t="s">
        <v>475</v>
      </c>
      <c r="D44" s="58">
        <f>IF(VLOOKUP($A44,'hk2013'!$A:$G,1)=$A44,VLOOKUP($A44,'hk2013'!$A:$G,6),0)</f>
        <v>0</v>
      </c>
      <c r="E44" s="58">
        <f>IF(VLOOKUP($A44,'hk2013'!$A:$G,1)=$A44,VLOOKUP($A44,'hk2013'!$A:$G,7),0)</f>
        <v>0</v>
      </c>
      <c r="F44" s="58">
        <f>IF(VLOOKUP($A44,'hk2013'!$A:$H,1)=$A44,VLOOKUP($A44,'hk2013'!$A:$H,8),0)</f>
        <v>0</v>
      </c>
      <c r="G44" s="288">
        <f t="shared" si="13"/>
        <v>0</v>
      </c>
      <c r="H44" s="58">
        <f>IF(VLOOKUP($A44,'hk2012'!$A:$G,1)=$A44,VLOOKUP($A44,'hk2012'!$A:$G,6),0)</f>
        <v>0</v>
      </c>
      <c r="I44" s="58">
        <f>IF(VLOOKUP($A44,'hk2012'!$A:$G,1)=$A44,VLOOKUP($A44,'hk2012'!$A:$G,7),0)</f>
        <v>0</v>
      </c>
      <c r="J44" s="58">
        <f>IF(VLOOKUP($A44,'hk2012'!$A:$H,1)=$A44,VLOOKUP($A44,'hk2012'!$A:$H,8),0)</f>
        <v>0</v>
      </c>
      <c r="K44" s="298">
        <f t="shared" si="14"/>
        <v>0</v>
      </c>
      <c r="L44" s="443"/>
    </row>
    <row r="45" spans="1:12" ht="12.75" outlineLevel="1">
      <c r="A45" s="54" t="str">
        <f t="shared" si="12"/>
        <v>065</v>
      </c>
      <c r="B45" s="55" t="s">
        <v>476</v>
      </c>
      <c r="C45" s="55" t="s">
        <v>477</v>
      </c>
      <c r="D45" s="58">
        <f>IF(VLOOKUP($A45,'hk2013'!$A:$G,1)=$A45,VLOOKUP($A45,'hk2013'!$A:$G,6),0)</f>
        <v>0</v>
      </c>
      <c r="E45" s="58">
        <f>IF(VLOOKUP($A45,'hk2013'!$A:$G,1)=$A45,VLOOKUP($A45,'hk2013'!$A:$G,7),0)</f>
        <v>0</v>
      </c>
      <c r="F45" s="58">
        <f>IF(VLOOKUP($A45,'hk2013'!$A:$H,1)=$A45,VLOOKUP($A45,'hk2013'!$A:$H,8),0)</f>
        <v>0</v>
      </c>
      <c r="G45" s="288">
        <f t="shared" si="13"/>
        <v>0</v>
      </c>
      <c r="H45" s="58">
        <f>IF(VLOOKUP($A45,'hk2012'!$A:$G,1)=$A45,VLOOKUP($A45,'hk2012'!$A:$G,6),0)</f>
        <v>0</v>
      </c>
      <c r="I45" s="58">
        <f>IF(VLOOKUP($A45,'hk2012'!$A:$G,1)=$A45,VLOOKUP($A45,'hk2012'!$A:$G,7),0)</f>
        <v>0</v>
      </c>
      <c r="J45" s="58">
        <f>IF(VLOOKUP($A45,'hk2012'!$A:$H,1)=$A45,VLOOKUP($A45,'hk2012'!$A:$H,8),0)</f>
        <v>0</v>
      </c>
      <c r="K45" s="298">
        <f t="shared" si="14"/>
        <v>0</v>
      </c>
      <c r="L45" s="443"/>
    </row>
    <row r="46" spans="1:12" ht="12.75" outlineLevel="1">
      <c r="A46" s="54" t="str">
        <f t="shared" si="12"/>
        <v>066</v>
      </c>
      <c r="B46" s="55" t="s">
        <v>478</v>
      </c>
      <c r="C46" s="55" t="s">
        <v>479</v>
      </c>
      <c r="D46" s="58">
        <f>IF(VLOOKUP($A46,'hk2013'!$A:$G,1)=$A46,VLOOKUP($A46,'hk2013'!$A:$G,6),0)</f>
        <v>0</v>
      </c>
      <c r="E46" s="58">
        <f>IF(VLOOKUP($A46,'hk2013'!$A:$G,1)=$A46,VLOOKUP($A46,'hk2013'!$A:$G,7),0)</f>
        <v>0</v>
      </c>
      <c r="F46" s="58">
        <f>IF(VLOOKUP($A46,'hk2013'!$A:$H,1)=$A46,VLOOKUP($A46,'hk2013'!$A:$H,8),0)</f>
        <v>0</v>
      </c>
      <c r="G46" s="288">
        <f t="shared" si="13"/>
        <v>0</v>
      </c>
      <c r="H46" s="58">
        <f>IF(VLOOKUP($A46,'hk2012'!$A:$G,1)=$A46,VLOOKUP($A46,'hk2012'!$A:$G,6),0)</f>
        <v>0</v>
      </c>
      <c r="I46" s="58">
        <f>IF(VLOOKUP($A46,'hk2012'!$A:$G,1)=$A46,VLOOKUP($A46,'hk2012'!$A:$G,7),0)</f>
        <v>0</v>
      </c>
      <c r="J46" s="58">
        <f>IF(VLOOKUP($A46,'hk2012'!$A:$H,1)=$A46,VLOOKUP($A46,'hk2012'!$A:$H,8),0)</f>
        <v>0</v>
      </c>
      <c r="K46" s="298">
        <f t="shared" si="14"/>
        <v>0</v>
      </c>
      <c r="L46" s="443"/>
    </row>
    <row r="47" spans="1:12" ht="12.75" outlineLevel="1">
      <c r="A47" s="54" t="str">
        <f t="shared" si="12"/>
        <v>067</v>
      </c>
      <c r="B47" s="55" t="s">
        <v>480</v>
      </c>
      <c r="C47" s="55" t="s">
        <v>481</v>
      </c>
      <c r="D47" s="58">
        <f>IF(VLOOKUP($A47,'hk2013'!$A:$G,1)=$A47,VLOOKUP($A47,'hk2013'!$A:$G,6),0)</f>
        <v>0</v>
      </c>
      <c r="E47" s="58">
        <f>IF(VLOOKUP($A47,'hk2013'!$A:$G,1)=$A47,VLOOKUP($A47,'hk2013'!$A:$G,7),0)</f>
        <v>0</v>
      </c>
      <c r="F47" s="58">
        <f>IF(VLOOKUP($A47,'hk2013'!$A:$H,1)=$A47,VLOOKUP($A47,'hk2013'!$A:$H,8),0)</f>
        <v>0</v>
      </c>
      <c r="G47" s="288">
        <f t="shared" si="13"/>
        <v>0</v>
      </c>
      <c r="H47" s="58">
        <f>IF(VLOOKUP($A47,'hk2012'!$A:$G,1)=$A47,VLOOKUP($A47,'hk2012'!$A:$G,6),0)</f>
        <v>0</v>
      </c>
      <c r="I47" s="58">
        <f>IF(VLOOKUP($A47,'hk2012'!$A:$G,1)=$A47,VLOOKUP($A47,'hk2012'!$A:$G,7),0)</f>
        <v>0</v>
      </c>
      <c r="J47" s="58">
        <f>IF(VLOOKUP($A47,'hk2012'!$A:$H,1)=$A47,VLOOKUP($A47,'hk2012'!$A:$H,8),0)</f>
        <v>0</v>
      </c>
      <c r="K47" s="298">
        <f t="shared" si="14"/>
        <v>0</v>
      </c>
      <c r="L47" s="443"/>
    </row>
    <row r="48" spans="1:12" ht="12.75" outlineLevel="1">
      <c r="A48" s="54" t="str">
        <f t="shared" si="12"/>
        <v>069</v>
      </c>
      <c r="B48" s="55" t="s">
        <v>482</v>
      </c>
      <c r="C48" s="55" t="s">
        <v>483</v>
      </c>
      <c r="D48" s="58">
        <f>IF(VLOOKUP($A48,'hk2013'!$A:$G,1)=$A48,VLOOKUP($A48,'hk2013'!$A:$G,6),0)</f>
        <v>0</v>
      </c>
      <c r="E48" s="58">
        <f>IF(VLOOKUP($A48,'hk2013'!$A:$G,1)=$A48,VLOOKUP($A48,'hk2013'!$A:$G,7),0)</f>
        <v>0</v>
      </c>
      <c r="F48" s="58">
        <f>IF(VLOOKUP($A48,'hk2013'!$A:$H,1)=$A48,VLOOKUP($A48,'hk2013'!$A:$H,8),0)</f>
        <v>0</v>
      </c>
      <c r="G48" s="288">
        <f t="shared" si="13"/>
        <v>0</v>
      </c>
      <c r="H48" s="58">
        <f>IF(VLOOKUP($A48,'hk2012'!$A:$G,1)=$A48,VLOOKUP($A48,'hk2012'!$A:$G,6),0)</f>
        <v>0</v>
      </c>
      <c r="I48" s="58">
        <f>IF(VLOOKUP($A48,'hk2012'!$A:$G,1)=$A48,VLOOKUP($A48,'hk2012'!$A:$G,7),0)</f>
        <v>0</v>
      </c>
      <c r="J48" s="58">
        <f>IF(VLOOKUP($A48,'hk2012'!$A:$H,1)=$A48,VLOOKUP($A48,'hk2012'!$A:$H,8),0)</f>
        <v>0</v>
      </c>
      <c r="K48" s="298">
        <f t="shared" si="14"/>
        <v>0</v>
      </c>
      <c r="L48" s="443"/>
    </row>
    <row r="49" spans="1:12" ht="13.5" outlineLevel="1" thickBot="1">
      <c r="A49" s="61"/>
      <c r="B49" s="62"/>
      <c r="C49" s="62"/>
      <c r="D49" s="60"/>
      <c r="E49" s="60"/>
      <c r="F49" s="60"/>
      <c r="G49" s="289"/>
      <c r="H49" s="60"/>
      <c r="I49" s="60"/>
      <c r="J49" s="60"/>
      <c r="K49" s="299"/>
      <c r="L49" s="443"/>
    </row>
    <row r="50" spans="1:12" ht="12.75">
      <c r="A50" s="50" t="s">
        <v>484</v>
      </c>
      <c r="B50" s="51"/>
      <c r="C50" s="52" t="s">
        <v>485</v>
      </c>
      <c r="D50" s="53">
        <f t="shared" ref="D50:K50" si="15">SUM(D52:D59)</f>
        <v>0</v>
      </c>
      <c r="E50" s="53">
        <f t="shared" si="15"/>
        <v>0</v>
      </c>
      <c r="F50" s="53">
        <f t="shared" si="15"/>
        <v>0</v>
      </c>
      <c r="G50" s="290">
        <f t="shared" si="15"/>
        <v>0</v>
      </c>
      <c r="H50" s="53">
        <f t="shared" si="15"/>
        <v>0</v>
      </c>
      <c r="I50" s="53">
        <f t="shared" si="15"/>
        <v>0</v>
      </c>
      <c r="J50" s="53">
        <f t="shared" si="15"/>
        <v>0</v>
      </c>
      <c r="K50" s="300">
        <f t="shared" si="15"/>
        <v>0</v>
      </c>
      <c r="L50" s="443"/>
    </row>
    <row r="51" spans="1:12" ht="12.75" outlineLevel="1">
      <c r="A51" s="65" t="s">
        <v>486</v>
      </c>
      <c r="B51" s="66"/>
      <c r="C51" s="56" t="s">
        <v>487</v>
      </c>
      <c r="D51" s="58">
        <f>IF(VLOOKUP($A51,'hk2013'!$A:$G,1)=$A51,VLOOKUP($A51,'hk2013'!$A:$G,6),0)</f>
        <v>0</v>
      </c>
      <c r="E51" s="58">
        <f>IF(VLOOKUP($A51,'hk2013'!$A:$G,1)=$A51,VLOOKUP($A51,'hk2013'!$A:$G,7),0)</f>
        <v>0</v>
      </c>
      <c r="F51" s="58">
        <f>IF(VLOOKUP($A51,'hk2013'!$A:$H,1)=$A51,VLOOKUP($A51,'hk2013'!$A:$H,8),0)</f>
        <v>0</v>
      </c>
      <c r="G51" s="288">
        <f t="shared" ref="G51:G58" si="16">SUM(D51+E51-F51)</f>
        <v>0</v>
      </c>
      <c r="H51" s="58">
        <f>IF(VLOOKUP($A51,'hk2012'!$A:$G,1)=$A51,VLOOKUP($A51,'hk2012'!$A:$G,6),0)</f>
        <v>0</v>
      </c>
      <c r="I51" s="58">
        <f>IF(VLOOKUP($A51,'hk2012'!$A:$G,1)=$A51,VLOOKUP($A51,'hk2012'!$A:$G,7),0)</f>
        <v>0</v>
      </c>
      <c r="J51" s="58">
        <f>IF(VLOOKUP($A51,'hk2012'!$A:$H,1)=$A51,VLOOKUP($A51,'hk2012'!$A:$H,8),0)</f>
        <v>0</v>
      </c>
      <c r="K51" s="298">
        <f t="shared" ref="K51:K58" si="17">SUM(H51+I51-J51)</f>
        <v>0</v>
      </c>
      <c r="L51" s="443"/>
    </row>
    <row r="52" spans="1:12" ht="12.75" outlineLevel="1">
      <c r="A52" s="54" t="str">
        <f>LEFT(B52,3)</f>
        <v>071</v>
      </c>
      <c r="B52" s="55" t="s">
        <v>488</v>
      </c>
      <c r="C52" s="55" t="s">
        <v>489</v>
      </c>
      <c r="D52" s="58">
        <f>IF(VLOOKUP($A52,'hk2013'!$A:$G,1)=$A52,VLOOKUP($A52,'hk2013'!$A:$G,6),0)</f>
        <v>0</v>
      </c>
      <c r="E52" s="58">
        <f>IF(VLOOKUP($A52,'hk2013'!$A:$G,1)=$A52,VLOOKUP($A52,'hk2013'!$A:$G,7),0)</f>
        <v>0</v>
      </c>
      <c r="F52" s="58">
        <f>IF(VLOOKUP($A52,'hk2013'!$A:$H,1)=$A52,VLOOKUP($A52,'hk2013'!$A:$H,8),0)</f>
        <v>0</v>
      </c>
      <c r="G52" s="288">
        <f t="shared" si="16"/>
        <v>0</v>
      </c>
      <c r="H52" s="58">
        <f>IF(VLOOKUP($A52,'hk2012'!$A:$G,1)=$A52,VLOOKUP($A52,'hk2012'!$A:$G,6),0)</f>
        <v>0</v>
      </c>
      <c r="I52" s="58">
        <f>IF(VLOOKUP($A52,'hk2012'!$A:$G,1)=$A52,VLOOKUP($A52,'hk2012'!$A:$G,7),0)</f>
        <v>0</v>
      </c>
      <c r="J52" s="58">
        <f>IF(VLOOKUP($A52,'hk2012'!$A:$H,1)=$A52,VLOOKUP($A52,'hk2012'!$A:$H,8),0)</f>
        <v>0</v>
      </c>
      <c r="K52" s="298">
        <f t="shared" si="17"/>
        <v>0</v>
      </c>
      <c r="L52" s="443"/>
    </row>
    <row r="53" spans="1:12" ht="12.75" outlineLevel="1">
      <c r="A53" s="54" t="str">
        <f>LEFT(B53,3)</f>
        <v>072</v>
      </c>
      <c r="B53" s="55" t="s">
        <v>490</v>
      </c>
      <c r="C53" s="55" t="s">
        <v>491</v>
      </c>
      <c r="D53" s="58">
        <f>IF(VLOOKUP($A53,'hk2013'!$A:$G,1)=$A53,VLOOKUP($A53,'hk2013'!$A:$G,6),0)</f>
        <v>0</v>
      </c>
      <c r="E53" s="58">
        <f>IF(VLOOKUP($A53,'hk2013'!$A:$G,1)=$A53,VLOOKUP($A53,'hk2013'!$A:$G,7),0)</f>
        <v>0</v>
      </c>
      <c r="F53" s="58">
        <f>IF(VLOOKUP($A53,'hk2013'!$A:$H,1)=$A53,VLOOKUP($A53,'hk2013'!$A:$H,8),0)</f>
        <v>0</v>
      </c>
      <c r="G53" s="288">
        <f t="shared" si="16"/>
        <v>0</v>
      </c>
      <c r="H53" s="58">
        <f>IF(VLOOKUP($A53,'hk2012'!$A:$G,1)=$A53,VLOOKUP($A53,'hk2012'!$A:$G,6),0)</f>
        <v>0</v>
      </c>
      <c r="I53" s="58">
        <f>IF(VLOOKUP($A53,'hk2012'!$A:$G,1)=$A53,VLOOKUP($A53,'hk2012'!$A:$G,7),0)</f>
        <v>0</v>
      </c>
      <c r="J53" s="58">
        <f>IF(VLOOKUP($A53,'hk2012'!$A:$H,1)=$A53,VLOOKUP($A53,'hk2012'!$A:$H,8),0)</f>
        <v>0</v>
      </c>
      <c r="K53" s="298">
        <f t="shared" si="17"/>
        <v>0</v>
      </c>
      <c r="L53" s="443"/>
    </row>
    <row r="54" spans="1:12" ht="12.75" outlineLevel="1">
      <c r="A54" s="54" t="str">
        <f>LEFT(B54,3)</f>
        <v>073</v>
      </c>
      <c r="B54" s="55" t="s">
        <v>492</v>
      </c>
      <c r="C54" s="55" t="s">
        <v>493</v>
      </c>
      <c r="D54" s="58">
        <f>IF(VLOOKUP($A54,'hk2013'!$A:$G,1)=$A54,VLOOKUP($A54,'hk2013'!$A:$G,6),0)</f>
        <v>0</v>
      </c>
      <c r="E54" s="58">
        <f>IF(VLOOKUP($A54,'hk2013'!$A:$G,1)=$A54,VLOOKUP($A54,'hk2013'!$A:$G,7),0)</f>
        <v>0</v>
      </c>
      <c r="F54" s="58">
        <f>IF(VLOOKUP($A54,'hk2013'!$A:$H,1)=$A54,VLOOKUP($A54,'hk2013'!$A:$H,8),0)</f>
        <v>0</v>
      </c>
      <c r="G54" s="288">
        <f t="shared" si="16"/>
        <v>0</v>
      </c>
      <c r="H54" s="58">
        <f>IF(VLOOKUP($A54,'hk2012'!$A:$G,1)=$A54,VLOOKUP($A54,'hk2012'!$A:$G,6),0)</f>
        <v>0</v>
      </c>
      <c r="I54" s="58">
        <f>IF(VLOOKUP($A54,'hk2012'!$A:$G,1)=$A54,VLOOKUP($A54,'hk2012'!$A:$G,7),0)</f>
        <v>0</v>
      </c>
      <c r="J54" s="58">
        <f>IF(VLOOKUP($A54,'hk2012'!$A:$H,1)=$A54,VLOOKUP($A54,'hk2012'!$A:$H,8),0)</f>
        <v>0</v>
      </c>
      <c r="K54" s="298">
        <f t="shared" si="17"/>
        <v>0</v>
      </c>
      <c r="L54" s="443"/>
    </row>
    <row r="55" spans="1:12" ht="12.75" outlineLevel="1">
      <c r="A55" s="54" t="str">
        <f>LEFT(B55,3)</f>
        <v>074</v>
      </c>
      <c r="B55" s="55" t="s">
        <v>494</v>
      </c>
      <c r="C55" s="55" t="s">
        <v>495</v>
      </c>
      <c r="D55" s="58">
        <f>IF(VLOOKUP($A55,'hk2013'!$A:$G,1)=$A55,VLOOKUP($A55,'hk2013'!$A:$G,6),0)</f>
        <v>0</v>
      </c>
      <c r="E55" s="58">
        <f>IF(VLOOKUP($A55,'hk2013'!$A:$G,1)=$A55,VLOOKUP($A55,'hk2013'!$A:$G,7),0)</f>
        <v>0</v>
      </c>
      <c r="F55" s="58">
        <f>IF(VLOOKUP($A55,'hk2013'!$A:$H,1)=$A55,VLOOKUP($A55,'hk2013'!$A:$H,8),0)</f>
        <v>0</v>
      </c>
      <c r="G55" s="288">
        <f t="shared" si="16"/>
        <v>0</v>
      </c>
      <c r="H55" s="58">
        <f>IF(VLOOKUP($A55,'hk2012'!$A:$G,1)=$A55,VLOOKUP($A55,'hk2012'!$A:$G,6),0)</f>
        <v>0</v>
      </c>
      <c r="I55" s="58">
        <f>IF(VLOOKUP($A55,'hk2012'!$A:$G,1)=$A55,VLOOKUP($A55,'hk2012'!$A:$G,7),0)</f>
        <v>0</v>
      </c>
      <c r="J55" s="58">
        <f>IF(VLOOKUP($A55,'hk2012'!$A:$H,1)=$A55,VLOOKUP($A55,'hk2012'!$A:$H,8),0)</f>
        <v>0</v>
      </c>
      <c r="K55" s="298">
        <f t="shared" si="17"/>
        <v>0</v>
      </c>
      <c r="L55" s="443"/>
    </row>
    <row r="56" spans="1:12" ht="12.75" outlineLevel="1">
      <c r="A56" s="54" t="str">
        <f>LEFT(B56,3)</f>
        <v>075</v>
      </c>
      <c r="B56" s="55" t="s">
        <v>496</v>
      </c>
      <c r="C56" s="55" t="s">
        <v>497</v>
      </c>
      <c r="D56" s="58">
        <f>IF(VLOOKUP($A56,'hk2013'!$A:$G,1)=$A56,VLOOKUP($A56,'hk2013'!$A:$G,6),0)</f>
        <v>0</v>
      </c>
      <c r="E56" s="58">
        <f>IF(VLOOKUP($A56,'hk2013'!$A:$G,1)=$A56,VLOOKUP($A56,'hk2013'!$A:$G,7),0)</f>
        <v>0</v>
      </c>
      <c r="F56" s="58">
        <f>IF(VLOOKUP($A56,'hk2013'!$A:$H,1)=$A56,VLOOKUP($A56,'hk2013'!$A:$H,8),0)</f>
        <v>0</v>
      </c>
      <c r="G56" s="288">
        <f t="shared" si="16"/>
        <v>0</v>
      </c>
      <c r="H56" s="58">
        <f>IF(VLOOKUP($A56,'hk2012'!$A:$G,1)=$A56,VLOOKUP($A56,'hk2012'!$A:$G,6),0)</f>
        <v>0</v>
      </c>
      <c r="I56" s="58">
        <f>IF(VLOOKUP($A56,'hk2012'!$A:$G,1)=$A56,VLOOKUP($A56,'hk2012'!$A:$G,7),0)</f>
        <v>0</v>
      </c>
      <c r="J56" s="58">
        <f>IF(VLOOKUP($A56,'hk2012'!$A:$H,1)=$A56,VLOOKUP($A56,'hk2012'!$A:$H,8),0)</f>
        <v>0</v>
      </c>
      <c r="K56" s="298">
        <f t="shared" si="17"/>
        <v>0</v>
      </c>
      <c r="L56" s="443"/>
    </row>
    <row r="57" spans="1:12" ht="12.75" outlineLevel="1">
      <c r="A57" s="59" t="s">
        <v>498</v>
      </c>
      <c r="B57" s="55"/>
      <c r="C57" s="56" t="s">
        <v>499</v>
      </c>
      <c r="D57" s="58">
        <f>IF(VLOOKUP($A57,'hk2013'!$A:$G,1)=$A57,VLOOKUP($A57,'hk2013'!$A:$G,6),0)</f>
        <v>0</v>
      </c>
      <c r="E57" s="58">
        <f>IF(VLOOKUP($A57,'hk2013'!$A:$G,1)=$A57,VLOOKUP($A57,'hk2013'!$A:$G,7),0)</f>
        <v>0</v>
      </c>
      <c r="F57" s="58">
        <f>IF(VLOOKUP($A57,'hk2013'!$A:$H,1)=$A57,VLOOKUP($A57,'hk2013'!$A:$H,8),0)</f>
        <v>0</v>
      </c>
      <c r="G57" s="288">
        <f t="shared" si="16"/>
        <v>0</v>
      </c>
      <c r="H57" s="58">
        <f>IF(VLOOKUP($A57,'hk2012'!$A:$G,1)=$A57,VLOOKUP($A57,'hk2012'!$A:$G,6),0)</f>
        <v>0</v>
      </c>
      <c r="I57" s="58">
        <f>IF(VLOOKUP($A57,'hk2012'!$A:$G,1)=$A57,VLOOKUP($A57,'hk2012'!$A:$G,7),0)</f>
        <v>0</v>
      </c>
      <c r="J57" s="58">
        <f>IF(VLOOKUP($A57,'hk2012'!$A:$H,1)=$A57,VLOOKUP($A57,'hk2012'!$A:$H,8),0)</f>
        <v>0</v>
      </c>
      <c r="K57" s="298">
        <f t="shared" si="17"/>
        <v>0</v>
      </c>
      <c r="L57" s="443"/>
    </row>
    <row r="58" spans="1:12" ht="12.75" outlineLevel="1">
      <c r="A58" s="54" t="str">
        <f>LEFT(B58,3)</f>
        <v>079</v>
      </c>
      <c r="B58" s="55" t="s">
        <v>500</v>
      </c>
      <c r="C58" s="55" t="s">
        <v>501</v>
      </c>
      <c r="D58" s="58">
        <f>IF(VLOOKUP($A58,'hk2013'!$A:$G,1)=$A58,VLOOKUP($A58,'hk2013'!$A:$G,6),0)</f>
        <v>0</v>
      </c>
      <c r="E58" s="58">
        <f>IF(VLOOKUP($A58,'hk2013'!$A:$G,1)=$A58,VLOOKUP($A58,'hk2013'!$A:$G,7),0)</f>
        <v>0</v>
      </c>
      <c r="F58" s="58">
        <f>IF(VLOOKUP($A58,'hk2013'!$A:$H,1)=$A58,VLOOKUP($A58,'hk2013'!$A:$H,8),0)</f>
        <v>0</v>
      </c>
      <c r="G58" s="288">
        <f t="shared" si="16"/>
        <v>0</v>
      </c>
      <c r="H58" s="58">
        <f>IF(VLOOKUP($A58,'hk2012'!$A:$G,1)=$A58,VLOOKUP($A58,'hk2012'!$A:$G,6),0)</f>
        <v>0</v>
      </c>
      <c r="I58" s="58">
        <f>IF(VLOOKUP($A58,'hk2012'!$A:$G,1)=$A58,VLOOKUP($A58,'hk2012'!$A:$G,7),0)</f>
        <v>0</v>
      </c>
      <c r="J58" s="58">
        <f>IF(VLOOKUP($A58,'hk2012'!$A:$H,1)=$A58,VLOOKUP($A58,'hk2012'!$A:$H,8),0)</f>
        <v>0</v>
      </c>
      <c r="K58" s="298">
        <f t="shared" si="17"/>
        <v>0</v>
      </c>
      <c r="L58" s="443"/>
    </row>
    <row r="59" spans="1:12" ht="13.5" outlineLevel="1" thickBot="1">
      <c r="A59" s="61"/>
      <c r="B59" s="62"/>
      <c r="C59" s="62"/>
      <c r="D59" s="60"/>
      <c r="E59" s="60"/>
      <c r="F59" s="60"/>
      <c r="G59" s="289"/>
      <c r="H59" s="60"/>
      <c r="I59" s="60"/>
      <c r="J59" s="60"/>
      <c r="K59" s="299"/>
      <c r="L59" s="443"/>
    </row>
    <row r="60" spans="1:12" ht="12.75">
      <c r="A60" s="50" t="s">
        <v>502</v>
      </c>
      <c r="B60" s="51"/>
      <c r="C60" s="52" t="s">
        <v>503</v>
      </c>
      <c r="D60" s="53">
        <f t="shared" ref="D60:K60" si="18">SUM(D61:D69)</f>
        <v>-16692.149999999998</v>
      </c>
      <c r="E60" s="53">
        <f t="shared" si="18"/>
        <v>0</v>
      </c>
      <c r="F60" s="53">
        <f t="shared" si="18"/>
        <v>568.87</v>
      </c>
      <c r="G60" s="290">
        <f t="shared" si="18"/>
        <v>-17261.019999999997</v>
      </c>
      <c r="H60" s="53">
        <f t="shared" si="18"/>
        <v>-15551.93</v>
      </c>
      <c r="I60" s="53">
        <f t="shared" si="18"/>
        <v>0</v>
      </c>
      <c r="J60" s="53">
        <f t="shared" si="18"/>
        <v>1140.22</v>
      </c>
      <c r="K60" s="300">
        <f t="shared" si="18"/>
        <v>-16692.150000000001</v>
      </c>
      <c r="L60" s="443"/>
    </row>
    <row r="61" spans="1:12" ht="12.75" outlineLevel="1">
      <c r="A61" s="54" t="str">
        <f>LEFT(B61,3)</f>
        <v>081</v>
      </c>
      <c r="B61" s="55" t="s">
        <v>504</v>
      </c>
      <c r="C61" s="55" t="s">
        <v>505</v>
      </c>
      <c r="D61" s="58">
        <f>IF(VLOOKUP($A61,'hk2013'!$A:$G,1)=$A61,VLOOKUP($A61,'hk2013'!$A:$G,6),0)</f>
        <v>0</v>
      </c>
      <c r="E61" s="58">
        <f>IF(VLOOKUP($A61,'hk2013'!$A:$G,1)=$A61,VLOOKUP($A61,'hk2013'!$A:$G,7),0)</f>
        <v>0</v>
      </c>
      <c r="F61" s="58">
        <f>IF(VLOOKUP($A61,'hk2013'!$A:$H,1)=$A61,VLOOKUP($A61,'hk2013'!$A:$H,8),0)</f>
        <v>0</v>
      </c>
      <c r="G61" s="288">
        <f t="shared" ref="G61:G68" si="19">SUM(D61+E61-F61)</f>
        <v>0</v>
      </c>
      <c r="H61" s="58">
        <f>IF(VLOOKUP($A61,'hk2012'!$A:$G,1)=$A61,VLOOKUP($A61,'hk2012'!$A:$G,6),0)</f>
        <v>0</v>
      </c>
      <c r="I61" s="58">
        <f>IF(VLOOKUP($A61,'hk2012'!$A:$G,1)=$A61,VLOOKUP($A61,'hk2012'!$A:$G,7),0)</f>
        <v>0</v>
      </c>
      <c r="J61" s="58">
        <f>IF(VLOOKUP($A61,'hk2012'!$A:$H,1)=$A61,VLOOKUP($A61,'hk2012'!$A:$H,8),0)</f>
        <v>0</v>
      </c>
      <c r="K61" s="298">
        <f t="shared" ref="K61:K68" si="20">SUM(H61+I61-J61)</f>
        <v>0</v>
      </c>
      <c r="L61" s="443"/>
    </row>
    <row r="62" spans="1:12" ht="12.75" outlineLevel="1">
      <c r="A62" s="54" t="str">
        <f>LEFT(B62,3)</f>
        <v>082</v>
      </c>
      <c r="B62" s="55" t="s">
        <v>506</v>
      </c>
      <c r="C62" s="55" t="s">
        <v>507</v>
      </c>
      <c r="D62" s="58">
        <f>IF(VLOOKUP($A62,'hk2013'!$A:$G,1)=$A62,VLOOKUP($A62,'hk2013'!$A:$G,6),0)</f>
        <v>-16692.149999999998</v>
      </c>
      <c r="E62" s="58">
        <f>IF(VLOOKUP($A62,'hk2013'!$A:$G,1)=$A62,VLOOKUP($A62,'hk2013'!$A:$G,7),0)</f>
        <v>0</v>
      </c>
      <c r="F62" s="58">
        <f>IF(VLOOKUP($A62,'hk2013'!$A:$H,1)=$A62,VLOOKUP($A62,'hk2013'!$A:$H,8),0)</f>
        <v>568.87</v>
      </c>
      <c r="G62" s="288">
        <f t="shared" si="19"/>
        <v>-17261.019999999997</v>
      </c>
      <c r="H62" s="58">
        <f>IF(VLOOKUP($A62,'hk2012'!$A:$G,1)=$A62,VLOOKUP($A62,'hk2012'!$A:$G,6),0)</f>
        <v>-15551.93</v>
      </c>
      <c r="I62" s="58">
        <f>IF(VLOOKUP($A62,'hk2012'!$A:$G,1)=$A62,VLOOKUP($A62,'hk2012'!$A:$G,7),0)</f>
        <v>0</v>
      </c>
      <c r="J62" s="58">
        <f>IF(VLOOKUP($A62,'hk2012'!$A:$H,1)=$A62,VLOOKUP($A62,'hk2012'!$A:$H,8),0)</f>
        <v>1140.22</v>
      </c>
      <c r="K62" s="298">
        <f t="shared" si="20"/>
        <v>-16692.150000000001</v>
      </c>
      <c r="L62" s="443"/>
    </row>
    <row r="63" spans="1:12" ht="12.75" outlineLevel="1">
      <c r="A63" s="67" t="s">
        <v>508</v>
      </c>
      <c r="B63" s="55"/>
      <c r="C63" s="56" t="s">
        <v>509</v>
      </c>
      <c r="D63" s="58">
        <f>IF(VLOOKUP($A63,'hk2013'!$A:$G,1)=$A63,VLOOKUP($A63,'hk2013'!$A:$G,6),0)</f>
        <v>0</v>
      </c>
      <c r="E63" s="58">
        <f>IF(VLOOKUP($A63,'hk2013'!$A:$G,1)=$A63,VLOOKUP($A63,'hk2013'!$A:$G,7),0)</f>
        <v>0</v>
      </c>
      <c r="F63" s="58">
        <f>IF(VLOOKUP($A63,'hk2013'!$A:$H,1)=$A63,VLOOKUP($A63,'hk2013'!$A:$H,8),0)</f>
        <v>0</v>
      </c>
      <c r="G63" s="288">
        <f t="shared" si="19"/>
        <v>0</v>
      </c>
      <c r="H63" s="58">
        <f>IF(VLOOKUP($A63,'hk2012'!$A:$G,1)=$A63,VLOOKUP($A63,'hk2012'!$A:$G,6),0)</f>
        <v>0</v>
      </c>
      <c r="I63" s="58">
        <f>IF(VLOOKUP($A63,'hk2012'!$A:$G,1)=$A63,VLOOKUP($A63,'hk2012'!$A:$G,7),0)</f>
        <v>0</v>
      </c>
      <c r="J63" s="58">
        <f>IF(VLOOKUP($A63,'hk2012'!$A:$H,1)=$A63,VLOOKUP($A63,'hk2012'!$A:$H,8),0)</f>
        <v>0</v>
      </c>
      <c r="K63" s="298">
        <f t="shared" si="20"/>
        <v>0</v>
      </c>
      <c r="L63" s="443"/>
    </row>
    <row r="64" spans="1:12" ht="12.75" outlineLevel="1">
      <c r="A64" s="67" t="s">
        <v>510</v>
      </c>
      <c r="B64" s="55"/>
      <c r="C64" s="56" t="s">
        <v>511</v>
      </c>
      <c r="D64" s="58">
        <f>IF(VLOOKUP($A64,'hk2013'!$A:$G,1)=$A64,VLOOKUP($A64,'hk2013'!$A:$G,6),0)</f>
        <v>0</v>
      </c>
      <c r="E64" s="58">
        <f>IF(VLOOKUP($A64,'hk2013'!$A:$G,1)=$A64,VLOOKUP($A64,'hk2013'!$A:$G,7),0)</f>
        <v>0</v>
      </c>
      <c r="F64" s="58">
        <f>IF(VLOOKUP($A64,'hk2013'!$A:$H,1)=$A64,VLOOKUP($A64,'hk2013'!$A:$H,8),0)</f>
        <v>0</v>
      </c>
      <c r="G64" s="288">
        <f t="shared" si="19"/>
        <v>0</v>
      </c>
      <c r="H64" s="58">
        <f>IF(VLOOKUP($A64,'hk2012'!$A:$G,1)=$A64,VLOOKUP($A64,'hk2012'!$A:$G,6),0)</f>
        <v>0</v>
      </c>
      <c r="I64" s="58">
        <f>IF(VLOOKUP($A64,'hk2012'!$A:$G,1)=$A64,VLOOKUP($A64,'hk2012'!$A:$G,7),0)</f>
        <v>0</v>
      </c>
      <c r="J64" s="58">
        <f>IF(VLOOKUP($A64,'hk2012'!$A:$H,1)=$A64,VLOOKUP($A64,'hk2012'!$A:$H,8),0)</f>
        <v>0</v>
      </c>
      <c r="K64" s="298">
        <f t="shared" si="20"/>
        <v>0</v>
      </c>
      <c r="L64" s="443"/>
    </row>
    <row r="65" spans="1:12" ht="12.75" outlineLevel="1">
      <c r="A65" s="54" t="str">
        <f>LEFT(B65,3)</f>
        <v>085</v>
      </c>
      <c r="B65" s="55" t="s">
        <v>512</v>
      </c>
      <c r="C65" s="55" t="s">
        <v>513</v>
      </c>
      <c r="D65" s="58">
        <f>IF(VLOOKUP($A65,'hk2013'!$A:$G,1)=$A65,VLOOKUP($A65,'hk2013'!$A:$G,6),0)</f>
        <v>0</v>
      </c>
      <c r="E65" s="58">
        <f>IF(VLOOKUP($A65,'hk2013'!$A:$G,1)=$A65,VLOOKUP($A65,'hk2013'!$A:$G,7),0)</f>
        <v>0</v>
      </c>
      <c r="F65" s="58">
        <f>IF(VLOOKUP($A65,'hk2013'!$A:$H,1)=$A65,VLOOKUP($A65,'hk2013'!$A:$H,8),0)</f>
        <v>0</v>
      </c>
      <c r="G65" s="288">
        <f t="shared" si="19"/>
        <v>0</v>
      </c>
      <c r="H65" s="58">
        <f>IF(VLOOKUP($A65,'hk2012'!$A:$G,1)=$A65,VLOOKUP($A65,'hk2012'!$A:$G,6),0)</f>
        <v>0</v>
      </c>
      <c r="I65" s="58">
        <f>IF(VLOOKUP($A65,'hk2012'!$A:$G,1)=$A65,VLOOKUP($A65,'hk2012'!$A:$G,7),0)</f>
        <v>0</v>
      </c>
      <c r="J65" s="58">
        <f>IF(VLOOKUP($A65,'hk2012'!$A:$H,1)=$A65,VLOOKUP($A65,'hk2012'!$A:$H,8),0)</f>
        <v>0</v>
      </c>
      <c r="K65" s="298">
        <f t="shared" si="20"/>
        <v>0</v>
      </c>
      <c r="L65" s="443"/>
    </row>
    <row r="66" spans="1:12" ht="12.75" outlineLevel="1">
      <c r="A66" s="54" t="str">
        <f>LEFT(B66,3)</f>
        <v>086</v>
      </c>
      <c r="B66" s="55" t="s">
        <v>514</v>
      </c>
      <c r="C66" s="55" t="s">
        <v>515</v>
      </c>
      <c r="D66" s="58">
        <f>IF(VLOOKUP($A66,'hk2013'!$A:$G,1)=$A66,VLOOKUP($A66,'hk2013'!$A:$G,6),0)</f>
        <v>0</v>
      </c>
      <c r="E66" s="58">
        <f>IF(VLOOKUP($A66,'hk2013'!$A:$G,1)=$A66,VLOOKUP($A66,'hk2013'!$A:$G,7),0)</f>
        <v>0</v>
      </c>
      <c r="F66" s="58">
        <f>IF(VLOOKUP($A66,'hk2013'!$A:$H,1)=$A66,VLOOKUP($A66,'hk2013'!$A:$H,8),0)</f>
        <v>0</v>
      </c>
      <c r="G66" s="288">
        <f t="shared" si="19"/>
        <v>0</v>
      </c>
      <c r="H66" s="58">
        <f>IF(VLOOKUP($A66,'hk2012'!$A:$G,1)=$A66,VLOOKUP($A66,'hk2012'!$A:$G,6),0)</f>
        <v>0</v>
      </c>
      <c r="I66" s="58">
        <f>IF(VLOOKUP($A66,'hk2012'!$A:$G,1)=$A66,VLOOKUP($A66,'hk2012'!$A:$G,7),0)</f>
        <v>0</v>
      </c>
      <c r="J66" s="58">
        <f>IF(VLOOKUP($A66,'hk2012'!$A:$H,1)=$A66,VLOOKUP($A66,'hk2012'!$A:$H,8),0)</f>
        <v>0</v>
      </c>
      <c r="K66" s="298">
        <f t="shared" si="20"/>
        <v>0</v>
      </c>
      <c r="L66" s="443"/>
    </row>
    <row r="67" spans="1:12" ht="12.75" outlineLevel="1">
      <c r="A67" s="59" t="s">
        <v>516</v>
      </c>
      <c r="B67" s="55"/>
      <c r="C67" s="56" t="s">
        <v>517</v>
      </c>
      <c r="D67" s="58">
        <f>IF(VLOOKUP($A67,'hk2013'!$A:$G,1)=$A67,VLOOKUP($A67,'hk2013'!$A:$G,6),0)</f>
        <v>0</v>
      </c>
      <c r="E67" s="58">
        <f>IF(VLOOKUP($A67,'hk2013'!$A:$G,1)=$A67,VLOOKUP($A67,'hk2013'!$A:$G,7),0)</f>
        <v>0</v>
      </c>
      <c r="F67" s="58">
        <f>IF(VLOOKUP($A67,'hk2013'!$A:$H,1)=$A67,VLOOKUP($A67,'hk2013'!$A:$H,8),0)</f>
        <v>0</v>
      </c>
      <c r="G67" s="288">
        <f t="shared" si="19"/>
        <v>0</v>
      </c>
      <c r="H67" s="58">
        <f>IF(VLOOKUP($A67,'hk2012'!$A:$G,1)=$A67,VLOOKUP($A67,'hk2012'!$A:$G,6),0)</f>
        <v>0</v>
      </c>
      <c r="I67" s="58">
        <f>IF(VLOOKUP($A67,'hk2012'!$A:$G,1)=$A67,VLOOKUP($A67,'hk2012'!$A:$G,7),0)</f>
        <v>0</v>
      </c>
      <c r="J67" s="58">
        <f>IF(VLOOKUP($A67,'hk2012'!$A:$H,1)=$A67,VLOOKUP($A67,'hk2012'!$A:$H,8),0)</f>
        <v>0</v>
      </c>
      <c r="K67" s="298">
        <f t="shared" si="20"/>
        <v>0</v>
      </c>
      <c r="L67" s="443"/>
    </row>
    <row r="68" spans="1:12" ht="12.75" outlineLevel="1">
      <c r="A68" s="54" t="str">
        <f>LEFT(B68,3)</f>
        <v>089</v>
      </c>
      <c r="B68" s="55" t="s">
        <v>518</v>
      </c>
      <c r="C68" s="55" t="s">
        <v>519</v>
      </c>
      <c r="D68" s="58">
        <f>IF(VLOOKUP($A68,'hk2013'!$A:$G,1)=$A68,VLOOKUP($A68,'hk2013'!$A:$G,6),0)</f>
        <v>0</v>
      </c>
      <c r="E68" s="58">
        <f>IF(VLOOKUP($A68,'hk2013'!$A:$G,1)=$A68,VLOOKUP($A68,'hk2013'!$A:$G,7),0)</f>
        <v>0</v>
      </c>
      <c r="F68" s="58">
        <f>IF(VLOOKUP($A68,'hk2013'!$A:$H,1)=$A68,VLOOKUP($A68,'hk2013'!$A:$H,8),0)</f>
        <v>0</v>
      </c>
      <c r="G68" s="288">
        <f t="shared" si="19"/>
        <v>0</v>
      </c>
      <c r="H68" s="58">
        <f>IF(VLOOKUP($A68,'hk2012'!$A:$G,1)=$A68,VLOOKUP($A68,'hk2012'!$A:$G,6),0)</f>
        <v>0</v>
      </c>
      <c r="I68" s="58">
        <f>IF(VLOOKUP($A68,'hk2012'!$A:$G,1)=$A68,VLOOKUP($A68,'hk2012'!$A:$G,7),0)</f>
        <v>0</v>
      </c>
      <c r="J68" s="58">
        <f>IF(VLOOKUP($A68,'hk2012'!$A:$H,1)=$A68,VLOOKUP($A68,'hk2012'!$A:$H,8),0)</f>
        <v>0</v>
      </c>
      <c r="K68" s="298">
        <f t="shared" si="20"/>
        <v>0</v>
      </c>
      <c r="L68" s="443"/>
    </row>
    <row r="69" spans="1:12" ht="13.5" outlineLevel="1" thickBot="1">
      <c r="A69" s="61"/>
      <c r="B69" s="62"/>
      <c r="C69" s="62"/>
      <c r="D69" s="60"/>
      <c r="E69" s="60"/>
      <c r="F69" s="60"/>
      <c r="G69" s="289"/>
      <c r="H69" s="60"/>
      <c r="I69" s="60"/>
      <c r="J69" s="60"/>
      <c r="K69" s="299"/>
      <c r="L69" s="443"/>
    </row>
    <row r="70" spans="1:12" ht="12.75">
      <c r="A70" s="50" t="s">
        <v>394</v>
      </c>
      <c r="B70" s="51"/>
      <c r="C70" s="52" t="s">
        <v>520</v>
      </c>
      <c r="D70" s="53">
        <f t="shared" ref="D70:K70" si="21">SUM(D71:D79)</f>
        <v>0</v>
      </c>
      <c r="E70" s="53">
        <f t="shared" si="21"/>
        <v>0</v>
      </c>
      <c r="F70" s="53">
        <f t="shared" si="21"/>
        <v>0</v>
      </c>
      <c r="G70" s="290">
        <f t="shared" si="21"/>
        <v>0</v>
      </c>
      <c r="H70" s="53">
        <f t="shared" si="21"/>
        <v>0</v>
      </c>
      <c r="I70" s="53">
        <f t="shared" si="21"/>
        <v>0</v>
      </c>
      <c r="J70" s="53">
        <f t="shared" si="21"/>
        <v>0</v>
      </c>
      <c r="K70" s="300">
        <f t="shared" si="21"/>
        <v>0</v>
      </c>
      <c r="L70" s="443"/>
    </row>
    <row r="71" spans="1:12" ht="12.75" outlineLevel="1">
      <c r="A71" s="54" t="str">
        <f t="shared" ref="A71:A78" si="22">LEFT(B71,3)</f>
        <v>091</v>
      </c>
      <c r="B71" s="55" t="s">
        <v>523</v>
      </c>
      <c r="C71" s="55" t="s">
        <v>524</v>
      </c>
      <c r="D71" s="58">
        <f>IF(VLOOKUP($A71,'hk2013'!$A:$G,1)=$A71,VLOOKUP($A71,'hk2013'!$A:$G,6),0)</f>
        <v>0</v>
      </c>
      <c r="E71" s="58">
        <f>IF(VLOOKUP($A71,'hk2013'!$A:$G,1)=$A71,VLOOKUP($A71,'hk2013'!$A:$G,7),0)</f>
        <v>0</v>
      </c>
      <c r="F71" s="58">
        <f>IF(VLOOKUP($A71,'hk2013'!$A:$H,1)=$A71,VLOOKUP($A71,'hk2013'!$A:$H,8),0)</f>
        <v>0</v>
      </c>
      <c r="G71" s="288">
        <f t="shared" ref="G71:G78" si="23">SUM(D71+E71-F71)</f>
        <v>0</v>
      </c>
      <c r="H71" s="58">
        <f>IF(VLOOKUP($A71,'hk2012'!$A:$G,1)=$A71,VLOOKUP($A71,'hk2012'!$A:$G,6),0)</f>
        <v>0</v>
      </c>
      <c r="I71" s="58">
        <f>IF(VLOOKUP($A71,'hk2012'!$A:$G,1)=$A71,VLOOKUP($A71,'hk2012'!$A:$G,7),0)</f>
        <v>0</v>
      </c>
      <c r="J71" s="58">
        <f>IF(VLOOKUP($A71,'hk2012'!$A:$H,1)=$A71,VLOOKUP($A71,'hk2012'!$A:$H,8),0)</f>
        <v>0</v>
      </c>
      <c r="K71" s="298">
        <f t="shared" ref="K71:K78" si="24">SUM(H71+I71-J71)</f>
        <v>0</v>
      </c>
      <c r="L71" s="443"/>
    </row>
    <row r="72" spans="1:12" ht="12.75" outlineLevel="1">
      <c r="A72" s="54" t="str">
        <f t="shared" si="22"/>
        <v>092</v>
      </c>
      <c r="B72" s="55" t="s">
        <v>525</v>
      </c>
      <c r="C72" s="55" t="s">
        <v>526</v>
      </c>
      <c r="D72" s="58">
        <f>IF(VLOOKUP($A72,'hk2013'!$A:$G,1)=$A72,VLOOKUP($A72,'hk2013'!$A:$G,6),0)</f>
        <v>0</v>
      </c>
      <c r="E72" s="58">
        <f>IF(VLOOKUP($A72,'hk2013'!$A:$G,1)=$A72,VLOOKUP($A72,'hk2013'!$A:$G,7),0)</f>
        <v>0</v>
      </c>
      <c r="F72" s="58">
        <f>IF(VLOOKUP($A72,'hk2013'!$A:$H,1)=$A72,VLOOKUP($A72,'hk2013'!$A:$H,8),0)</f>
        <v>0</v>
      </c>
      <c r="G72" s="288">
        <f t="shared" si="23"/>
        <v>0</v>
      </c>
      <c r="H72" s="58">
        <f>IF(VLOOKUP($A72,'hk2012'!$A:$G,1)=$A72,VLOOKUP($A72,'hk2012'!$A:$G,6),0)</f>
        <v>0</v>
      </c>
      <c r="I72" s="58">
        <f>IF(VLOOKUP($A72,'hk2012'!$A:$G,1)=$A72,VLOOKUP($A72,'hk2012'!$A:$G,7),0)</f>
        <v>0</v>
      </c>
      <c r="J72" s="58">
        <f>IF(VLOOKUP($A72,'hk2012'!$A:$H,1)=$A72,VLOOKUP($A72,'hk2012'!$A:$H,8),0)</f>
        <v>0</v>
      </c>
      <c r="K72" s="298">
        <f t="shared" si="24"/>
        <v>0</v>
      </c>
      <c r="L72" s="443"/>
    </row>
    <row r="73" spans="1:12" ht="12.75" outlineLevel="1">
      <c r="A73" s="54" t="str">
        <f t="shared" si="22"/>
        <v>093</v>
      </c>
      <c r="B73" s="55" t="s">
        <v>527</v>
      </c>
      <c r="C73" s="55" t="s">
        <v>528</v>
      </c>
      <c r="D73" s="58">
        <f>IF(VLOOKUP($A73,'hk2013'!$A:$G,1)=$A73,VLOOKUP($A73,'hk2013'!$A:$G,6),0)</f>
        <v>0</v>
      </c>
      <c r="E73" s="58">
        <f>IF(VLOOKUP($A73,'hk2013'!$A:$G,1)=$A73,VLOOKUP($A73,'hk2013'!$A:$G,7),0)</f>
        <v>0</v>
      </c>
      <c r="F73" s="58">
        <f>IF(VLOOKUP($A73,'hk2013'!$A:$H,1)=$A73,VLOOKUP($A73,'hk2013'!$A:$H,8),0)</f>
        <v>0</v>
      </c>
      <c r="G73" s="288">
        <f t="shared" si="23"/>
        <v>0</v>
      </c>
      <c r="H73" s="58">
        <f>IF(VLOOKUP($A73,'hk2012'!$A:$G,1)=$A73,VLOOKUP($A73,'hk2012'!$A:$G,6),0)</f>
        <v>0</v>
      </c>
      <c r="I73" s="58">
        <f>IF(VLOOKUP($A73,'hk2012'!$A:$G,1)=$A73,VLOOKUP($A73,'hk2012'!$A:$G,7),0)</f>
        <v>0</v>
      </c>
      <c r="J73" s="58">
        <f>IF(VLOOKUP($A73,'hk2012'!$A:$H,1)=$A73,VLOOKUP($A73,'hk2012'!$A:$H,8),0)</f>
        <v>0</v>
      </c>
      <c r="K73" s="298">
        <f t="shared" si="24"/>
        <v>0</v>
      </c>
      <c r="L73" s="443"/>
    </row>
    <row r="74" spans="1:12" ht="12.75" outlineLevel="1">
      <c r="A74" s="54" t="str">
        <f t="shared" si="22"/>
        <v>094</v>
      </c>
      <c r="B74" s="55" t="s">
        <v>529</v>
      </c>
      <c r="C74" s="55" t="s">
        <v>530</v>
      </c>
      <c r="D74" s="58">
        <f>IF(VLOOKUP($A74,'hk2013'!$A:$G,1)=$A74,VLOOKUP($A74,'hk2013'!$A:$G,6),0)</f>
        <v>0</v>
      </c>
      <c r="E74" s="58">
        <f>IF(VLOOKUP($A74,'hk2013'!$A:$G,1)=$A74,VLOOKUP($A74,'hk2013'!$A:$G,7),0)</f>
        <v>0</v>
      </c>
      <c r="F74" s="58">
        <f>IF(VLOOKUP($A74,'hk2013'!$A:$H,1)=$A74,VLOOKUP($A74,'hk2013'!$A:$H,8),0)</f>
        <v>0</v>
      </c>
      <c r="G74" s="288">
        <f t="shared" si="23"/>
        <v>0</v>
      </c>
      <c r="H74" s="58">
        <f>IF(VLOOKUP($A74,'hk2012'!$A:$G,1)=$A74,VLOOKUP($A74,'hk2012'!$A:$G,6),0)</f>
        <v>0</v>
      </c>
      <c r="I74" s="58">
        <f>IF(VLOOKUP($A74,'hk2012'!$A:$G,1)=$A74,VLOOKUP($A74,'hk2012'!$A:$G,7),0)</f>
        <v>0</v>
      </c>
      <c r="J74" s="58">
        <f>IF(VLOOKUP($A74,'hk2012'!$A:$H,1)=$A74,VLOOKUP($A74,'hk2012'!$A:$H,8),0)</f>
        <v>0</v>
      </c>
      <c r="K74" s="298">
        <f t="shared" si="24"/>
        <v>0</v>
      </c>
      <c r="L74" s="443"/>
    </row>
    <row r="75" spans="1:12" ht="12.75" outlineLevel="1">
      <c r="A75" s="54" t="str">
        <f t="shared" si="22"/>
        <v>095</v>
      </c>
      <c r="B75" s="55" t="s">
        <v>531</v>
      </c>
      <c r="C75" s="55" t="s">
        <v>532</v>
      </c>
      <c r="D75" s="58">
        <f>IF(VLOOKUP($A75,'hk2013'!$A:$G,1)=$A75,VLOOKUP($A75,'hk2013'!$A:$G,6),0)</f>
        <v>0</v>
      </c>
      <c r="E75" s="58">
        <f>IF(VLOOKUP($A75,'hk2013'!$A:$G,1)=$A75,VLOOKUP($A75,'hk2013'!$A:$G,7),0)</f>
        <v>0</v>
      </c>
      <c r="F75" s="58">
        <f>IF(VLOOKUP($A75,'hk2013'!$A:$H,1)=$A75,VLOOKUP($A75,'hk2013'!$A:$H,8),0)</f>
        <v>0</v>
      </c>
      <c r="G75" s="288">
        <f t="shared" si="23"/>
        <v>0</v>
      </c>
      <c r="H75" s="58">
        <f>IF(VLOOKUP($A75,'hk2012'!$A:$G,1)=$A75,VLOOKUP($A75,'hk2012'!$A:$G,6),0)</f>
        <v>0</v>
      </c>
      <c r="I75" s="58">
        <f>IF(VLOOKUP($A75,'hk2012'!$A:$G,1)=$A75,VLOOKUP($A75,'hk2012'!$A:$G,7),0)</f>
        <v>0</v>
      </c>
      <c r="J75" s="58">
        <f>IF(VLOOKUP($A75,'hk2012'!$A:$H,1)=$A75,VLOOKUP($A75,'hk2012'!$A:$H,8),0)</f>
        <v>0</v>
      </c>
      <c r="K75" s="298">
        <f t="shared" si="24"/>
        <v>0</v>
      </c>
      <c r="L75" s="443"/>
    </row>
    <row r="76" spans="1:12" ht="12.75" outlineLevel="1">
      <c r="A76" s="54" t="str">
        <f t="shared" si="22"/>
        <v>096</v>
      </c>
      <c r="B76" s="55" t="s">
        <v>533</v>
      </c>
      <c r="C76" s="55" t="s">
        <v>534</v>
      </c>
      <c r="D76" s="58">
        <f>IF(VLOOKUP($A76,'hk2013'!$A:$G,1)=$A76,VLOOKUP($A76,'hk2013'!$A:$G,6),0)</f>
        <v>0</v>
      </c>
      <c r="E76" s="58">
        <f>IF(VLOOKUP($A76,'hk2013'!$A:$G,1)=$A76,VLOOKUP($A76,'hk2013'!$A:$G,7),0)</f>
        <v>0</v>
      </c>
      <c r="F76" s="58">
        <f>IF(VLOOKUP($A76,'hk2013'!$A:$H,1)=$A76,VLOOKUP($A76,'hk2013'!$A:$H,8),0)</f>
        <v>0</v>
      </c>
      <c r="G76" s="288">
        <f t="shared" si="23"/>
        <v>0</v>
      </c>
      <c r="H76" s="58">
        <f>IF(VLOOKUP($A76,'hk2012'!$A:$G,1)=$A76,VLOOKUP($A76,'hk2012'!$A:$G,6),0)</f>
        <v>0</v>
      </c>
      <c r="I76" s="58">
        <f>IF(VLOOKUP($A76,'hk2012'!$A:$G,1)=$A76,VLOOKUP($A76,'hk2012'!$A:$G,7),0)</f>
        <v>0</v>
      </c>
      <c r="J76" s="58">
        <f>IF(VLOOKUP($A76,'hk2012'!$A:$H,1)=$A76,VLOOKUP($A76,'hk2012'!$A:$H,8),0)</f>
        <v>0</v>
      </c>
      <c r="K76" s="298">
        <f t="shared" si="24"/>
        <v>0</v>
      </c>
      <c r="L76" s="443"/>
    </row>
    <row r="77" spans="1:12" ht="12.75" outlineLevel="1">
      <c r="A77" s="54" t="str">
        <f t="shared" si="22"/>
        <v>097</v>
      </c>
      <c r="B77" s="55" t="s">
        <v>535</v>
      </c>
      <c r="C77" s="55" t="s">
        <v>536</v>
      </c>
      <c r="D77" s="58">
        <f>IF(VLOOKUP($A77,'hk2013'!$A:$G,1)=$A77,VLOOKUP($A77,'hk2013'!$A:$G,6),0)</f>
        <v>0</v>
      </c>
      <c r="E77" s="58">
        <f>IF(VLOOKUP($A77,'hk2013'!$A:$G,1)=$A77,VLOOKUP($A77,'hk2013'!$A:$G,7),0)</f>
        <v>0</v>
      </c>
      <c r="F77" s="58">
        <f>IF(VLOOKUP($A77,'hk2013'!$A:$H,1)=$A77,VLOOKUP($A77,'hk2013'!$A:$H,8),0)</f>
        <v>0</v>
      </c>
      <c r="G77" s="288">
        <f t="shared" si="23"/>
        <v>0</v>
      </c>
      <c r="H77" s="58">
        <f>IF(VLOOKUP($A77,'hk2012'!$A:$G,1)=$A77,VLOOKUP($A77,'hk2012'!$A:$G,6),0)</f>
        <v>0</v>
      </c>
      <c r="I77" s="58">
        <f>IF(VLOOKUP($A77,'hk2012'!$A:$G,1)=$A77,VLOOKUP($A77,'hk2012'!$A:$G,7),0)</f>
        <v>0</v>
      </c>
      <c r="J77" s="58">
        <f>IF(VLOOKUP($A77,'hk2012'!$A:$H,1)=$A77,VLOOKUP($A77,'hk2012'!$A:$H,8),0)</f>
        <v>0</v>
      </c>
      <c r="K77" s="298">
        <f t="shared" si="24"/>
        <v>0</v>
      </c>
      <c r="L77" s="443"/>
    </row>
    <row r="78" spans="1:12" ht="12.75" outlineLevel="1">
      <c r="A78" s="54" t="str">
        <f t="shared" si="22"/>
        <v>098</v>
      </c>
      <c r="B78" s="55" t="s">
        <v>537</v>
      </c>
      <c r="C78" s="55" t="s">
        <v>538</v>
      </c>
      <c r="D78" s="58">
        <f>IF(VLOOKUP($A78,'hk2013'!$A:$G,1)=$A78,VLOOKUP($A78,'hk2013'!$A:$G,6),0)</f>
        <v>0</v>
      </c>
      <c r="E78" s="58">
        <f>IF(VLOOKUP($A78,'hk2013'!$A:$G,1)=$A78,VLOOKUP($A78,'hk2013'!$A:$G,7),0)</f>
        <v>0</v>
      </c>
      <c r="F78" s="58">
        <f>IF(VLOOKUP($A78,'hk2013'!$A:$H,1)=$A78,VLOOKUP($A78,'hk2013'!$A:$H,8),0)</f>
        <v>0</v>
      </c>
      <c r="G78" s="288">
        <f t="shared" si="23"/>
        <v>0</v>
      </c>
      <c r="H78" s="58">
        <f>IF(VLOOKUP($A78,'hk2012'!$A:$G,1)=$A78,VLOOKUP($A78,'hk2012'!$A:$G,6),0)</f>
        <v>0</v>
      </c>
      <c r="I78" s="58">
        <f>IF(VLOOKUP($A78,'hk2012'!$A:$G,1)=$A78,VLOOKUP($A78,'hk2012'!$A:$G,7),0)</f>
        <v>0</v>
      </c>
      <c r="J78" s="58">
        <f>IF(VLOOKUP($A78,'hk2012'!$A:$H,1)=$A78,VLOOKUP($A78,'hk2012'!$A:$H,8),0)</f>
        <v>0</v>
      </c>
      <c r="K78" s="298">
        <f t="shared" si="24"/>
        <v>0</v>
      </c>
      <c r="L78" s="443"/>
    </row>
    <row r="79" spans="1:12" ht="13.5" outlineLevel="1" thickBot="1">
      <c r="A79" s="61"/>
      <c r="B79" s="62"/>
      <c r="C79" s="62"/>
      <c r="D79" s="60"/>
      <c r="E79" s="60"/>
      <c r="F79" s="60"/>
      <c r="G79" s="289"/>
      <c r="H79" s="60"/>
      <c r="I79" s="60"/>
      <c r="J79" s="60"/>
      <c r="K79" s="299"/>
      <c r="L79" s="443"/>
    </row>
    <row r="80" spans="1:12" ht="13.5" thickBot="1">
      <c r="A80" s="47" t="s">
        <v>350</v>
      </c>
      <c r="B80" s="44"/>
      <c r="C80" s="48" t="s">
        <v>539</v>
      </c>
      <c r="D80" s="69">
        <f t="shared" ref="D80:K80" si="25">SUM(D81+D86+D92+D98)</f>
        <v>1133.55</v>
      </c>
      <c r="E80" s="69">
        <f t="shared" si="25"/>
        <v>3588.41</v>
      </c>
      <c r="F80" s="69">
        <f t="shared" si="25"/>
        <v>3505.29</v>
      </c>
      <c r="G80" s="291">
        <f t="shared" si="25"/>
        <v>1216.67</v>
      </c>
      <c r="H80" s="69">
        <f t="shared" si="25"/>
        <v>5267.17</v>
      </c>
      <c r="I80" s="69">
        <f t="shared" si="25"/>
        <v>4166.33</v>
      </c>
      <c r="J80" s="69">
        <f t="shared" si="25"/>
        <v>8299.9500000000007</v>
      </c>
      <c r="K80" s="301">
        <f t="shared" si="25"/>
        <v>1133.5500000000004</v>
      </c>
      <c r="L80" s="443"/>
    </row>
    <row r="81" spans="1:12" ht="12.75">
      <c r="A81" s="70">
        <v>11</v>
      </c>
      <c r="B81" s="71"/>
      <c r="C81" s="72" t="s">
        <v>540</v>
      </c>
      <c r="D81" s="53">
        <f t="shared" ref="D81:K81" si="26">SUM(D82:D85)</f>
        <v>430.56</v>
      </c>
      <c r="E81" s="53">
        <f t="shared" si="26"/>
        <v>3070.86</v>
      </c>
      <c r="F81" s="53">
        <f t="shared" si="26"/>
        <v>3290</v>
      </c>
      <c r="G81" s="290">
        <f>SUM(G82:G85)</f>
        <v>211.42000000000007</v>
      </c>
      <c r="H81" s="53">
        <f t="shared" si="26"/>
        <v>4635.5600000000004</v>
      </c>
      <c r="I81" s="53">
        <f t="shared" si="26"/>
        <v>3556.22</v>
      </c>
      <c r="J81" s="53">
        <f t="shared" si="26"/>
        <v>7761.22</v>
      </c>
      <c r="K81" s="300">
        <f t="shared" si="26"/>
        <v>430.5600000000004</v>
      </c>
      <c r="L81" s="443"/>
    </row>
    <row r="82" spans="1:12" ht="12.75" outlineLevel="1">
      <c r="A82" s="54" t="str">
        <f>LEFT(B82,3)</f>
        <v>111</v>
      </c>
      <c r="B82" s="55" t="s">
        <v>541</v>
      </c>
      <c r="C82" s="55" t="s">
        <v>542</v>
      </c>
      <c r="D82" s="58">
        <f>IF(VLOOKUP($A82,'hk2013'!$A:$G,1)=$A82,VLOOKUP($A82,'hk2013'!$A:$G,6),0)</f>
        <v>0</v>
      </c>
      <c r="E82" s="58">
        <f>IF(VLOOKUP($A82,'hk2013'!$A:$G,1)=$A82,VLOOKUP($A82,'hk2013'!$A:$G,7),0)</f>
        <v>0</v>
      </c>
      <c r="F82" s="58">
        <f>IF(VLOOKUP($A82,'hk2013'!$A:$H,1)=$A82,VLOOKUP($A82,'hk2013'!$A:$H,8),0)</f>
        <v>0</v>
      </c>
      <c r="G82" s="288">
        <f>SUM(D82+E82-F82)</f>
        <v>0</v>
      </c>
      <c r="H82" s="58">
        <f>IF(VLOOKUP($A82,'hk2012'!$A:$G,1)=$A82,VLOOKUP($A82,'hk2012'!$A:$G,6),0)</f>
        <v>0</v>
      </c>
      <c r="I82" s="58">
        <f>IF(VLOOKUP($A82,'hk2012'!$A:$G,1)=$A82,VLOOKUP($A82,'hk2012'!$A:$G,7),0)</f>
        <v>0</v>
      </c>
      <c r="J82" s="58">
        <f>IF(VLOOKUP($A82,'hk2012'!$A:$H,1)=$A82,VLOOKUP($A82,'hk2012'!$A:$H,8),0)</f>
        <v>0</v>
      </c>
      <c r="K82" s="298">
        <f>SUM(H82+I82-J82)</f>
        <v>0</v>
      </c>
      <c r="L82" s="443"/>
    </row>
    <row r="83" spans="1:12" ht="12.75" outlineLevel="1">
      <c r="A83" s="54" t="str">
        <f>LEFT(B83,3)</f>
        <v>112</v>
      </c>
      <c r="B83" s="55" t="s">
        <v>543</v>
      </c>
      <c r="C83" s="55" t="s">
        <v>544</v>
      </c>
      <c r="D83" s="58">
        <f>IF(VLOOKUP($A83,'hk2013'!$A:$G,1)=$A83,VLOOKUP($A83,'hk2013'!$A:$G,6),0)</f>
        <v>430.56</v>
      </c>
      <c r="E83" s="58">
        <f>IF(VLOOKUP($A83,'hk2013'!$A:$G,1)=$A83,VLOOKUP($A83,'hk2013'!$A:$G,7),0)</f>
        <v>3070.86</v>
      </c>
      <c r="F83" s="58">
        <f>IF(VLOOKUP($A83,'hk2013'!$A:$H,1)=$A83,VLOOKUP($A83,'hk2013'!$A:$H,8),0)</f>
        <v>3290</v>
      </c>
      <c r="G83" s="288">
        <f>SUM(D83+E83-F83)</f>
        <v>211.42000000000007</v>
      </c>
      <c r="H83" s="58">
        <f>IF(VLOOKUP($A83,'hk2012'!$A:$G,1)=$A83,VLOOKUP($A83,'hk2012'!$A:$G,6),0)</f>
        <v>4635.5600000000004</v>
      </c>
      <c r="I83" s="58">
        <f>IF(VLOOKUP($A83,'hk2012'!$A:$G,1)=$A83,VLOOKUP($A83,'hk2012'!$A:$G,7),0)</f>
        <v>3556.22</v>
      </c>
      <c r="J83" s="58">
        <f>IF(VLOOKUP($A83,'hk2012'!$A:$H,1)=$A83,VLOOKUP($A83,'hk2012'!$A:$H,8),0)</f>
        <v>7761.22</v>
      </c>
      <c r="K83" s="298">
        <f>SUM(H83+I83-J83)</f>
        <v>430.5600000000004</v>
      </c>
      <c r="L83" s="443"/>
    </row>
    <row r="84" spans="1:12" ht="12.75" outlineLevel="1">
      <c r="A84" s="54" t="str">
        <f>LEFT(B84,3)</f>
        <v>119</v>
      </c>
      <c r="B84" s="55" t="s">
        <v>545</v>
      </c>
      <c r="C84" s="55" t="s">
        <v>546</v>
      </c>
      <c r="D84" s="58">
        <f>IF(VLOOKUP($A84,'hk2013'!$A:$G,1)=$A84,VLOOKUP($A84,'hk2013'!$A:$G,6),0)</f>
        <v>0</v>
      </c>
      <c r="E84" s="58">
        <f>IF(VLOOKUP($A84,'hk2013'!$A:$G,1)=$A84,VLOOKUP($A84,'hk2013'!$A:$G,7),0)</f>
        <v>0</v>
      </c>
      <c r="F84" s="58">
        <f>IF(VLOOKUP($A84,'hk2013'!$A:$H,1)=$A84,VLOOKUP($A84,'hk2013'!$A:$H,8),0)</f>
        <v>0</v>
      </c>
      <c r="G84" s="288">
        <f>SUM(D84+E84-F84)</f>
        <v>0</v>
      </c>
      <c r="H84" s="58">
        <f>IF(VLOOKUP($A84,'hk2012'!$A:$G,1)=$A84,VLOOKUP($A84,'hk2012'!$A:$G,6),0)</f>
        <v>0</v>
      </c>
      <c r="I84" s="58">
        <f>IF(VLOOKUP($A84,'hk2012'!$A:$G,1)=$A84,VLOOKUP($A84,'hk2012'!$A:$G,7),0)</f>
        <v>0</v>
      </c>
      <c r="J84" s="58">
        <f>IF(VLOOKUP($A84,'hk2012'!$A:$H,1)=$A84,VLOOKUP($A84,'hk2012'!$A:$H,8),0)</f>
        <v>0</v>
      </c>
      <c r="K84" s="298">
        <f>SUM(H84+I84-J84)</f>
        <v>0</v>
      </c>
      <c r="L84" s="443"/>
    </row>
    <row r="85" spans="1:12" ht="13.5" outlineLevel="1" thickBot="1">
      <c r="A85" s="61"/>
      <c r="B85" s="62"/>
      <c r="C85" s="62"/>
      <c r="D85" s="60"/>
      <c r="E85" s="60"/>
      <c r="F85" s="60"/>
      <c r="G85" s="289"/>
      <c r="H85" s="60"/>
      <c r="I85" s="60"/>
      <c r="J85" s="60"/>
      <c r="K85" s="299"/>
      <c r="L85" s="443"/>
    </row>
    <row r="86" spans="1:12" ht="12.75">
      <c r="A86" s="70" t="s">
        <v>547</v>
      </c>
      <c r="B86" s="71"/>
      <c r="C86" s="72" t="s">
        <v>548</v>
      </c>
      <c r="D86" s="53">
        <f t="shared" ref="D86:K86" si="27">SUM(D87:D91)</f>
        <v>0</v>
      </c>
      <c r="E86" s="53">
        <f t="shared" si="27"/>
        <v>0</v>
      </c>
      <c r="F86" s="53">
        <f t="shared" si="27"/>
        <v>0</v>
      </c>
      <c r="G86" s="290">
        <f t="shared" si="27"/>
        <v>0</v>
      </c>
      <c r="H86" s="53">
        <f t="shared" si="27"/>
        <v>0</v>
      </c>
      <c r="I86" s="53">
        <f t="shared" si="27"/>
        <v>0</v>
      </c>
      <c r="J86" s="53">
        <f t="shared" si="27"/>
        <v>0</v>
      </c>
      <c r="K86" s="300">
        <f t="shared" si="27"/>
        <v>0</v>
      </c>
      <c r="L86" s="443"/>
    </row>
    <row r="87" spans="1:12" ht="12.75" outlineLevel="1">
      <c r="A87" s="54" t="str">
        <f>LEFT(B87,3)</f>
        <v>121</v>
      </c>
      <c r="B87" s="55" t="s">
        <v>549</v>
      </c>
      <c r="C87" s="55" t="s">
        <v>550</v>
      </c>
      <c r="D87" s="58">
        <f>IF(VLOOKUP($A87,'hk2013'!$A:$G,1)=$A87,VLOOKUP($A87,'hk2013'!$A:$G,6),0)</f>
        <v>0</v>
      </c>
      <c r="E87" s="58">
        <f>IF(VLOOKUP($A87,'hk2013'!$A:$G,1)=$A87,VLOOKUP($A87,'hk2013'!$A:$G,7),0)</f>
        <v>0</v>
      </c>
      <c r="F87" s="58">
        <f>IF(VLOOKUP($A87,'hk2013'!$A:$H,1)=$A87,VLOOKUP($A87,'hk2013'!$A:$H,8),0)</f>
        <v>0</v>
      </c>
      <c r="G87" s="288">
        <f>SUM(D87+E87-F87)</f>
        <v>0</v>
      </c>
      <c r="H87" s="58">
        <f>IF(VLOOKUP($A87,'hk2012'!$A:$G,1)=$A87,VLOOKUP($A87,'hk2012'!$A:$G,6),0)</f>
        <v>0</v>
      </c>
      <c r="I87" s="58">
        <f>IF(VLOOKUP($A87,'hk2012'!$A:$G,1)=$A87,VLOOKUP($A87,'hk2012'!$A:$G,7),0)</f>
        <v>0</v>
      </c>
      <c r="J87" s="58">
        <f>IF(VLOOKUP($A87,'hk2012'!$A:$H,1)=$A87,VLOOKUP($A87,'hk2012'!$A:$H,8),0)</f>
        <v>0</v>
      </c>
      <c r="K87" s="298">
        <f>SUM(H87+I87-J87)</f>
        <v>0</v>
      </c>
      <c r="L87" s="443"/>
    </row>
    <row r="88" spans="1:12" outlineLevel="1">
      <c r="A88" s="54" t="str">
        <f>LEFT(B88,3)</f>
        <v>122</v>
      </c>
      <c r="B88" s="55" t="s">
        <v>551</v>
      </c>
      <c r="C88" s="55" t="s">
        <v>552</v>
      </c>
      <c r="D88" s="58">
        <f>IF(VLOOKUP($A88,'hk2013'!$A:$G,1)=$A88,VLOOKUP($A88,'hk2013'!$A:$G,6),0)</f>
        <v>0</v>
      </c>
      <c r="E88" s="58">
        <f>IF(VLOOKUP($A88,'hk2013'!$A:$G,1)=$A88,VLOOKUP($A88,'hk2013'!$A:$G,7),0)</f>
        <v>0</v>
      </c>
      <c r="F88" s="58">
        <f>IF(VLOOKUP($A88,'hk2013'!$A:$H,1)=$A88,VLOOKUP($A88,'hk2013'!$A:$H,8),0)</f>
        <v>0</v>
      </c>
      <c r="G88" s="288">
        <f>SUM(D88+E88-F88)</f>
        <v>0</v>
      </c>
      <c r="H88" s="58">
        <f>IF(VLOOKUP($A88,'hk2012'!$A:$G,1)=$A88,VLOOKUP($A88,'hk2012'!$A:$G,6),0)</f>
        <v>0</v>
      </c>
      <c r="I88" s="58">
        <f>IF(VLOOKUP($A88,'hk2012'!$A:$G,1)=$A88,VLOOKUP($A88,'hk2012'!$A:$G,7),0)</f>
        <v>0</v>
      </c>
      <c r="J88" s="58">
        <f>IF(VLOOKUP($A88,'hk2012'!$A:$H,1)=$A88,VLOOKUP($A88,'hk2012'!$A:$H,8),0)</f>
        <v>0</v>
      </c>
      <c r="K88" s="298">
        <f>SUM(H88+I88-J88)</f>
        <v>0</v>
      </c>
      <c r="L88" s="73"/>
    </row>
    <row r="89" spans="1:12" outlineLevel="1">
      <c r="A89" s="54" t="str">
        <f>LEFT(B89,3)</f>
        <v>123</v>
      </c>
      <c r="B89" s="55" t="s">
        <v>553</v>
      </c>
      <c r="C89" s="55" t="s">
        <v>554</v>
      </c>
      <c r="D89" s="58">
        <f>IF(VLOOKUP($A89,'hk2013'!$A:$G,1)=$A89,VLOOKUP($A89,'hk2013'!$A:$G,6),0)</f>
        <v>0</v>
      </c>
      <c r="E89" s="58">
        <f>IF(VLOOKUP($A89,'hk2013'!$A:$G,1)=$A89,VLOOKUP($A89,'hk2013'!$A:$G,7),0)</f>
        <v>0</v>
      </c>
      <c r="F89" s="58">
        <f>IF(VLOOKUP($A89,'hk2013'!$A:$H,1)=$A89,VLOOKUP($A89,'hk2013'!$A:$H,8),0)</f>
        <v>0</v>
      </c>
      <c r="G89" s="288">
        <f>SUM(D89+E89-F89)</f>
        <v>0</v>
      </c>
      <c r="H89" s="58">
        <f>IF(VLOOKUP($A89,'hk2012'!$A:$G,1)=$A89,VLOOKUP($A89,'hk2012'!$A:$G,6),0)</f>
        <v>0</v>
      </c>
      <c r="I89" s="58">
        <f>IF(VLOOKUP($A89,'hk2012'!$A:$G,1)=$A89,VLOOKUP($A89,'hk2012'!$A:$G,7),0)</f>
        <v>0</v>
      </c>
      <c r="J89" s="58">
        <f>IF(VLOOKUP($A89,'hk2012'!$A:$H,1)=$A89,VLOOKUP($A89,'hk2012'!$A:$H,8),0)</f>
        <v>0</v>
      </c>
      <c r="K89" s="298">
        <f>SUM(H89+I89-J89)</f>
        <v>0</v>
      </c>
      <c r="L89" s="73"/>
    </row>
    <row r="90" spans="1:12" outlineLevel="1">
      <c r="A90" s="54" t="str">
        <f>LEFT(B90,3)</f>
        <v>124</v>
      </c>
      <c r="B90" s="55" t="s">
        <v>555</v>
      </c>
      <c r="C90" s="55" t="s">
        <v>556</v>
      </c>
      <c r="D90" s="58">
        <f>IF(VLOOKUP($A90,'hk2013'!$A:$G,1)=$A90,VLOOKUP($A90,'hk2013'!$A:$G,6),0)</f>
        <v>0</v>
      </c>
      <c r="E90" s="58">
        <f>IF(VLOOKUP($A90,'hk2013'!$A:$G,1)=$A90,VLOOKUP($A90,'hk2013'!$A:$G,7),0)</f>
        <v>0</v>
      </c>
      <c r="F90" s="58">
        <f>IF(VLOOKUP($A90,'hk2013'!$A:$H,1)=$A90,VLOOKUP($A90,'hk2013'!$A:$H,8),0)</f>
        <v>0</v>
      </c>
      <c r="G90" s="288">
        <f>SUM(D90+E90-F90)</f>
        <v>0</v>
      </c>
      <c r="H90" s="58">
        <f>IF(VLOOKUP($A90,'hk2012'!$A:$G,1)=$A90,VLOOKUP($A90,'hk2012'!$A:$G,6),0)</f>
        <v>0</v>
      </c>
      <c r="I90" s="58">
        <f>IF(VLOOKUP($A90,'hk2012'!$A:$G,1)=$A90,VLOOKUP($A90,'hk2012'!$A:$G,7),0)</f>
        <v>0</v>
      </c>
      <c r="J90" s="58">
        <f>IF(VLOOKUP($A90,'hk2012'!$A:$H,1)=$A90,VLOOKUP($A90,'hk2012'!$A:$H,8),0)</f>
        <v>0</v>
      </c>
      <c r="K90" s="298">
        <f>SUM(H90+I90-J90)</f>
        <v>0</v>
      </c>
    </row>
    <row r="91" spans="1:12" ht="11.25" outlineLevel="1" thickBot="1">
      <c r="A91" s="61"/>
      <c r="B91" s="62"/>
      <c r="C91" s="62"/>
      <c r="D91" s="60"/>
      <c r="E91" s="60"/>
      <c r="F91" s="60"/>
      <c r="G91" s="289"/>
      <c r="H91" s="60"/>
      <c r="I91" s="60"/>
      <c r="J91" s="60"/>
      <c r="K91" s="299"/>
    </row>
    <row r="92" spans="1:12">
      <c r="A92" s="70" t="s">
        <v>557</v>
      </c>
      <c r="B92" s="71"/>
      <c r="C92" s="72" t="s">
        <v>558</v>
      </c>
      <c r="D92" s="53">
        <f t="shared" ref="D92:K92" si="28">SUM(D93:D97)</f>
        <v>702.99</v>
      </c>
      <c r="E92" s="53">
        <f t="shared" si="28"/>
        <v>517.54999999999995</v>
      </c>
      <c r="F92" s="53">
        <f t="shared" si="28"/>
        <v>215.29</v>
      </c>
      <c r="G92" s="290">
        <f>SUM(G93:G97)</f>
        <v>1005.25</v>
      </c>
      <c r="H92" s="53">
        <f t="shared" si="28"/>
        <v>631.61</v>
      </c>
      <c r="I92" s="53">
        <f t="shared" si="28"/>
        <v>610.11</v>
      </c>
      <c r="J92" s="53">
        <f t="shared" si="28"/>
        <v>538.73</v>
      </c>
      <c r="K92" s="300">
        <f t="shared" si="28"/>
        <v>702.99</v>
      </c>
    </row>
    <row r="93" spans="1:12" outlineLevel="1">
      <c r="A93" s="54" t="str">
        <f>LEFT(B93,3)</f>
        <v>131</v>
      </c>
      <c r="B93" s="55" t="s">
        <v>559</v>
      </c>
      <c r="C93" s="55" t="s">
        <v>560</v>
      </c>
      <c r="D93" s="58">
        <f>IF(VLOOKUP($A93,'hk2013'!$A:$G,1)=$A93,VLOOKUP($A93,'hk2013'!$A:$G,6),0)</f>
        <v>0</v>
      </c>
      <c r="E93" s="58">
        <f>IF(VLOOKUP($A93,'hk2013'!$A:$G,1)=$A93,VLOOKUP($A93,'hk2013'!$A:$G,7),0)</f>
        <v>0</v>
      </c>
      <c r="F93" s="58">
        <f>IF(VLOOKUP($A93,'hk2013'!$A:$H,1)=$A93,VLOOKUP($A93,'hk2013'!$A:$H,8),0)</f>
        <v>0</v>
      </c>
      <c r="G93" s="288">
        <f>SUM(D93+E93-F93)</f>
        <v>0</v>
      </c>
      <c r="H93" s="58">
        <f>IF(VLOOKUP($A93,'hk2012'!$A:$G,1)=$A93,VLOOKUP($A93,'hk2012'!$A:$G,6),0)</f>
        <v>0</v>
      </c>
      <c r="I93" s="58">
        <f>IF(VLOOKUP($A93,'hk2012'!$A:$G,1)=$A93,VLOOKUP($A93,'hk2012'!$A:$G,7),0)</f>
        <v>0</v>
      </c>
      <c r="J93" s="58">
        <f>IF(VLOOKUP($A93,'hk2012'!$A:$H,1)=$A93,VLOOKUP($A93,'hk2012'!$A:$H,8),0)</f>
        <v>0</v>
      </c>
      <c r="K93" s="298">
        <f>SUM(H93+I93-J93)</f>
        <v>0</v>
      </c>
    </row>
    <row r="94" spans="1:12" outlineLevel="1">
      <c r="A94" s="54" t="str">
        <f>LEFT(B94,3)</f>
        <v>132</v>
      </c>
      <c r="B94" s="55" t="s">
        <v>561</v>
      </c>
      <c r="C94" s="55" t="s">
        <v>562</v>
      </c>
      <c r="D94" s="58">
        <f>IF(VLOOKUP($A94,'hk2013'!$A:$G,1)=$A94,VLOOKUP($A94,'hk2013'!$A:$G,6),0)</f>
        <v>702.99</v>
      </c>
      <c r="E94" s="58">
        <f>IF(VLOOKUP($A94,'hk2013'!$A:$G,1)=$A94,VLOOKUP($A94,'hk2013'!$A:$G,7),0)</f>
        <v>517.54999999999995</v>
      </c>
      <c r="F94" s="58">
        <f>IF(VLOOKUP($A94,'hk2013'!$A:$H,1)=$A94,VLOOKUP($A94,'hk2013'!$A:$H,8),0)</f>
        <v>215.29</v>
      </c>
      <c r="G94" s="288">
        <f>SUM(D94+E94-F94)</f>
        <v>1005.25</v>
      </c>
      <c r="H94" s="58">
        <f>IF(VLOOKUP($A94,'hk2012'!$A:$G,1)=$A94,VLOOKUP($A94,'hk2012'!$A:$G,6),0)</f>
        <v>631.61</v>
      </c>
      <c r="I94" s="58">
        <f>IF(VLOOKUP($A94,'hk2012'!$A:$G,1)=$A94,VLOOKUP($A94,'hk2012'!$A:$G,7),0)</f>
        <v>610.11</v>
      </c>
      <c r="J94" s="58">
        <f>IF(VLOOKUP($A94,'hk2012'!$A:$H,1)=$A94,VLOOKUP($A94,'hk2012'!$A:$H,8),0)</f>
        <v>538.73</v>
      </c>
      <c r="K94" s="298">
        <f>SUM(H94+I94-J94)</f>
        <v>702.99</v>
      </c>
    </row>
    <row r="95" spans="1:12" outlineLevel="1">
      <c r="A95" s="93" t="s">
        <v>873</v>
      </c>
      <c r="B95" s="94"/>
      <c r="C95" s="94" t="s">
        <v>874</v>
      </c>
      <c r="D95" s="58">
        <f>IF(VLOOKUP($A95,'hk2013'!$A:$G,1)=$A95,VLOOKUP($A95,'hk2013'!$A:$G,6),0)</f>
        <v>0</v>
      </c>
      <c r="E95" s="58">
        <f>IF(VLOOKUP($A95,'hk2013'!$A:$G,1)=$A95,VLOOKUP($A95,'hk2013'!$A:$G,7),0)</f>
        <v>0</v>
      </c>
      <c r="F95" s="58">
        <f>IF(VLOOKUP($A95,'hk2013'!$A:$H,1)=$A95,VLOOKUP($A95,'hk2013'!$A:$H,8),0)</f>
        <v>0</v>
      </c>
      <c r="G95" s="288">
        <f>SUM(D95+E95-F95)</f>
        <v>0</v>
      </c>
      <c r="H95" s="58">
        <f>IF(VLOOKUP($A95,'hk2012'!$A:$G,1)=$A95,VLOOKUP($A95,'hk2012'!$A:$G,6),0)</f>
        <v>0</v>
      </c>
      <c r="I95" s="58">
        <f>IF(VLOOKUP($A95,'hk2012'!$A:$G,1)=$A95,VLOOKUP($A95,'hk2012'!$A:$G,7),0)</f>
        <v>0</v>
      </c>
      <c r="J95" s="58">
        <f>IF(VLOOKUP($A95,'hk2012'!$A:$H,1)=$A95,VLOOKUP($A95,'hk2012'!$A:$H,8),0)</f>
        <v>0</v>
      </c>
      <c r="K95" s="298">
        <f>SUM(H95+I95-J95)</f>
        <v>0</v>
      </c>
    </row>
    <row r="96" spans="1:12" outlineLevel="1">
      <c r="A96" s="54" t="str">
        <f>LEFT(B96,3)</f>
        <v>139</v>
      </c>
      <c r="B96" s="55" t="s">
        <v>563</v>
      </c>
      <c r="C96" s="55" t="s">
        <v>564</v>
      </c>
      <c r="D96" s="58">
        <f>IF(VLOOKUP($A96,'hk2013'!$A:$G,1)=$A96,VLOOKUP($A96,'hk2013'!$A:$G,6),0)</f>
        <v>0</v>
      </c>
      <c r="E96" s="58">
        <f>IF(VLOOKUP($A96,'hk2013'!$A:$G,1)=$A96,VLOOKUP($A96,'hk2013'!$A:$G,7),0)</f>
        <v>0</v>
      </c>
      <c r="F96" s="58">
        <f>IF(VLOOKUP($A96,'hk2013'!$A:$H,1)=$A96,VLOOKUP($A96,'hk2013'!$A:$H,8),0)</f>
        <v>0</v>
      </c>
      <c r="G96" s="288">
        <f>SUM(D96+E96-F96)</f>
        <v>0</v>
      </c>
      <c r="H96" s="58">
        <f>IF(VLOOKUP($A96,'hk2012'!$A:$G,1)=$A96,VLOOKUP($A96,'hk2012'!$A:$G,6),0)</f>
        <v>0</v>
      </c>
      <c r="I96" s="58">
        <f>IF(VLOOKUP($A96,'hk2012'!$A:$G,1)=$A96,VLOOKUP($A96,'hk2012'!$A:$G,7),0)</f>
        <v>0</v>
      </c>
      <c r="J96" s="58">
        <f>IF(VLOOKUP($A96,'hk2012'!$A:$H,1)=$A96,VLOOKUP($A96,'hk2012'!$A:$H,8),0)</f>
        <v>0</v>
      </c>
      <c r="K96" s="298">
        <f>SUM(H96+I96-J96)</f>
        <v>0</v>
      </c>
    </row>
    <row r="97" spans="1:11" ht="11.25" outlineLevel="1" thickBot="1">
      <c r="A97" s="61"/>
      <c r="B97" s="62"/>
      <c r="C97" s="62"/>
      <c r="D97" s="60"/>
      <c r="E97" s="60"/>
      <c r="F97" s="60"/>
      <c r="G97" s="289"/>
      <c r="H97" s="60"/>
      <c r="I97" s="60"/>
      <c r="J97" s="60"/>
      <c r="K97" s="299"/>
    </row>
    <row r="98" spans="1:11">
      <c r="A98" s="70" t="s">
        <v>565</v>
      </c>
      <c r="B98" s="71"/>
      <c r="C98" s="72" t="s">
        <v>566</v>
      </c>
      <c r="D98" s="53">
        <f t="shared" ref="D98:K98" si="29">SUM(D99:D105)</f>
        <v>0</v>
      </c>
      <c r="E98" s="53">
        <f t="shared" si="29"/>
        <v>0</v>
      </c>
      <c r="F98" s="53">
        <f t="shared" si="29"/>
        <v>0</v>
      </c>
      <c r="G98" s="290">
        <f t="shared" si="29"/>
        <v>0</v>
      </c>
      <c r="H98" s="53">
        <f t="shared" si="29"/>
        <v>0</v>
      </c>
      <c r="I98" s="53">
        <f t="shared" si="29"/>
        <v>0</v>
      </c>
      <c r="J98" s="53">
        <f t="shared" si="29"/>
        <v>0</v>
      </c>
      <c r="K98" s="300">
        <f t="shared" si="29"/>
        <v>0</v>
      </c>
    </row>
    <row r="99" spans="1:11" outlineLevel="1">
      <c r="A99" s="54" t="str">
        <f t="shared" ref="A99:A104" si="30">LEFT(B99,3)</f>
        <v>191</v>
      </c>
      <c r="B99" s="55" t="s">
        <v>567</v>
      </c>
      <c r="C99" s="55" t="s">
        <v>568</v>
      </c>
      <c r="D99" s="58">
        <f>IF(VLOOKUP($A99,'hk2013'!$A:$G,1)=$A99,VLOOKUP($A99,'hk2013'!$A:$G,6),0)</f>
        <v>0</v>
      </c>
      <c r="E99" s="58">
        <f>IF(VLOOKUP($A99,'hk2013'!$A:$G,1)=$A99,VLOOKUP($A99,'hk2013'!$A:$G,7),0)</f>
        <v>0</v>
      </c>
      <c r="F99" s="58">
        <f>IF(VLOOKUP($A99,'hk2013'!$A:$H,1)=$A99,VLOOKUP($A99,'hk2013'!$A:$H,8),0)</f>
        <v>0</v>
      </c>
      <c r="G99" s="288">
        <f t="shared" ref="G99:G104" si="31">SUM(D99+E99-F99)</f>
        <v>0</v>
      </c>
      <c r="H99" s="58">
        <f>IF(VLOOKUP($A99,'hk2012'!$A:$G,1)=$A99,VLOOKUP($A99,'hk2012'!$A:$G,6),0)</f>
        <v>0</v>
      </c>
      <c r="I99" s="58">
        <f>IF(VLOOKUP($A99,'hk2012'!$A:$G,1)=$A99,VLOOKUP($A99,'hk2012'!$A:$G,7),0)</f>
        <v>0</v>
      </c>
      <c r="J99" s="58">
        <f>IF(VLOOKUP($A99,'hk2012'!$A:$H,1)=$A99,VLOOKUP($A99,'hk2012'!$A:$H,8),0)</f>
        <v>0</v>
      </c>
      <c r="K99" s="298">
        <f t="shared" ref="K99:K104" si="32">SUM(H99+I99-J99)</f>
        <v>0</v>
      </c>
    </row>
    <row r="100" spans="1:11" outlineLevel="1">
      <c r="A100" s="54" t="str">
        <f t="shared" si="30"/>
        <v>192</v>
      </c>
      <c r="B100" s="55" t="s">
        <v>569</v>
      </c>
      <c r="C100" s="55" t="s">
        <v>570</v>
      </c>
      <c r="D100" s="58">
        <f>IF(VLOOKUP($A100,'hk2013'!$A:$G,1)=$A100,VLOOKUP($A100,'hk2013'!$A:$G,6),0)</f>
        <v>0</v>
      </c>
      <c r="E100" s="58">
        <f>IF(VLOOKUP($A100,'hk2013'!$A:$G,1)=$A100,VLOOKUP($A100,'hk2013'!$A:$G,7),0)</f>
        <v>0</v>
      </c>
      <c r="F100" s="58">
        <f>IF(VLOOKUP($A100,'hk2013'!$A:$H,1)=$A100,VLOOKUP($A100,'hk2013'!$A:$H,8),0)</f>
        <v>0</v>
      </c>
      <c r="G100" s="288">
        <f t="shared" si="31"/>
        <v>0</v>
      </c>
      <c r="H100" s="58">
        <f>IF(VLOOKUP($A100,'hk2012'!$A:$G,1)=$A100,VLOOKUP($A100,'hk2012'!$A:$G,6),0)</f>
        <v>0</v>
      </c>
      <c r="I100" s="58">
        <f>IF(VLOOKUP($A100,'hk2012'!$A:$G,1)=$A100,VLOOKUP($A100,'hk2012'!$A:$G,7),0)</f>
        <v>0</v>
      </c>
      <c r="J100" s="58">
        <f>IF(VLOOKUP($A100,'hk2012'!$A:$H,1)=$A100,VLOOKUP($A100,'hk2012'!$A:$H,8),0)</f>
        <v>0</v>
      </c>
      <c r="K100" s="298">
        <f t="shared" si="32"/>
        <v>0</v>
      </c>
    </row>
    <row r="101" spans="1:11" outlineLevel="1">
      <c r="A101" s="54" t="str">
        <f t="shared" si="30"/>
        <v>193</v>
      </c>
      <c r="B101" s="55" t="s">
        <v>571</v>
      </c>
      <c r="C101" s="55" t="s">
        <v>572</v>
      </c>
      <c r="D101" s="58">
        <f>IF(VLOOKUP($A101,'hk2013'!$A:$G,1)=$A101,VLOOKUP($A101,'hk2013'!$A:$G,6),0)</f>
        <v>0</v>
      </c>
      <c r="E101" s="58">
        <f>IF(VLOOKUP($A101,'hk2013'!$A:$G,1)=$A101,VLOOKUP($A101,'hk2013'!$A:$G,7),0)</f>
        <v>0</v>
      </c>
      <c r="F101" s="58">
        <f>IF(VLOOKUP($A101,'hk2013'!$A:$H,1)=$A101,VLOOKUP($A101,'hk2013'!$A:$H,8),0)</f>
        <v>0</v>
      </c>
      <c r="G101" s="288">
        <f t="shared" si="31"/>
        <v>0</v>
      </c>
      <c r="H101" s="58">
        <f>IF(VLOOKUP($A101,'hk2012'!$A:$G,1)=$A101,VLOOKUP($A101,'hk2012'!$A:$G,6),0)</f>
        <v>0</v>
      </c>
      <c r="I101" s="58">
        <f>IF(VLOOKUP($A101,'hk2012'!$A:$G,1)=$A101,VLOOKUP($A101,'hk2012'!$A:$G,7),0)</f>
        <v>0</v>
      </c>
      <c r="J101" s="58">
        <f>IF(VLOOKUP($A101,'hk2012'!$A:$H,1)=$A101,VLOOKUP($A101,'hk2012'!$A:$H,8),0)</f>
        <v>0</v>
      </c>
      <c r="K101" s="298">
        <f t="shared" si="32"/>
        <v>0</v>
      </c>
    </row>
    <row r="102" spans="1:11" outlineLevel="1">
      <c r="A102" s="54" t="str">
        <f t="shared" si="30"/>
        <v>194</v>
      </c>
      <c r="B102" s="55" t="s">
        <v>573</v>
      </c>
      <c r="C102" s="55" t="s">
        <v>574</v>
      </c>
      <c r="D102" s="58">
        <f>IF(VLOOKUP($A102,'hk2013'!$A:$G,1)=$A102,VLOOKUP($A102,'hk2013'!$A:$G,6),0)</f>
        <v>0</v>
      </c>
      <c r="E102" s="58">
        <f>IF(VLOOKUP($A102,'hk2013'!$A:$G,1)=$A102,VLOOKUP($A102,'hk2013'!$A:$G,7),0)</f>
        <v>0</v>
      </c>
      <c r="F102" s="58">
        <f>IF(VLOOKUP($A102,'hk2013'!$A:$H,1)=$A102,VLOOKUP($A102,'hk2013'!$A:$H,8),0)</f>
        <v>0</v>
      </c>
      <c r="G102" s="288">
        <f t="shared" si="31"/>
        <v>0</v>
      </c>
      <c r="H102" s="58">
        <f>IF(VLOOKUP($A102,'hk2012'!$A:$G,1)=$A102,VLOOKUP($A102,'hk2012'!$A:$G,6),0)</f>
        <v>0</v>
      </c>
      <c r="I102" s="58">
        <f>IF(VLOOKUP($A102,'hk2012'!$A:$G,1)=$A102,VLOOKUP($A102,'hk2012'!$A:$G,7),0)</f>
        <v>0</v>
      </c>
      <c r="J102" s="58">
        <f>IF(VLOOKUP($A102,'hk2012'!$A:$H,1)=$A102,VLOOKUP($A102,'hk2012'!$A:$H,8),0)</f>
        <v>0</v>
      </c>
      <c r="K102" s="298">
        <f t="shared" si="32"/>
        <v>0</v>
      </c>
    </row>
    <row r="103" spans="1:11" outlineLevel="1">
      <c r="A103" s="54" t="str">
        <f t="shared" si="30"/>
        <v>195</v>
      </c>
      <c r="B103" s="55" t="s">
        <v>575</v>
      </c>
      <c r="C103" s="55" t="s">
        <v>576</v>
      </c>
      <c r="D103" s="58">
        <f>IF(VLOOKUP($A103,'hk2013'!$A:$G,1)=$A103,VLOOKUP($A103,'hk2013'!$A:$G,6),0)</f>
        <v>0</v>
      </c>
      <c r="E103" s="58">
        <f>IF(VLOOKUP($A103,'hk2013'!$A:$G,1)=$A103,VLOOKUP($A103,'hk2013'!$A:$G,7),0)</f>
        <v>0</v>
      </c>
      <c r="F103" s="58">
        <f>IF(VLOOKUP($A103,'hk2013'!$A:$H,1)=$A103,VLOOKUP($A103,'hk2013'!$A:$H,8),0)</f>
        <v>0</v>
      </c>
      <c r="G103" s="288">
        <f t="shared" si="31"/>
        <v>0</v>
      </c>
      <c r="H103" s="58">
        <f>IF(VLOOKUP($A103,'hk2012'!$A:$G,1)=$A103,VLOOKUP($A103,'hk2012'!$A:$G,6),0)</f>
        <v>0</v>
      </c>
      <c r="I103" s="58">
        <f>IF(VLOOKUP($A103,'hk2012'!$A:$G,1)=$A103,VLOOKUP($A103,'hk2012'!$A:$G,7),0)</f>
        <v>0</v>
      </c>
      <c r="J103" s="58">
        <f>IF(VLOOKUP($A103,'hk2012'!$A:$H,1)=$A103,VLOOKUP($A103,'hk2012'!$A:$H,8),0)</f>
        <v>0</v>
      </c>
      <c r="K103" s="298">
        <f t="shared" si="32"/>
        <v>0</v>
      </c>
    </row>
    <row r="104" spans="1:11" outlineLevel="1">
      <c r="A104" s="54" t="str">
        <f t="shared" si="30"/>
        <v>196</v>
      </c>
      <c r="B104" s="55" t="s">
        <v>577</v>
      </c>
      <c r="C104" s="55" t="s">
        <v>578</v>
      </c>
      <c r="D104" s="58">
        <f>IF(VLOOKUP($A104,'hk2013'!$A:$G,1)=$A104,VLOOKUP($A104,'hk2013'!$A:$G,6),0)</f>
        <v>0</v>
      </c>
      <c r="E104" s="58">
        <f>IF(VLOOKUP($A104,'hk2013'!$A:$G,1)=$A104,VLOOKUP($A104,'hk2013'!$A:$G,7),0)</f>
        <v>0</v>
      </c>
      <c r="F104" s="58">
        <f>IF(VLOOKUP($A104,'hk2013'!$A:$H,1)=$A104,VLOOKUP($A104,'hk2013'!$A:$H,8),0)</f>
        <v>0</v>
      </c>
      <c r="G104" s="288">
        <f t="shared" si="31"/>
        <v>0</v>
      </c>
      <c r="H104" s="58">
        <f>IF(VLOOKUP($A104,'hk2012'!$A:$G,1)=$A104,VLOOKUP($A104,'hk2012'!$A:$G,6),0)</f>
        <v>0</v>
      </c>
      <c r="I104" s="58">
        <f>IF(VLOOKUP($A104,'hk2012'!$A:$G,1)=$A104,VLOOKUP($A104,'hk2012'!$A:$G,7),0)</f>
        <v>0</v>
      </c>
      <c r="J104" s="58">
        <f>IF(VLOOKUP($A104,'hk2012'!$A:$H,1)=$A104,VLOOKUP($A104,'hk2012'!$A:$H,8),0)</f>
        <v>0</v>
      </c>
      <c r="K104" s="298">
        <f t="shared" si="32"/>
        <v>0</v>
      </c>
    </row>
    <row r="105" spans="1:11" ht="11.25" outlineLevel="1" thickBot="1">
      <c r="A105" s="61"/>
      <c r="B105" s="62"/>
      <c r="C105" s="62"/>
      <c r="D105" s="60"/>
      <c r="E105" s="60"/>
      <c r="F105" s="60"/>
      <c r="G105" s="289"/>
      <c r="H105" s="60"/>
      <c r="I105" s="60"/>
      <c r="J105" s="60"/>
      <c r="K105" s="299"/>
    </row>
    <row r="106" spans="1:11" ht="11.25" outlineLevel="1" thickBot="1">
      <c r="A106" s="43"/>
      <c r="B106" s="44"/>
      <c r="C106" s="44"/>
      <c r="H106" s="74"/>
      <c r="I106" s="74"/>
      <c r="J106" s="74"/>
      <c r="K106" s="302"/>
    </row>
    <row r="107" spans="1:11" ht="12" thickBot="1">
      <c r="A107" s="47" t="s">
        <v>351</v>
      </c>
      <c r="B107" s="44"/>
      <c r="C107" s="48" t="s">
        <v>579</v>
      </c>
      <c r="D107" s="69">
        <f t="shared" ref="D107:K107" si="33">SUM(D108+D113+D116+D120+D124+D133+D136)</f>
        <v>36723.96</v>
      </c>
      <c r="E107" s="69">
        <f t="shared" si="33"/>
        <v>34322.44</v>
      </c>
      <c r="F107" s="69">
        <f t="shared" si="33"/>
        <v>36778.200000000004</v>
      </c>
      <c r="G107" s="291">
        <f t="shared" si="33"/>
        <v>34268.200000000004</v>
      </c>
      <c r="H107" s="69">
        <f t="shared" si="33"/>
        <v>26045.66</v>
      </c>
      <c r="I107" s="69">
        <f t="shared" si="33"/>
        <v>42495.65</v>
      </c>
      <c r="J107" s="69">
        <f t="shared" si="33"/>
        <v>31817.35</v>
      </c>
      <c r="K107" s="301">
        <f t="shared" si="33"/>
        <v>36723.96</v>
      </c>
    </row>
    <row r="108" spans="1:11">
      <c r="A108" s="70" t="s">
        <v>580</v>
      </c>
      <c r="B108" s="71"/>
      <c r="C108" s="72" t="s">
        <v>581</v>
      </c>
      <c r="D108" s="53">
        <f t="shared" ref="D108:K108" si="34">SUM(D109:D111)</f>
        <v>36211.629999999997</v>
      </c>
      <c r="E108" s="53">
        <f t="shared" si="34"/>
        <v>16607.23</v>
      </c>
      <c r="F108" s="53">
        <f t="shared" si="34"/>
        <v>18644.420000000002</v>
      </c>
      <c r="G108" s="286">
        <f t="shared" si="34"/>
        <v>34174.44</v>
      </c>
      <c r="H108" s="53">
        <f t="shared" si="34"/>
        <v>25189.09</v>
      </c>
      <c r="I108" s="53">
        <f t="shared" si="34"/>
        <v>25540.62</v>
      </c>
      <c r="J108" s="53">
        <f t="shared" si="34"/>
        <v>14518.08</v>
      </c>
      <c r="K108" s="296">
        <f t="shared" si="34"/>
        <v>36211.629999999997</v>
      </c>
    </row>
    <row r="109" spans="1:11" outlineLevel="1">
      <c r="A109" s="75" t="s">
        <v>582</v>
      </c>
      <c r="B109" s="46"/>
      <c r="C109" s="64" t="s">
        <v>581</v>
      </c>
      <c r="D109" s="58">
        <f>IF(VLOOKUP($A109,'hk2013'!$A:$G,1)=$A109,VLOOKUP($A109,'hk2013'!$A:$G,6),0)</f>
        <v>0</v>
      </c>
      <c r="E109" s="58">
        <f>IF(VLOOKUP($A109,'hk2013'!$A:$G,1)=$A109,VLOOKUP($A109,'hk2013'!$A:$G,7),0)</f>
        <v>0</v>
      </c>
      <c r="F109" s="58">
        <f>IF(VLOOKUP($A109,'hk2013'!$A:$H,1)=$A109,VLOOKUP($A109,'hk2013'!$A:$H,8),0)</f>
        <v>0</v>
      </c>
      <c r="G109" s="288">
        <f>SUM(D109+E109-F109)</f>
        <v>0</v>
      </c>
      <c r="H109" s="58">
        <f>IF(VLOOKUP($A109,'hk2012'!$A:$G,1)=$A109,VLOOKUP($A109,'hk2012'!$A:$G,6),0)</f>
        <v>0</v>
      </c>
      <c r="I109" s="58">
        <f>IF(VLOOKUP($A109,'hk2012'!$A:$G,1)=$A109,VLOOKUP($A109,'hk2012'!$A:$G,7),0)</f>
        <v>0</v>
      </c>
      <c r="J109" s="58">
        <f>IF(VLOOKUP($A109,'hk2012'!$A:$H,1)=$A109,VLOOKUP($A109,'hk2012'!$A:$H,8),0)</f>
        <v>0</v>
      </c>
      <c r="K109" s="298">
        <f>SUM(H109+I109-J109)</f>
        <v>0</v>
      </c>
    </row>
    <row r="110" spans="1:11" outlineLevel="1">
      <c r="A110" s="54" t="str">
        <f>LEFT(B110,3)</f>
        <v>211</v>
      </c>
      <c r="B110" s="55" t="s">
        <v>583</v>
      </c>
      <c r="C110" s="55" t="s">
        <v>584</v>
      </c>
      <c r="D110" s="58">
        <f>IF(VLOOKUP($A110,'hk2013'!$A:$G,1)=$A110,VLOOKUP($A110,'hk2013'!$A:$G,6),0)</f>
        <v>36211.629999999997</v>
      </c>
      <c r="E110" s="58">
        <f>IF(VLOOKUP($A110,'hk2013'!$A:$G,1)=$A110,VLOOKUP($A110,'hk2013'!$A:$G,7),0)</f>
        <v>16607.23</v>
      </c>
      <c r="F110" s="58">
        <f>IF(VLOOKUP($A110,'hk2013'!$A:$H,1)=$A110,VLOOKUP($A110,'hk2013'!$A:$H,8),0)</f>
        <v>18644.420000000002</v>
      </c>
      <c r="G110" s="288">
        <f>SUM(D110+E110-F110)</f>
        <v>34174.44</v>
      </c>
      <c r="H110" s="58">
        <f>IF(VLOOKUP($A110,'hk2012'!$A:$G,1)=$A110,VLOOKUP($A110,'hk2012'!$A:$G,6),0)</f>
        <v>25189.09</v>
      </c>
      <c r="I110" s="58">
        <f>IF(VLOOKUP($A110,'hk2012'!$A:$G,1)=$A110,VLOOKUP($A110,'hk2012'!$A:$G,7),0)</f>
        <v>25540.62</v>
      </c>
      <c r="J110" s="58">
        <f>IF(VLOOKUP($A110,'hk2012'!$A:$H,1)=$A110,VLOOKUP($A110,'hk2012'!$A:$H,8),0)</f>
        <v>14518.08</v>
      </c>
      <c r="K110" s="298">
        <f>SUM(H110+I110-J110)</f>
        <v>36211.629999999997</v>
      </c>
    </row>
    <row r="111" spans="1:11" outlineLevel="1">
      <c r="A111" s="54" t="str">
        <f>LEFT(B111,3)</f>
        <v>213</v>
      </c>
      <c r="B111" s="55" t="s">
        <v>585</v>
      </c>
      <c r="C111" s="55" t="s">
        <v>586</v>
      </c>
      <c r="D111" s="58">
        <f>IF(VLOOKUP($A111,'hk2013'!$A:$G,1)=$A111,VLOOKUP($A111,'hk2013'!$A:$G,6),0)</f>
        <v>0</v>
      </c>
      <c r="E111" s="58">
        <f>IF(VLOOKUP($A111,'hk2013'!$A:$G,1)=$A111,VLOOKUP($A111,'hk2013'!$A:$G,7),0)</f>
        <v>0</v>
      </c>
      <c r="F111" s="58">
        <f>IF(VLOOKUP($A111,'hk2013'!$A:$H,1)=$A111,VLOOKUP($A111,'hk2013'!$A:$H,8),0)</f>
        <v>0</v>
      </c>
      <c r="G111" s="288">
        <f>SUM(D111+E111-F111)</f>
        <v>0</v>
      </c>
      <c r="H111" s="58">
        <f>IF(VLOOKUP($A111,'hk2012'!$A:$G,1)=$A111,VLOOKUP($A111,'hk2012'!$A:$G,6),0)</f>
        <v>0</v>
      </c>
      <c r="I111" s="58">
        <f>IF(VLOOKUP($A111,'hk2012'!$A:$G,1)=$A111,VLOOKUP($A111,'hk2012'!$A:$G,7),0)</f>
        <v>0</v>
      </c>
      <c r="J111" s="58">
        <f>IF(VLOOKUP($A111,'hk2012'!$A:$H,1)=$A111,VLOOKUP($A111,'hk2012'!$A:$H,8),0)</f>
        <v>0</v>
      </c>
      <c r="K111" s="298">
        <f>SUM(H111+I111-J111)</f>
        <v>0</v>
      </c>
    </row>
    <row r="112" spans="1:11" ht="11.25" outlineLevel="1" thickBot="1">
      <c r="A112" s="61"/>
      <c r="B112" s="62"/>
      <c r="C112" s="62"/>
      <c r="D112" s="60"/>
      <c r="E112" s="60"/>
      <c r="F112" s="60"/>
      <c r="G112" s="289"/>
      <c r="H112" s="60"/>
      <c r="I112" s="60"/>
      <c r="J112" s="60"/>
      <c r="K112" s="299"/>
    </row>
    <row r="113" spans="1:12" ht="12.75">
      <c r="A113" s="70" t="s">
        <v>386</v>
      </c>
      <c r="B113" s="71"/>
      <c r="C113" s="72" t="s">
        <v>587</v>
      </c>
      <c r="D113" s="53">
        <f t="shared" ref="D113:K113" si="35">SUM(D114:D115)</f>
        <v>512.32999999999993</v>
      </c>
      <c r="E113" s="53">
        <f t="shared" si="35"/>
        <v>13965.210000000001</v>
      </c>
      <c r="F113" s="53">
        <f t="shared" si="35"/>
        <v>14383.78</v>
      </c>
      <c r="G113" s="286">
        <f t="shared" si="35"/>
        <v>93.760000000000218</v>
      </c>
      <c r="H113" s="53">
        <f t="shared" si="35"/>
        <v>856.57</v>
      </c>
      <c r="I113" s="53">
        <f t="shared" si="35"/>
        <v>14870.03</v>
      </c>
      <c r="J113" s="53">
        <f t="shared" si="35"/>
        <v>15214.27</v>
      </c>
      <c r="K113" s="296">
        <f t="shared" si="35"/>
        <v>512.32999999999993</v>
      </c>
      <c r="L113" s="443"/>
    </row>
    <row r="114" spans="1:12" ht="12.75" outlineLevel="1">
      <c r="A114" s="54" t="str">
        <f>LEFT(B114,3)</f>
        <v>221</v>
      </c>
      <c r="B114" s="55" t="s">
        <v>588</v>
      </c>
      <c r="C114" s="55" t="s">
        <v>589</v>
      </c>
      <c r="D114" s="58">
        <f>IF(VLOOKUP($A114,'hk2013'!$A:$G,1)=$A114,VLOOKUP($A114,'hk2013'!$A:$G,6),0)</f>
        <v>512.32999999999993</v>
      </c>
      <c r="E114" s="58">
        <f>IF(VLOOKUP($A114,'hk2013'!$A:$G,1)=$A114,VLOOKUP($A114,'hk2013'!$A:$G,7),0)</f>
        <v>13965.210000000001</v>
      </c>
      <c r="F114" s="58">
        <f>IF(VLOOKUP($A114,'hk2013'!$A:$H,1)=$A114,VLOOKUP($A114,'hk2013'!$A:$H,8),0)</f>
        <v>14383.78</v>
      </c>
      <c r="G114" s="288">
        <f>SUM(D114+E114-F114)</f>
        <v>93.760000000000218</v>
      </c>
      <c r="H114" s="58">
        <f>IF(VLOOKUP($A114,'hk2012'!$A:$G,1)=$A114,VLOOKUP($A114,'hk2012'!$A:$G,6),0)</f>
        <v>856.57</v>
      </c>
      <c r="I114" s="58">
        <f>IF(VLOOKUP($A114,'hk2012'!$A:$G,1)=$A114,VLOOKUP($A114,'hk2012'!$A:$G,7),0)</f>
        <v>14870.03</v>
      </c>
      <c r="J114" s="58">
        <f>IF(VLOOKUP($A114,'hk2012'!$A:$H,1)=$A114,VLOOKUP($A114,'hk2012'!$A:$H,8),0)</f>
        <v>15214.27</v>
      </c>
      <c r="K114" s="298">
        <f>SUM(H114+I114-J114)</f>
        <v>512.32999999999993</v>
      </c>
      <c r="L114" s="443"/>
    </row>
    <row r="115" spans="1:12" s="77" customFormat="1" ht="13.5" outlineLevel="1" thickBot="1">
      <c r="A115" s="67" t="s">
        <v>590</v>
      </c>
      <c r="B115" s="76"/>
      <c r="C115" s="56" t="s">
        <v>591</v>
      </c>
      <c r="D115" s="58">
        <f>IF(VLOOKUP($A115,'hk2013'!$A:$G,1)=$A115,VLOOKUP($A115,'hk2013'!$A:$G,6),0)</f>
        <v>0</v>
      </c>
      <c r="E115" s="58">
        <f>IF(VLOOKUP($A115,'hk2013'!$A:$G,1)=$A115,VLOOKUP($A115,'hk2013'!$A:$G,7),0)</f>
        <v>0</v>
      </c>
      <c r="F115" s="58">
        <f>IF(VLOOKUP($A115,'hk2013'!$A:$H,1)=$A115,VLOOKUP($A115,'hk2013'!$A:$H,8),0)</f>
        <v>0</v>
      </c>
      <c r="G115" s="288">
        <f>SUM(D115+E115-F115)</f>
        <v>0</v>
      </c>
      <c r="H115" s="58">
        <f>IF(VLOOKUP($A115,'hk2012'!$A:$G,1)=$A115,VLOOKUP($A115,'hk2012'!$A:$G,6),0)</f>
        <v>0</v>
      </c>
      <c r="I115" s="58">
        <f>IF(VLOOKUP($A115,'hk2012'!$A:$G,1)=$A115,VLOOKUP($A115,'hk2012'!$A:$G,7),0)</f>
        <v>0</v>
      </c>
      <c r="J115" s="58">
        <f>IF(VLOOKUP($A115,'hk2012'!$A:$H,1)=$A115,VLOOKUP($A115,'hk2012'!$A:$H,8),0)</f>
        <v>0</v>
      </c>
      <c r="K115" s="298">
        <f>SUM(H115+I115-J115)</f>
        <v>0</v>
      </c>
      <c r="L115" s="443"/>
    </row>
    <row r="116" spans="1:12" s="77" customFormat="1" ht="12.75">
      <c r="A116" s="70">
        <v>23</v>
      </c>
      <c r="B116" s="71"/>
      <c r="C116" s="72" t="s">
        <v>592</v>
      </c>
      <c r="D116" s="53">
        <f t="shared" ref="D116:K116" si="36">SUM(D117:D118)</f>
        <v>0</v>
      </c>
      <c r="E116" s="53">
        <f t="shared" si="36"/>
        <v>0</v>
      </c>
      <c r="F116" s="53">
        <f t="shared" si="36"/>
        <v>0</v>
      </c>
      <c r="G116" s="290">
        <f t="shared" si="36"/>
        <v>0</v>
      </c>
      <c r="H116" s="53">
        <f t="shared" si="36"/>
        <v>0</v>
      </c>
      <c r="I116" s="53">
        <f t="shared" si="36"/>
        <v>0</v>
      </c>
      <c r="J116" s="53">
        <f t="shared" si="36"/>
        <v>0</v>
      </c>
      <c r="K116" s="300">
        <f t="shared" si="36"/>
        <v>0</v>
      </c>
      <c r="L116" s="443"/>
    </row>
    <row r="117" spans="1:12" ht="12.75" outlineLevel="1">
      <c r="A117" s="54" t="str">
        <f>LEFT(B117,3)</f>
        <v>231</v>
      </c>
      <c r="B117" s="55" t="s">
        <v>593</v>
      </c>
      <c r="C117" s="55" t="s">
        <v>594</v>
      </c>
      <c r="D117" s="58">
        <f>IF(VLOOKUP($A117,'hk2013'!$A:$G,1)=$A117,VLOOKUP($A117,'hk2013'!$A:$G,6),0)</f>
        <v>0</v>
      </c>
      <c r="E117" s="58">
        <f>IF(VLOOKUP($A117,'hk2013'!$A:$G,1)=$A117,VLOOKUP($A117,'hk2013'!$A:$G,7),0)</f>
        <v>0</v>
      </c>
      <c r="F117" s="58">
        <f>IF(VLOOKUP($A117,'hk2013'!$A:$H,1)=$A117,VLOOKUP($A117,'hk2013'!$A:$H,8),0)</f>
        <v>0</v>
      </c>
      <c r="G117" s="288">
        <f>SUM(D117+E117-F117)</f>
        <v>0</v>
      </c>
      <c r="H117" s="58">
        <f>IF(VLOOKUP($A117,'hk2012'!$A:$G,1)=$A117,VLOOKUP($A117,'hk2012'!$A:$G,6),0)</f>
        <v>0</v>
      </c>
      <c r="I117" s="58">
        <f>IF(VLOOKUP($A117,'hk2012'!$A:$G,1)=$A117,VLOOKUP($A117,'hk2012'!$A:$G,7),0)</f>
        <v>0</v>
      </c>
      <c r="J117" s="58">
        <f>IF(VLOOKUP($A117,'hk2012'!$A:$H,1)=$A117,VLOOKUP($A117,'hk2012'!$A:$H,8),0)</f>
        <v>0</v>
      </c>
      <c r="K117" s="298">
        <f>SUM(H117+I117-J117)</f>
        <v>0</v>
      </c>
      <c r="L117" s="443"/>
    </row>
    <row r="118" spans="1:12" ht="12.75" outlineLevel="1">
      <c r="A118" s="54" t="str">
        <f>LEFT(B118,3)</f>
        <v>232</v>
      </c>
      <c r="B118" s="55" t="s">
        <v>595</v>
      </c>
      <c r="C118" s="55" t="s">
        <v>596</v>
      </c>
      <c r="D118" s="58">
        <f>IF(VLOOKUP($A118,'hk2013'!$A:$G,1)=$A118,VLOOKUP($A118,'hk2013'!$A:$G,6),0)</f>
        <v>0</v>
      </c>
      <c r="E118" s="58">
        <f>IF(VLOOKUP($A118,'hk2013'!$A:$G,1)=$A118,VLOOKUP($A118,'hk2013'!$A:$G,7),0)</f>
        <v>0</v>
      </c>
      <c r="F118" s="58">
        <f>IF(VLOOKUP($A118,'hk2013'!$A:$H,1)=$A118,VLOOKUP($A118,'hk2013'!$A:$H,8),0)</f>
        <v>0</v>
      </c>
      <c r="G118" s="288">
        <f>SUM(D118+E118-F118)</f>
        <v>0</v>
      </c>
      <c r="H118" s="58">
        <f>IF(VLOOKUP($A118,'hk2012'!$A:$G,1)=$A118,VLOOKUP($A118,'hk2012'!$A:$G,6),0)</f>
        <v>0</v>
      </c>
      <c r="I118" s="58">
        <f>IF(VLOOKUP($A118,'hk2012'!$A:$G,1)=$A118,VLOOKUP($A118,'hk2012'!$A:$G,7),0)</f>
        <v>0</v>
      </c>
      <c r="J118" s="58">
        <f>IF(VLOOKUP($A118,'hk2012'!$A:$H,1)=$A118,VLOOKUP($A118,'hk2012'!$A:$H,8),0)</f>
        <v>0</v>
      </c>
      <c r="K118" s="298">
        <f>SUM(H118+I118-J118)</f>
        <v>0</v>
      </c>
      <c r="L118" s="443"/>
    </row>
    <row r="119" spans="1:12" ht="13.5" outlineLevel="1" thickBot="1">
      <c r="A119" s="61"/>
      <c r="B119" s="62"/>
      <c r="C119" s="62"/>
      <c r="D119" s="60"/>
      <c r="E119" s="60"/>
      <c r="F119" s="60"/>
      <c r="G119" s="289"/>
      <c r="H119" s="60"/>
      <c r="I119" s="60"/>
      <c r="J119" s="60"/>
      <c r="K119" s="299"/>
      <c r="L119" s="443"/>
    </row>
    <row r="120" spans="1:12" ht="12.75">
      <c r="A120" s="70" t="s">
        <v>597</v>
      </c>
      <c r="B120" s="71"/>
      <c r="C120" s="72" t="s">
        <v>598</v>
      </c>
      <c r="D120" s="53">
        <f t="shared" ref="D120:K120" si="37">SUM(D121:D122)</f>
        <v>0</v>
      </c>
      <c r="E120" s="53">
        <f t="shared" si="37"/>
        <v>0</v>
      </c>
      <c r="F120" s="53">
        <f t="shared" si="37"/>
        <v>0</v>
      </c>
      <c r="G120" s="290">
        <f t="shared" si="37"/>
        <v>0</v>
      </c>
      <c r="H120" s="53">
        <f t="shared" si="37"/>
        <v>0</v>
      </c>
      <c r="I120" s="53">
        <f t="shared" si="37"/>
        <v>0</v>
      </c>
      <c r="J120" s="53">
        <f t="shared" si="37"/>
        <v>0</v>
      </c>
      <c r="K120" s="300">
        <f t="shared" si="37"/>
        <v>0</v>
      </c>
      <c r="L120" s="443"/>
    </row>
    <row r="121" spans="1:12" ht="12.75" outlineLevel="1">
      <c r="A121" s="54" t="str">
        <f>LEFT(B121,3)</f>
        <v>241</v>
      </c>
      <c r="B121" s="55" t="s">
        <v>599</v>
      </c>
      <c r="C121" s="55" t="s">
        <v>600</v>
      </c>
      <c r="D121" s="58">
        <f>IF(VLOOKUP($A121,'hk2013'!$A:$G,1)=$A121,VLOOKUP($A121,'hk2013'!$A:$G,6),0)</f>
        <v>0</v>
      </c>
      <c r="E121" s="58">
        <f>IF(VLOOKUP($A121,'hk2013'!$A:$G,1)=$A121,VLOOKUP($A121,'hk2013'!$A:$G,7),0)</f>
        <v>0</v>
      </c>
      <c r="F121" s="58">
        <f>IF(VLOOKUP($A121,'hk2013'!$A:$H,1)=$A121,VLOOKUP($A121,'hk2013'!$A:$H,8),0)</f>
        <v>0</v>
      </c>
      <c r="G121" s="288">
        <f>SUM(D121+E121-F121)</f>
        <v>0</v>
      </c>
      <c r="H121" s="58">
        <f>IF(VLOOKUP($A121,'hk2012'!$A:$G,1)=$A121,VLOOKUP($A121,'hk2012'!$A:$G,6),0)</f>
        <v>0</v>
      </c>
      <c r="I121" s="58">
        <f>IF(VLOOKUP($A121,'hk2012'!$A:$G,1)=$A121,VLOOKUP($A121,'hk2012'!$A:$G,7),0)</f>
        <v>0</v>
      </c>
      <c r="J121" s="58">
        <f>IF(VLOOKUP($A121,'hk2012'!$A:$H,1)=$A121,VLOOKUP($A121,'hk2012'!$A:$H,8),0)</f>
        <v>0</v>
      </c>
      <c r="K121" s="298">
        <f>SUM(H121+I121-J121)</f>
        <v>0</v>
      </c>
      <c r="L121" s="443"/>
    </row>
    <row r="122" spans="1:12" ht="12.75" outlineLevel="1">
      <c r="A122" s="54" t="str">
        <f>LEFT(B122,3)</f>
        <v>249</v>
      </c>
      <c r="B122" s="55" t="s">
        <v>601</v>
      </c>
      <c r="C122" s="55" t="s">
        <v>602</v>
      </c>
      <c r="D122" s="58">
        <f>IF(VLOOKUP($A122,'hk2013'!$A:$G,1)=$A122,VLOOKUP($A122,'hk2013'!$A:$G,6),0)</f>
        <v>0</v>
      </c>
      <c r="E122" s="58">
        <f>IF(VLOOKUP($A122,'hk2013'!$A:$G,1)=$A122,VLOOKUP($A122,'hk2013'!$A:$G,7),0)</f>
        <v>0</v>
      </c>
      <c r="F122" s="58">
        <f>IF(VLOOKUP($A122,'hk2013'!$A:$H,1)=$A122,VLOOKUP($A122,'hk2013'!$A:$H,8),0)</f>
        <v>0</v>
      </c>
      <c r="G122" s="288">
        <f>SUM(D122+E122-F122)</f>
        <v>0</v>
      </c>
      <c r="H122" s="58">
        <f>IF(VLOOKUP($A122,'hk2012'!$A:$G,1)=$A122,VLOOKUP($A122,'hk2012'!$A:$G,6),0)</f>
        <v>0</v>
      </c>
      <c r="I122" s="58">
        <f>IF(VLOOKUP($A122,'hk2012'!$A:$G,1)=$A122,VLOOKUP($A122,'hk2012'!$A:$G,7),0)</f>
        <v>0</v>
      </c>
      <c r="J122" s="58">
        <f>IF(VLOOKUP($A122,'hk2012'!$A:$H,1)=$A122,VLOOKUP($A122,'hk2012'!$A:$H,8),0)</f>
        <v>0</v>
      </c>
      <c r="K122" s="298">
        <f>SUM(H122+I122-J122)</f>
        <v>0</v>
      </c>
      <c r="L122" s="443"/>
    </row>
    <row r="123" spans="1:12" ht="13.5" outlineLevel="1" thickBot="1">
      <c r="A123" s="61"/>
      <c r="B123" s="62"/>
      <c r="C123" s="62"/>
      <c r="D123" s="60"/>
      <c r="E123" s="60"/>
      <c r="F123" s="60"/>
      <c r="G123" s="289"/>
      <c r="H123" s="60"/>
      <c r="I123" s="60"/>
      <c r="J123" s="60"/>
      <c r="K123" s="299"/>
      <c r="L123" s="443"/>
    </row>
    <row r="124" spans="1:12" ht="12.75">
      <c r="A124" s="70" t="s">
        <v>603</v>
      </c>
      <c r="B124" s="71"/>
      <c r="C124" s="72" t="s">
        <v>604</v>
      </c>
      <c r="D124" s="53">
        <f t="shared" ref="D124:K124" si="38">SUM(D125:D131)</f>
        <v>0</v>
      </c>
      <c r="E124" s="53">
        <f t="shared" si="38"/>
        <v>0</v>
      </c>
      <c r="F124" s="53">
        <f t="shared" si="38"/>
        <v>0</v>
      </c>
      <c r="G124" s="290">
        <f t="shared" si="38"/>
        <v>0</v>
      </c>
      <c r="H124" s="53">
        <f t="shared" si="38"/>
        <v>0</v>
      </c>
      <c r="I124" s="53">
        <f t="shared" si="38"/>
        <v>0</v>
      </c>
      <c r="J124" s="53">
        <f t="shared" si="38"/>
        <v>0</v>
      </c>
      <c r="K124" s="300">
        <f t="shared" si="38"/>
        <v>0</v>
      </c>
      <c r="L124" s="443"/>
    </row>
    <row r="125" spans="1:12" ht="12.75" outlineLevel="1">
      <c r="A125" s="54" t="str">
        <f t="shared" ref="A125:A131" si="39">LEFT(B125,3)</f>
        <v>251</v>
      </c>
      <c r="B125" s="55" t="s">
        <v>605</v>
      </c>
      <c r="C125" s="55" t="s">
        <v>606</v>
      </c>
      <c r="D125" s="58">
        <f>IF(VLOOKUP($A125,'hk2013'!$A:$G,1)=$A125,VLOOKUP($A125,'hk2013'!$A:$G,6),0)</f>
        <v>0</v>
      </c>
      <c r="E125" s="58">
        <f>IF(VLOOKUP($A125,'hk2013'!$A:$G,1)=$A125,VLOOKUP($A125,'hk2013'!$A:$G,7),0)</f>
        <v>0</v>
      </c>
      <c r="F125" s="58">
        <f>IF(VLOOKUP($A125,'hk2013'!$A:$H,1)=$A125,VLOOKUP($A125,'hk2013'!$A:$H,8),0)</f>
        <v>0</v>
      </c>
      <c r="G125" s="288">
        <f t="shared" ref="G125:G131" si="40">SUM(D125+E125-F125)</f>
        <v>0</v>
      </c>
      <c r="H125" s="58">
        <f>IF(VLOOKUP($A125,'hk2012'!$A:$G,1)=$A125,VLOOKUP($A125,'hk2012'!$A:$G,6),0)</f>
        <v>0</v>
      </c>
      <c r="I125" s="58">
        <f>IF(VLOOKUP($A125,'hk2012'!$A:$G,1)=$A125,VLOOKUP($A125,'hk2012'!$A:$G,7),0)</f>
        <v>0</v>
      </c>
      <c r="J125" s="58">
        <f>IF(VLOOKUP($A125,'hk2012'!$A:$H,1)=$A125,VLOOKUP($A125,'hk2012'!$A:$H,8),0)</f>
        <v>0</v>
      </c>
      <c r="K125" s="298">
        <f t="shared" ref="K125:K131" si="41">SUM(H125+I125-J125)</f>
        <v>0</v>
      </c>
      <c r="L125" s="443"/>
    </row>
    <row r="126" spans="1:12" ht="12.75" outlineLevel="1">
      <c r="A126" s="54" t="str">
        <f t="shared" si="39"/>
        <v>252</v>
      </c>
      <c r="B126" s="55" t="s">
        <v>607</v>
      </c>
      <c r="C126" s="55" t="s">
        <v>608</v>
      </c>
      <c r="D126" s="58">
        <f>IF(VLOOKUP($A126,'hk2013'!$A:$G,1)=$A126,VLOOKUP($A126,'hk2013'!$A:$G,6),0)</f>
        <v>0</v>
      </c>
      <c r="E126" s="58">
        <f>IF(VLOOKUP($A126,'hk2013'!$A:$G,1)=$A126,VLOOKUP($A126,'hk2013'!$A:$G,7),0)</f>
        <v>0</v>
      </c>
      <c r="F126" s="58">
        <f>IF(VLOOKUP($A126,'hk2013'!$A:$H,1)=$A126,VLOOKUP($A126,'hk2013'!$A:$H,8),0)</f>
        <v>0</v>
      </c>
      <c r="G126" s="288">
        <f t="shared" si="40"/>
        <v>0</v>
      </c>
      <c r="H126" s="58">
        <f>IF(VLOOKUP($A126,'hk2012'!$A:$G,1)=$A126,VLOOKUP($A126,'hk2012'!$A:$G,6),0)</f>
        <v>0</v>
      </c>
      <c r="I126" s="58">
        <f>IF(VLOOKUP($A126,'hk2012'!$A:$G,1)=$A126,VLOOKUP($A126,'hk2012'!$A:$G,7),0)</f>
        <v>0</v>
      </c>
      <c r="J126" s="58">
        <f>IF(VLOOKUP($A126,'hk2012'!$A:$H,1)=$A126,VLOOKUP($A126,'hk2012'!$A:$H,8),0)</f>
        <v>0</v>
      </c>
      <c r="K126" s="298">
        <f t="shared" si="41"/>
        <v>0</v>
      </c>
      <c r="L126" s="443"/>
    </row>
    <row r="127" spans="1:12" ht="12.75" outlineLevel="1">
      <c r="A127" s="54" t="str">
        <f t="shared" si="39"/>
        <v>253</v>
      </c>
      <c r="B127" s="55" t="s">
        <v>609</v>
      </c>
      <c r="C127" s="55" t="s">
        <v>610</v>
      </c>
      <c r="D127" s="58">
        <f>IF(VLOOKUP($A127,'hk2013'!$A:$G,1)=$A127,VLOOKUP($A127,'hk2013'!$A:$G,6),0)</f>
        <v>0</v>
      </c>
      <c r="E127" s="58">
        <f>IF(VLOOKUP($A127,'hk2013'!$A:$G,1)=$A127,VLOOKUP($A127,'hk2013'!$A:$G,7),0)</f>
        <v>0</v>
      </c>
      <c r="F127" s="58">
        <f>IF(VLOOKUP($A127,'hk2013'!$A:$H,1)=$A127,VLOOKUP($A127,'hk2013'!$A:$H,8),0)</f>
        <v>0</v>
      </c>
      <c r="G127" s="288">
        <f t="shared" si="40"/>
        <v>0</v>
      </c>
      <c r="H127" s="58">
        <f>IF(VLOOKUP($A127,'hk2012'!$A:$G,1)=$A127,VLOOKUP($A127,'hk2012'!$A:$G,6),0)</f>
        <v>0</v>
      </c>
      <c r="I127" s="58">
        <f>IF(VLOOKUP($A127,'hk2012'!$A:$G,1)=$A127,VLOOKUP($A127,'hk2012'!$A:$G,7),0)</f>
        <v>0</v>
      </c>
      <c r="J127" s="58">
        <f>IF(VLOOKUP($A127,'hk2012'!$A:$H,1)=$A127,VLOOKUP($A127,'hk2012'!$A:$H,8),0)</f>
        <v>0</v>
      </c>
      <c r="K127" s="298">
        <f t="shared" si="41"/>
        <v>0</v>
      </c>
      <c r="L127" s="443"/>
    </row>
    <row r="128" spans="1:12" ht="12.75" outlineLevel="1">
      <c r="A128" s="54" t="str">
        <f t="shared" si="39"/>
        <v>255</v>
      </c>
      <c r="B128" s="55" t="s">
        <v>611</v>
      </c>
      <c r="C128" s="55" t="s">
        <v>612</v>
      </c>
      <c r="D128" s="58">
        <f>IF(VLOOKUP($A128,'hk2013'!$A:$G,1)=$A128,VLOOKUP($A128,'hk2013'!$A:$G,6),0)</f>
        <v>0</v>
      </c>
      <c r="E128" s="58">
        <f>IF(VLOOKUP($A128,'hk2013'!$A:$G,1)=$A128,VLOOKUP($A128,'hk2013'!$A:$G,7),0)</f>
        <v>0</v>
      </c>
      <c r="F128" s="58">
        <f>IF(VLOOKUP($A128,'hk2013'!$A:$H,1)=$A128,VLOOKUP($A128,'hk2013'!$A:$H,8),0)</f>
        <v>0</v>
      </c>
      <c r="G128" s="288">
        <f t="shared" si="40"/>
        <v>0</v>
      </c>
      <c r="H128" s="58">
        <f>IF(VLOOKUP($A128,'hk2012'!$A:$G,1)=$A128,VLOOKUP($A128,'hk2012'!$A:$G,6),0)</f>
        <v>0</v>
      </c>
      <c r="I128" s="58">
        <f>IF(VLOOKUP($A128,'hk2012'!$A:$G,1)=$A128,VLOOKUP($A128,'hk2012'!$A:$G,7),0)</f>
        <v>0</v>
      </c>
      <c r="J128" s="58">
        <f>IF(VLOOKUP($A128,'hk2012'!$A:$H,1)=$A128,VLOOKUP($A128,'hk2012'!$A:$H,8),0)</f>
        <v>0</v>
      </c>
      <c r="K128" s="298">
        <f t="shared" si="41"/>
        <v>0</v>
      </c>
      <c r="L128" s="443"/>
    </row>
    <row r="129" spans="1:12" ht="12.75" outlineLevel="1">
      <c r="A129" s="54" t="str">
        <f t="shared" si="39"/>
        <v>256</v>
      </c>
      <c r="B129" s="55" t="s">
        <v>613</v>
      </c>
      <c r="C129" s="55" t="s">
        <v>614</v>
      </c>
      <c r="D129" s="58">
        <f>IF(VLOOKUP($A129,'hk2013'!$A:$G,1)=$A129,VLOOKUP($A129,'hk2013'!$A:$G,6),0)</f>
        <v>0</v>
      </c>
      <c r="E129" s="58">
        <f>IF(VLOOKUP($A129,'hk2013'!$A:$G,1)=$A129,VLOOKUP($A129,'hk2013'!$A:$G,7),0)</f>
        <v>0</v>
      </c>
      <c r="F129" s="58">
        <f>IF(VLOOKUP($A129,'hk2013'!$A:$H,1)=$A129,VLOOKUP($A129,'hk2013'!$A:$H,8),0)</f>
        <v>0</v>
      </c>
      <c r="G129" s="288">
        <f t="shared" si="40"/>
        <v>0</v>
      </c>
      <c r="H129" s="58">
        <f>IF(VLOOKUP($A129,'hk2012'!$A:$G,1)=$A129,VLOOKUP($A129,'hk2012'!$A:$G,6),0)</f>
        <v>0</v>
      </c>
      <c r="I129" s="58">
        <f>IF(VLOOKUP($A129,'hk2012'!$A:$G,1)=$A129,VLOOKUP($A129,'hk2012'!$A:$G,7),0)</f>
        <v>0</v>
      </c>
      <c r="J129" s="58">
        <f>IF(VLOOKUP($A129,'hk2012'!$A:$H,1)=$A129,VLOOKUP($A129,'hk2012'!$A:$H,8),0)</f>
        <v>0</v>
      </c>
      <c r="K129" s="298">
        <f t="shared" si="41"/>
        <v>0</v>
      </c>
      <c r="L129" s="443"/>
    </row>
    <row r="130" spans="1:12" ht="12.75" outlineLevel="1">
      <c r="A130" s="54" t="str">
        <f t="shared" si="39"/>
        <v>257</v>
      </c>
      <c r="B130" s="55" t="s">
        <v>615</v>
      </c>
      <c r="C130" s="55" t="s">
        <v>616</v>
      </c>
      <c r="D130" s="58">
        <f>IF(VLOOKUP($A130,'hk2013'!$A:$G,1)=$A130,VLOOKUP($A130,'hk2013'!$A:$G,6),0)</f>
        <v>0</v>
      </c>
      <c r="E130" s="58">
        <f>IF(VLOOKUP($A130,'hk2013'!$A:$G,1)=$A130,VLOOKUP($A130,'hk2013'!$A:$G,7),0)</f>
        <v>0</v>
      </c>
      <c r="F130" s="58">
        <f>IF(VLOOKUP($A130,'hk2013'!$A:$H,1)=$A130,VLOOKUP($A130,'hk2013'!$A:$H,8),0)</f>
        <v>0</v>
      </c>
      <c r="G130" s="288">
        <f t="shared" si="40"/>
        <v>0</v>
      </c>
      <c r="H130" s="58">
        <f>IF(VLOOKUP($A130,'hk2012'!$A:$G,1)=$A130,VLOOKUP($A130,'hk2012'!$A:$G,6),0)</f>
        <v>0</v>
      </c>
      <c r="I130" s="58">
        <f>IF(VLOOKUP($A130,'hk2012'!$A:$G,1)=$A130,VLOOKUP($A130,'hk2012'!$A:$G,7),0)</f>
        <v>0</v>
      </c>
      <c r="J130" s="58">
        <f>IF(VLOOKUP($A130,'hk2012'!$A:$H,1)=$A130,VLOOKUP($A130,'hk2012'!$A:$H,8),0)</f>
        <v>0</v>
      </c>
      <c r="K130" s="298">
        <f t="shared" si="41"/>
        <v>0</v>
      </c>
      <c r="L130" s="443"/>
    </row>
    <row r="131" spans="1:12" ht="12.75" outlineLevel="1">
      <c r="A131" s="54" t="str">
        <f t="shared" si="39"/>
        <v>259</v>
      </c>
      <c r="B131" s="55" t="s">
        <v>617</v>
      </c>
      <c r="C131" s="55" t="s">
        <v>618</v>
      </c>
      <c r="D131" s="58">
        <f>IF(VLOOKUP($A131,'hk2013'!$A:$G,1)=$A131,VLOOKUP($A131,'hk2013'!$A:$G,6),0)</f>
        <v>0</v>
      </c>
      <c r="E131" s="58">
        <f>IF(VLOOKUP($A131,'hk2013'!$A:$G,1)=$A131,VLOOKUP($A131,'hk2013'!$A:$G,7),0)</f>
        <v>0</v>
      </c>
      <c r="F131" s="58">
        <f>IF(VLOOKUP($A131,'hk2013'!$A:$H,1)=$A131,VLOOKUP($A131,'hk2013'!$A:$H,8),0)</f>
        <v>0</v>
      </c>
      <c r="G131" s="288">
        <f t="shared" si="40"/>
        <v>0</v>
      </c>
      <c r="H131" s="58">
        <f>IF(VLOOKUP($A131,'hk2012'!$A:$G,1)=$A131,VLOOKUP($A131,'hk2012'!$A:$G,6),0)</f>
        <v>0</v>
      </c>
      <c r="I131" s="58">
        <f>IF(VLOOKUP($A131,'hk2012'!$A:$G,1)=$A131,VLOOKUP($A131,'hk2012'!$A:$G,7),0)</f>
        <v>0</v>
      </c>
      <c r="J131" s="58">
        <f>IF(VLOOKUP($A131,'hk2012'!$A:$H,1)=$A131,VLOOKUP($A131,'hk2012'!$A:$H,8),0)</f>
        <v>0</v>
      </c>
      <c r="K131" s="298">
        <f t="shared" si="41"/>
        <v>0</v>
      </c>
      <c r="L131" s="443"/>
    </row>
    <row r="132" spans="1:12" ht="13.5" outlineLevel="1" thickBot="1">
      <c r="A132" s="61"/>
      <c r="B132" s="62"/>
      <c r="C132" s="62"/>
      <c r="D132" s="60"/>
      <c r="E132" s="60"/>
      <c r="F132" s="60"/>
      <c r="G132" s="289"/>
      <c r="H132" s="60"/>
      <c r="I132" s="60"/>
      <c r="J132" s="60"/>
      <c r="K132" s="299"/>
      <c r="L132" s="443"/>
    </row>
    <row r="133" spans="1:12" ht="12.75">
      <c r="A133" s="70" t="s">
        <v>392</v>
      </c>
      <c r="B133" s="71"/>
      <c r="C133" s="72" t="s">
        <v>619</v>
      </c>
      <c r="D133" s="53">
        <f t="shared" ref="D133:K133" si="42">SUM(D134)</f>
        <v>0</v>
      </c>
      <c r="E133" s="53">
        <f t="shared" si="42"/>
        <v>3750</v>
      </c>
      <c r="F133" s="53">
        <f t="shared" si="42"/>
        <v>3750</v>
      </c>
      <c r="G133" s="290">
        <f t="shared" si="42"/>
        <v>0</v>
      </c>
      <c r="H133" s="53">
        <f t="shared" si="42"/>
        <v>0</v>
      </c>
      <c r="I133" s="53">
        <f t="shared" si="42"/>
        <v>2085</v>
      </c>
      <c r="J133" s="53">
        <f t="shared" si="42"/>
        <v>2085</v>
      </c>
      <c r="K133" s="300">
        <f t="shared" si="42"/>
        <v>0</v>
      </c>
      <c r="L133" s="443"/>
    </row>
    <row r="134" spans="1:12" ht="12.75" outlineLevel="1">
      <c r="A134" s="54" t="str">
        <f>LEFT(B134,3)</f>
        <v>261</v>
      </c>
      <c r="B134" s="55" t="s">
        <v>620</v>
      </c>
      <c r="C134" s="55" t="s">
        <v>621</v>
      </c>
      <c r="D134" s="58">
        <f>IF(VLOOKUP($A134,'hk2013'!$A:$G,1)=$A134,VLOOKUP($A134,'hk2013'!$A:$G,6),0)</f>
        <v>0</v>
      </c>
      <c r="E134" s="58">
        <f>IF(VLOOKUP($A134,'hk2013'!$A:$G,1)=$A134,VLOOKUP($A134,'hk2013'!$A:$G,7),0)</f>
        <v>3750</v>
      </c>
      <c r="F134" s="58">
        <f>IF(VLOOKUP($A134,'hk2013'!$A:$H,1)=$A134,VLOOKUP($A134,'hk2013'!$A:$H,8),0)</f>
        <v>3750</v>
      </c>
      <c r="G134" s="288">
        <f>SUM(D134+E134-F134)</f>
        <v>0</v>
      </c>
      <c r="H134" s="58">
        <f>IF(VLOOKUP($A134,'hk2012'!$A:$G,1)=$A134,VLOOKUP($A134,'hk2012'!$A:$G,6),0)</f>
        <v>0</v>
      </c>
      <c r="I134" s="58">
        <f>IF(VLOOKUP($A134,'hk2012'!$A:$G,1)=$A134,VLOOKUP($A134,'hk2012'!$A:$G,7),0)</f>
        <v>2085</v>
      </c>
      <c r="J134" s="58">
        <f>IF(VLOOKUP($A134,'hk2012'!$A:$H,1)=$A134,VLOOKUP($A134,'hk2012'!$A:$H,8),0)</f>
        <v>2085</v>
      </c>
      <c r="K134" s="298">
        <f>SUM(H134+I134-J134)</f>
        <v>0</v>
      </c>
      <c r="L134" s="443"/>
    </row>
    <row r="135" spans="1:12" ht="13.5" outlineLevel="1" thickBot="1">
      <c r="A135" s="61"/>
      <c r="B135" s="62"/>
      <c r="C135" s="62"/>
      <c r="D135" s="60"/>
      <c r="E135" s="60"/>
      <c r="F135" s="60"/>
      <c r="G135" s="289"/>
      <c r="H135" s="60"/>
      <c r="I135" s="60"/>
      <c r="J135" s="60"/>
      <c r="K135" s="299"/>
      <c r="L135" s="443"/>
    </row>
    <row r="136" spans="1:12">
      <c r="A136" s="70" t="s">
        <v>622</v>
      </c>
      <c r="B136" s="71"/>
      <c r="C136" s="72" t="s">
        <v>623</v>
      </c>
      <c r="D136" s="53">
        <f t="shared" ref="D136:K136" si="43">SUM(D137:D138)</f>
        <v>0</v>
      </c>
      <c r="E136" s="53">
        <f t="shared" si="43"/>
        <v>0</v>
      </c>
      <c r="F136" s="53">
        <f t="shared" si="43"/>
        <v>0</v>
      </c>
      <c r="G136" s="286">
        <f t="shared" si="43"/>
        <v>0</v>
      </c>
      <c r="H136" s="53">
        <f t="shared" si="43"/>
        <v>0</v>
      </c>
      <c r="I136" s="53">
        <f t="shared" si="43"/>
        <v>0</v>
      </c>
      <c r="J136" s="53">
        <f t="shared" si="43"/>
        <v>0</v>
      </c>
      <c r="K136" s="296">
        <f t="shared" si="43"/>
        <v>0</v>
      </c>
    </row>
    <row r="137" spans="1:12" outlineLevel="1">
      <c r="A137" s="54" t="str">
        <f>LEFT(B137,3)</f>
        <v>291</v>
      </c>
      <c r="B137" s="55" t="s">
        <v>624</v>
      </c>
      <c r="C137" s="55" t="s">
        <v>625</v>
      </c>
      <c r="D137" s="58">
        <f>IF(VLOOKUP($A137,'hk2013'!$A:$G,1)=$A137,VLOOKUP($A137,'hk2013'!$A:$G,6),0)</f>
        <v>0</v>
      </c>
      <c r="E137" s="58">
        <f>IF(VLOOKUP($A137,'hk2013'!$A:$G,1)=$A137,VLOOKUP($A137,'hk2013'!$A:$G,7),0)</f>
        <v>0</v>
      </c>
      <c r="F137" s="58">
        <f>IF(VLOOKUP($A137,'hk2013'!$A:$H,1)=$A137,VLOOKUP($A137,'hk2013'!$A:$H,8),0)</f>
        <v>0</v>
      </c>
      <c r="G137" s="288">
        <f>SUM(D137+E137-F137)</f>
        <v>0</v>
      </c>
      <c r="H137" s="58">
        <f>IF(VLOOKUP($A137,'hk2012'!$A:$G,1)=$A137,VLOOKUP($A137,'hk2012'!$A:$G,6),0)</f>
        <v>0</v>
      </c>
      <c r="I137" s="58">
        <f>IF(VLOOKUP($A137,'hk2012'!$A:$G,1)=$A137,VLOOKUP($A137,'hk2012'!$A:$G,7),0)</f>
        <v>0</v>
      </c>
      <c r="J137" s="58">
        <f>IF(VLOOKUP($A137,'hk2012'!$A:$H,1)=$A137,VLOOKUP($A137,'hk2012'!$A:$H,8),0)</f>
        <v>0</v>
      </c>
      <c r="K137" s="298">
        <f>SUM(H137+I137-J137)</f>
        <v>0</v>
      </c>
    </row>
    <row r="138" spans="1:12" outlineLevel="1">
      <c r="A138" s="67" t="s">
        <v>626</v>
      </c>
      <c r="B138" s="55"/>
      <c r="C138" s="56" t="s">
        <v>627</v>
      </c>
      <c r="D138" s="58">
        <f>IF(VLOOKUP($A138,'hk2013'!$A:$G,1)=$A138,VLOOKUP($A138,'hk2013'!$A:$G,6),0)</f>
        <v>0</v>
      </c>
      <c r="E138" s="58">
        <f>IF(VLOOKUP($A138,'hk2013'!$A:$G,1)=$A138,VLOOKUP($A138,'hk2013'!$A:$G,7),0)</f>
        <v>0</v>
      </c>
      <c r="F138" s="58">
        <f>IF(VLOOKUP($A138,'hk2013'!$A:$H,1)=$A138,VLOOKUP($A138,'hk2013'!$A:$H,8),0)</f>
        <v>0</v>
      </c>
      <c r="G138" s="288">
        <f>SUM(D138+E138-F138)</f>
        <v>0</v>
      </c>
      <c r="H138" s="58">
        <f>IF(VLOOKUP($A138,'hk2012'!$A:$G,1)=$A138,VLOOKUP($A138,'hk2012'!$A:$G,6),0)</f>
        <v>0</v>
      </c>
      <c r="I138" s="58">
        <f>IF(VLOOKUP($A138,'hk2012'!$A:$G,1)=$A138,VLOOKUP($A138,'hk2012'!$A:$G,7),0)</f>
        <v>0</v>
      </c>
      <c r="J138" s="58">
        <f>IF(VLOOKUP($A138,'hk2012'!$A:$H,1)=$A138,VLOOKUP($A138,'hk2012'!$A:$H,8),0)</f>
        <v>0</v>
      </c>
      <c r="K138" s="298">
        <f>SUM(H138+I138-J138)</f>
        <v>0</v>
      </c>
    </row>
    <row r="139" spans="1:12" ht="11.25" outlineLevel="1" thickBot="1">
      <c r="A139" s="43"/>
      <c r="B139" s="55"/>
      <c r="C139" s="44"/>
      <c r="H139" s="74"/>
      <c r="I139" s="74"/>
      <c r="J139" s="74"/>
      <c r="K139" s="302"/>
    </row>
    <row r="140" spans="1:12" ht="12" thickBot="1">
      <c r="A140" s="47" t="s">
        <v>352</v>
      </c>
      <c r="B140" s="48"/>
      <c r="C140" s="48" t="s">
        <v>628</v>
      </c>
      <c r="D140" s="69">
        <f t="shared" ref="D140:K140" si="44">SUM(D141+D148+D156+D162+D170+D177+D185+D196+D207)</f>
        <v>-26082.109999999997</v>
      </c>
      <c r="E140" s="69">
        <f t="shared" si="44"/>
        <v>49917.46</v>
      </c>
      <c r="F140" s="69">
        <f t="shared" si="44"/>
        <v>46378.44</v>
      </c>
      <c r="G140" s="291">
        <f t="shared" si="44"/>
        <v>-22543.089999999997</v>
      </c>
      <c r="H140" s="69">
        <f t="shared" si="44"/>
        <v>-22835.210000000003</v>
      </c>
      <c r="I140" s="69">
        <f t="shared" si="44"/>
        <v>65237.119999999988</v>
      </c>
      <c r="J140" s="69">
        <f t="shared" si="44"/>
        <v>68484.02</v>
      </c>
      <c r="K140" s="301">
        <f t="shared" si="44"/>
        <v>-26082.11</v>
      </c>
    </row>
    <row r="141" spans="1:12">
      <c r="A141" s="70" t="s">
        <v>400</v>
      </c>
      <c r="B141" s="71"/>
      <c r="C141" s="72" t="s">
        <v>629</v>
      </c>
      <c r="D141" s="53">
        <f t="shared" ref="D141:K141" si="45">SUM(D142:D147)</f>
        <v>15565.42</v>
      </c>
      <c r="E141" s="53">
        <f t="shared" si="45"/>
        <v>24004.29</v>
      </c>
      <c r="F141" s="53">
        <f t="shared" si="45"/>
        <v>25938.14</v>
      </c>
      <c r="G141" s="290">
        <f t="shared" si="45"/>
        <v>13631.570000000002</v>
      </c>
      <c r="H141" s="53">
        <f t="shared" si="45"/>
        <v>14525.23</v>
      </c>
      <c r="I141" s="53">
        <f t="shared" si="45"/>
        <v>39837.339999999997</v>
      </c>
      <c r="J141" s="53">
        <f t="shared" si="45"/>
        <v>38797.15</v>
      </c>
      <c r="K141" s="300">
        <f t="shared" si="45"/>
        <v>15565.420000000002</v>
      </c>
    </row>
    <row r="142" spans="1:12" outlineLevel="1">
      <c r="A142" s="54" t="str">
        <f>LEFT(B142,3)</f>
        <v>311</v>
      </c>
      <c r="B142" s="55" t="s">
        <v>630</v>
      </c>
      <c r="C142" s="55" t="s">
        <v>631</v>
      </c>
      <c r="D142" s="58">
        <f>IF(VLOOKUP($A142,'hk2013'!$A:$G,1)=$A142,VLOOKUP($A142,'hk2013'!$A:$G,6),0)</f>
        <v>15562.51</v>
      </c>
      <c r="E142" s="58">
        <f>IF(VLOOKUP($A142,'hk2013'!$A:$G,1)=$A142,VLOOKUP($A142,'hk2013'!$A:$G,7),0)</f>
        <v>23728.29</v>
      </c>
      <c r="F142" s="58">
        <f>IF(VLOOKUP($A142,'hk2013'!$A:$H,1)=$A142,VLOOKUP($A142,'hk2013'!$A:$H,8),0)</f>
        <v>25916.95</v>
      </c>
      <c r="G142" s="288">
        <f t="shared" ref="G142:G147" si="46">SUM(D142+E142-F142)</f>
        <v>13373.850000000002</v>
      </c>
      <c r="H142" s="58">
        <f>IF(VLOOKUP($A142,'hk2012'!$A:$G,1)=$A142,VLOOKUP($A142,'hk2012'!$A:$G,6),0)</f>
        <v>14231.52</v>
      </c>
      <c r="I142" s="58">
        <f>IF(VLOOKUP($A142,'hk2012'!$A:$G,1)=$A142,VLOOKUP($A142,'hk2012'!$A:$G,7),0)</f>
        <v>39607.339999999997</v>
      </c>
      <c r="J142" s="58">
        <f>IF(VLOOKUP($A142,'hk2012'!$A:$H,1)=$A142,VLOOKUP($A142,'hk2012'!$A:$H,8),0)</f>
        <v>38276.35</v>
      </c>
      <c r="K142" s="298">
        <f t="shared" ref="K142:K147" si="47">SUM(H142+I142-J142)</f>
        <v>15562.510000000002</v>
      </c>
    </row>
    <row r="143" spans="1:12" outlineLevel="1">
      <c r="A143" s="54" t="str">
        <f>LEFT(B143,3)</f>
        <v>312</v>
      </c>
      <c r="B143" s="55" t="s">
        <v>632</v>
      </c>
      <c r="C143" s="55" t="s">
        <v>633</v>
      </c>
      <c r="D143" s="58">
        <f>IF(VLOOKUP($A143,'hk2013'!$A:$G,1)=$A143,VLOOKUP($A143,'hk2013'!$A:$G,6),0)</f>
        <v>0</v>
      </c>
      <c r="E143" s="58">
        <f>IF(VLOOKUP($A143,'hk2013'!$A:$G,1)=$A143,VLOOKUP($A143,'hk2013'!$A:$G,7),0)</f>
        <v>0</v>
      </c>
      <c r="F143" s="58">
        <f>IF(VLOOKUP($A143,'hk2013'!$A:$H,1)=$A143,VLOOKUP($A143,'hk2013'!$A:$H,8),0)</f>
        <v>0</v>
      </c>
      <c r="G143" s="288">
        <f t="shared" si="46"/>
        <v>0</v>
      </c>
      <c r="H143" s="58">
        <f>IF(VLOOKUP($A143,'hk2012'!$A:$G,1)=$A143,VLOOKUP($A143,'hk2012'!$A:$G,6),0)</f>
        <v>0</v>
      </c>
      <c r="I143" s="58">
        <f>IF(VLOOKUP($A143,'hk2012'!$A:$G,1)=$A143,VLOOKUP($A143,'hk2012'!$A:$G,7),0)</f>
        <v>0</v>
      </c>
      <c r="J143" s="58">
        <f>IF(VLOOKUP($A143,'hk2012'!$A:$H,1)=$A143,VLOOKUP($A143,'hk2012'!$A:$H,8),0)</f>
        <v>0</v>
      </c>
      <c r="K143" s="298">
        <f t="shared" si="47"/>
        <v>0</v>
      </c>
    </row>
    <row r="144" spans="1:12" outlineLevel="1">
      <c r="A144" s="54" t="str">
        <f>LEFT(B144,3)</f>
        <v>313</v>
      </c>
      <c r="B144" s="55" t="s">
        <v>634</v>
      </c>
      <c r="C144" s="55" t="s">
        <v>635</v>
      </c>
      <c r="D144" s="58">
        <f>IF(VLOOKUP($A144,'hk2013'!$A:$G,1)=$A144,VLOOKUP($A144,'hk2013'!$A:$G,6),0)</f>
        <v>0</v>
      </c>
      <c r="E144" s="58">
        <f>IF(VLOOKUP($A144,'hk2013'!$A:$G,1)=$A144,VLOOKUP($A144,'hk2013'!$A:$G,7),0)</f>
        <v>0</v>
      </c>
      <c r="F144" s="58">
        <f>IF(VLOOKUP($A144,'hk2013'!$A:$H,1)=$A144,VLOOKUP($A144,'hk2013'!$A:$H,8),0)</f>
        <v>0</v>
      </c>
      <c r="G144" s="288">
        <f t="shared" si="46"/>
        <v>0</v>
      </c>
      <c r="H144" s="58">
        <f>IF(VLOOKUP($A144,'hk2012'!$A:$G,1)=$A144,VLOOKUP($A144,'hk2012'!$A:$G,6),0)</f>
        <v>0</v>
      </c>
      <c r="I144" s="58">
        <f>IF(VLOOKUP($A144,'hk2012'!$A:$G,1)=$A144,VLOOKUP($A144,'hk2012'!$A:$G,7),0)</f>
        <v>0</v>
      </c>
      <c r="J144" s="58">
        <f>IF(VLOOKUP($A144,'hk2012'!$A:$H,1)=$A144,VLOOKUP($A144,'hk2012'!$A:$H,8),0)</f>
        <v>0</v>
      </c>
      <c r="K144" s="298">
        <f t="shared" si="47"/>
        <v>0</v>
      </c>
    </row>
    <row r="145" spans="1:12" outlineLevel="1">
      <c r="A145" s="54" t="str">
        <f>LEFT(B145,3)</f>
        <v>314</v>
      </c>
      <c r="B145" s="55" t="s">
        <v>636</v>
      </c>
      <c r="C145" s="55" t="s">
        <v>637</v>
      </c>
      <c r="D145" s="58">
        <f>IF(VLOOKUP($A145,'hk2013'!$A:$G,1)=$A145,VLOOKUP($A145,'hk2013'!$A:$G,6),0)</f>
        <v>2.9099999999999997</v>
      </c>
      <c r="E145" s="58">
        <f>IF(VLOOKUP($A145,'hk2013'!$A:$G,1)=$A145,VLOOKUP($A145,'hk2013'!$A:$G,7),0)</f>
        <v>276</v>
      </c>
      <c r="F145" s="58">
        <f>IF(VLOOKUP($A145,'hk2013'!$A:$H,1)=$A145,VLOOKUP($A145,'hk2013'!$A:$H,8),0)</f>
        <v>0</v>
      </c>
      <c r="G145" s="288">
        <f t="shared" si="46"/>
        <v>278.91000000000003</v>
      </c>
      <c r="H145" s="58">
        <f>IF(VLOOKUP($A145,'hk2012'!$A:$G,1)=$A145,VLOOKUP($A145,'hk2012'!$A:$G,6),0)</f>
        <v>293.70999999999998</v>
      </c>
      <c r="I145" s="58">
        <f>IF(VLOOKUP($A145,'hk2012'!$A:$G,1)=$A145,VLOOKUP($A145,'hk2012'!$A:$G,7),0)</f>
        <v>230</v>
      </c>
      <c r="J145" s="58">
        <f>IF(VLOOKUP($A145,'hk2012'!$A:$H,1)=$A145,VLOOKUP($A145,'hk2012'!$A:$H,8),0)</f>
        <v>520.79999999999995</v>
      </c>
      <c r="K145" s="298">
        <f t="shared" si="47"/>
        <v>2.9100000000000819</v>
      </c>
    </row>
    <row r="146" spans="1:12" outlineLevel="1">
      <c r="A146" s="54" t="str">
        <f>LEFT(B146,3)</f>
        <v>315</v>
      </c>
      <c r="B146" s="55" t="s">
        <v>638</v>
      </c>
      <c r="C146" s="55" t="s">
        <v>639</v>
      </c>
      <c r="D146" s="58">
        <f>IF(VLOOKUP($A146,'hk2013'!$A:$G,1)=$A146,VLOOKUP($A146,'hk2013'!$A:$G,6),0)</f>
        <v>0</v>
      </c>
      <c r="E146" s="58">
        <f>IF(VLOOKUP($A146,'hk2013'!$A:$G,1)=$A146,VLOOKUP($A146,'hk2013'!$A:$G,7),0)</f>
        <v>0</v>
      </c>
      <c r="F146" s="58">
        <f>IF(VLOOKUP($A146,'hk2013'!$A:$H,1)=$A146,VLOOKUP($A146,'hk2013'!$A:$H,8),0)</f>
        <v>21.19</v>
      </c>
      <c r="G146" s="288">
        <f t="shared" si="46"/>
        <v>-21.19</v>
      </c>
      <c r="H146" s="58">
        <f>IF(VLOOKUP($A146,'hk2012'!$A:$G,1)=$A146,VLOOKUP($A146,'hk2012'!$A:$G,6),0)</f>
        <v>0</v>
      </c>
      <c r="I146" s="58">
        <f>IF(VLOOKUP($A146,'hk2012'!$A:$G,1)=$A146,VLOOKUP($A146,'hk2012'!$A:$G,7),0)</f>
        <v>0</v>
      </c>
      <c r="J146" s="58">
        <f>IF(VLOOKUP($A146,'hk2012'!$A:$H,1)=$A146,VLOOKUP($A146,'hk2012'!$A:$H,8),0)</f>
        <v>0</v>
      </c>
      <c r="K146" s="298">
        <f t="shared" si="47"/>
        <v>0</v>
      </c>
    </row>
    <row r="147" spans="1:12" ht="11.25" outlineLevel="1" thickBot="1">
      <c r="A147" s="95" t="s">
        <v>883</v>
      </c>
      <c r="B147" s="62"/>
      <c r="C147" s="55" t="s">
        <v>639</v>
      </c>
      <c r="D147" s="58">
        <f>IF(VLOOKUP($A147,'hk2013'!$A:$G,1)=$A147,VLOOKUP($A147,'hk2013'!$A:$G,6),0)</f>
        <v>0</v>
      </c>
      <c r="E147" s="58">
        <f>IF(VLOOKUP($A147,'hk2013'!$A:$G,1)=$A147,VLOOKUP($A147,'hk2013'!$A:$G,7),0)</f>
        <v>0</v>
      </c>
      <c r="F147" s="58">
        <f>IF(VLOOKUP($A147,'hk2013'!$A:$H,1)=$A147,VLOOKUP($A147,'hk2013'!$A:$H,8),0)</f>
        <v>0</v>
      </c>
      <c r="G147" s="288">
        <f t="shared" si="46"/>
        <v>0</v>
      </c>
      <c r="H147" s="58">
        <f>IF(VLOOKUP($A147,'hk2012'!$A:$G,1)=$A147,VLOOKUP($A147,'hk2012'!$A:$G,6),0)</f>
        <v>0</v>
      </c>
      <c r="I147" s="58">
        <f>IF(VLOOKUP($A147,'hk2012'!$A:$G,1)=$A147,VLOOKUP($A147,'hk2012'!$A:$G,7),0)</f>
        <v>0</v>
      </c>
      <c r="J147" s="58">
        <f>IF(VLOOKUP($A147,'hk2012'!$A:$H,1)=$A147,VLOOKUP($A147,'hk2012'!$A:$H,8),0)</f>
        <v>0</v>
      </c>
      <c r="K147" s="298">
        <f t="shared" si="47"/>
        <v>0</v>
      </c>
    </row>
    <row r="148" spans="1:12" ht="12.75">
      <c r="A148" s="70" t="s">
        <v>389</v>
      </c>
      <c r="B148" s="71"/>
      <c r="C148" s="72" t="s">
        <v>640</v>
      </c>
      <c r="D148" s="53">
        <f t="shared" ref="D148:K148" si="48">SUM(D149:D155)</f>
        <v>-10535.22</v>
      </c>
      <c r="E148" s="53">
        <f t="shared" si="48"/>
        <v>14379.07</v>
      </c>
      <c r="F148" s="53">
        <f t="shared" si="48"/>
        <v>11352.02</v>
      </c>
      <c r="G148" s="290">
        <f t="shared" si="48"/>
        <v>-7508.17</v>
      </c>
      <c r="H148" s="53">
        <f t="shared" si="48"/>
        <v>-6356.72</v>
      </c>
      <c r="I148" s="53">
        <f t="shared" si="48"/>
        <v>7704.34</v>
      </c>
      <c r="J148" s="53">
        <f t="shared" si="48"/>
        <v>11882.84</v>
      </c>
      <c r="K148" s="300">
        <f t="shared" si="48"/>
        <v>-10535.220000000001</v>
      </c>
      <c r="L148" s="443"/>
    </row>
    <row r="149" spans="1:12" ht="12.75" outlineLevel="1">
      <c r="A149" s="54" t="str">
        <f t="shared" ref="A149:A154" si="49">LEFT(B149,3)</f>
        <v>321</v>
      </c>
      <c r="B149" s="55" t="s">
        <v>641</v>
      </c>
      <c r="C149" s="55" t="s">
        <v>642</v>
      </c>
      <c r="D149" s="58">
        <f>IF(VLOOKUP($A149,'hk2013'!$A:$G,1)=$A149,VLOOKUP($A149,'hk2013'!$A:$G,6),0)</f>
        <v>-10463.449999999999</v>
      </c>
      <c r="E149" s="58">
        <f>IF(VLOOKUP($A149,'hk2013'!$A:$G,1)=$A149,VLOOKUP($A149,'hk2013'!$A:$G,7),0)</f>
        <v>14379.07</v>
      </c>
      <c r="F149" s="58">
        <f>IF(VLOOKUP($A149,'hk2013'!$A:$H,1)=$A149,VLOOKUP($A149,'hk2013'!$A:$H,8),0)</f>
        <v>11352.02</v>
      </c>
      <c r="G149" s="288">
        <f t="shared" ref="G149:G155" si="50">SUM(D149+E149-F149)</f>
        <v>-7436.4</v>
      </c>
      <c r="H149" s="58">
        <f>IF(VLOOKUP($A149,'hk2012'!$A:$G,1)=$A149,VLOOKUP($A149,'hk2012'!$A:$G,6),0)</f>
        <v>-6334.22</v>
      </c>
      <c r="I149" s="58">
        <f>IF(VLOOKUP($A149,'hk2012'!$A:$G,1)=$A149,VLOOKUP($A149,'hk2012'!$A:$G,7),0)</f>
        <v>7704.34</v>
      </c>
      <c r="J149" s="58">
        <f>IF(VLOOKUP($A149,'hk2012'!$A:$H,1)=$A149,VLOOKUP($A149,'hk2012'!$A:$H,8),0)</f>
        <v>11833.57</v>
      </c>
      <c r="K149" s="298">
        <f t="shared" ref="K149:K155" si="51">SUM(H149+I149-J149)</f>
        <v>-10463.450000000001</v>
      </c>
      <c r="L149" s="443"/>
    </row>
    <row r="150" spans="1:12" ht="12.75" outlineLevel="1">
      <c r="A150" s="54" t="str">
        <f t="shared" si="49"/>
        <v>322</v>
      </c>
      <c r="B150" s="55" t="s">
        <v>643</v>
      </c>
      <c r="C150" s="55" t="s">
        <v>644</v>
      </c>
      <c r="D150" s="58">
        <f>IF(VLOOKUP($A150,'hk2013'!$A:$G,1)=$A150,VLOOKUP($A150,'hk2013'!$A:$G,6),0)</f>
        <v>0</v>
      </c>
      <c r="E150" s="58">
        <f>IF(VLOOKUP($A150,'hk2013'!$A:$G,1)=$A150,VLOOKUP($A150,'hk2013'!$A:$G,7),0)</f>
        <v>0</v>
      </c>
      <c r="F150" s="58">
        <f>IF(VLOOKUP($A150,'hk2013'!$A:$H,1)=$A150,VLOOKUP($A150,'hk2013'!$A:$H,8),0)</f>
        <v>0</v>
      </c>
      <c r="G150" s="288">
        <f t="shared" si="50"/>
        <v>0</v>
      </c>
      <c r="H150" s="58">
        <f>IF(VLOOKUP($A150,'hk2012'!$A:$G,1)=$A150,VLOOKUP($A150,'hk2012'!$A:$G,6),0)</f>
        <v>0</v>
      </c>
      <c r="I150" s="58">
        <f>IF(VLOOKUP($A150,'hk2012'!$A:$G,1)=$A150,VLOOKUP($A150,'hk2012'!$A:$G,7),0)</f>
        <v>0</v>
      </c>
      <c r="J150" s="58">
        <f>IF(VLOOKUP($A150,'hk2012'!$A:$H,1)=$A150,VLOOKUP($A150,'hk2012'!$A:$H,8),0)</f>
        <v>0</v>
      </c>
      <c r="K150" s="298">
        <f t="shared" si="51"/>
        <v>0</v>
      </c>
      <c r="L150" s="443"/>
    </row>
    <row r="151" spans="1:12" ht="12.75" outlineLevel="1">
      <c r="A151" s="54" t="str">
        <f t="shared" si="49"/>
        <v>323</v>
      </c>
      <c r="B151" s="55" t="s">
        <v>645</v>
      </c>
      <c r="C151" s="55" t="s">
        <v>646</v>
      </c>
      <c r="D151" s="58">
        <f>IF(VLOOKUP($A151,'hk2013'!$A:$G,1)=$A151,VLOOKUP($A151,'hk2013'!$A:$G,6),0)</f>
        <v>0</v>
      </c>
      <c r="E151" s="58">
        <f>IF(VLOOKUP($A151,'hk2013'!$A:$G,1)=$A151,VLOOKUP($A151,'hk2013'!$A:$G,7),0)</f>
        <v>0</v>
      </c>
      <c r="F151" s="58">
        <f>IF(VLOOKUP($A151,'hk2013'!$A:$H,1)=$A151,VLOOKUP($A151,'hk2013'!$A:$H,8),0)</f>
        <v>0</v>
      </c>
      <c r="G151" s="288">
        <f t="shared" si="50"/>
        <v>0</v>
      </c>
      <c r="H151" s="58">
        <f>IF(VLOOKUP($A151,'hk2012'!$A:$G,1)=$A151,VLOOKUP($A151,'hk2012'!$A:$G,6),0)</f>
        <v>0</v>
      </c>
      <c r="I151" s="58">
        <f>IF(VLOOKUP($A151,'hk2012'!$A:$G,1)=$A151,VLOOKUP($A151,'hk2012'!$A:$G,7),0)</f>
        <v>0</v>
      </c>
      <c r="J151" s="58">
        <f>IF(VLOOKUP($A151,'hk2012'!$A:$H,1)=$A151,VLOOKUP($A151,'hk2012'!$A:$H,8),0)</f>
        <v>0</v>
      </c>
      <c r="K151" s="298">
        <f t="shared" si="51"/>
        <v>0</v>
      </c>
      <c r="L151" s="443"/>
    </row>
    <row r="152" spans="1:12" ht="12.75" outlineLevel="1">
      <c r="A152" s="54" t="str">
        <f t="shared" si="49"/>
        <v>324</v>
      </c>
      <c r="B152" s="55" t="s">
        <v>647</v>
      </c>
      <c r="C152" s="55" t="s">
        <v>648</v>
      </c>
      <c r="D152" s="58">
        <f>IF(VLOOKUP($A152,'hk2013'!$A:$G,1)=$A152,VLOOKUP($A152,'hk2013'!$A:$G,6),0)</f>
        <v>0</v>
      </c>
      <c r="E152" s="58">
        <f>IF(VLOOKUP($A152,'hk2013'!$A:$G,1)=$A152,VLOOKUP($A152,'hk2013'!$A:$G,7),0)</f>
        <v>0</v>
      </c>
      <c r="F152" s="58">
        <f>IF(VLOOKUP($A152,'hk2013'!$A:$H,1)=$A152,VLOOKUP($A152,'hk2013'!$A:$H,8),0)</f>
        <v>0</v>
      </c>
      <c r="G152" s="288">
        <f t="shared" si="50"/>
        <v>0</v>
      </c>
      <c r="H152" s="58">
        <f>IF(VLOOKUP($A152,'hk2012'!$A:$G,1)=$A152,VLOOKUP($A152,'hk2012'!$A:$G,6),0)</f>
        <v>0</v>
      </c>
      <c r="I152" s="58">
        <f>IF(VLOOKUP($A152,'hk2012'!$A:$G,1)=$A152,VLOOKUP($A152,'hk2012'!$A:$G,7),0)</f>
        <v>0</v>
      </c>
      <c r="J152" s="58">
        <f>IF(VLOOKUP($A152,'hk2012'!$A:$H,1)=$A152,VLOOKUP($A152,'hk2012'!$A:$H,8),0)</f>
        <v>0</v>
      </c>
      <c r="K152" s="298">
        <f t="shared" si="51"/>
        <v>0</v>
      </c>
      <c r="L152" s="443"/>
    </row>
    <row r="153" spans="1:12" ht="12.75" outlineLevel="1">
      <c r="A153" s="54" t="str">
        <f t="shared" si="49"/>
        <v>325</v>
      </c>
      <c r="B153" s="55" t="s">
        <v>649</v>
      </c>
      <c r="C153" s="55" t="s">
        <v>650</v>
      </c>
      <c r="D153" s="58">
        <f>IF(VLOOKUP($A153,'hk2013'!$A:$G,1)=$A153,VLOOKUP($A153,'hk2013'!$A:$G,6),0)</f>
        <v>-49.27</v>
      </c>
      <c r="E153" s="58">
        <f>IF(VLOOKUP($A153,'hk2013'!$A:$G,1)=$A153,VLOOKUP($A153,'hk2013'!$A:$G,7),0)</f>
        <v>0</v>
      </c>
      <c r="F153" s="58">
        <f>IF(VLOOKUP($A153,'hk2013'!$A:$H,1)=$A153,VLOOKUP($A153,'hk2013'!$A:$H,8),0)</f>
        <v>0</v>
      </c>
      <c r="G153" s="288">
        <f t="shared" si="50"/>
        <v>-49.27</v>
      </c>
      <c r="H153" s="58">
        <f>IF(VLOOKUP($A153,'hk2012'!$A:$G,1)=$A153,VLOOKUP($A153,'hk2012'!$A:$G,6),0)</f>
        <v>0</v>
      </c>
      <c r="I153" s="58">
        <f>IF(VLOOKUP($A153,'hk2012'!$A:$G,1)=$A153,VLOOKUP($A153,'hk2012'!$A:$G,7),0)</f>
        <v>0</v>
      </c>
      <c r="J153" s="58">
        <f>IF(VLOOKUP($A153,'hk2012'!$A:$H,1)=$A153,VLOOKUP($A153,'hk2012'!$A:$H,8),0)</f>
        <v>49.27</v>
      </c>
      <c r="K153" s="298">
        <f t="shared" si="51"/>
        <v>-49.27</v>
      </c>
      <c r="L153" s="443"/>
    </row>
    <row r="154" spans="1:12" ht="12.75" outlineLevel="1">
      <c r="A154" s="54" t="str">
        <f t="shared" si="49"/>
        <v>326</v>
      </c>
      <c r="B154" s="55" t="s">
        <v>651</v>
      </c>
      <c r="C154" s="55" t="s">
        <v>652</v>
      </c>
      <c r="D154" s="58">
        <f>IF(VLOOKUP($A154,'hk2013'!$A:$G,1)=$A154,VLOOKUP($A154,'hk2013'!$A:$G,6),0)</f>
        <v>-22.5</v>
      </c>
      <c r="E154" s="58">
        <f>IF(VLOOKUP($A154,'hk2013'!$A:$G,1)=$A154,VLOOKUP($A154,'hk2013'!$A:$G,7),0)</f>
        <v>0</v>
      </c>
      <c r="F154" s="58">
        <f>IF(VLOOKUP($A154,'hk2013'!$A:$H,1)=$A154,VLOOKUP($A154,'hk2013'!$A:$H,8),0)</f>
        <v>0</v>
      </c>
      <c r="G154" s="288">
        <f t="shared" si="50"/>
        <v>-22.5</v>
      </c>
      <c r="H154" s="58">
        <f>IF(VLOOKUP($A154,'hk2012'!$A:$G,1)=$A154,VLOOKUP($A154,'hk2012'!$A:$G,6),0)</f>
        <v>-22.5</v>
      </c>
      <c r="I154" s="58">
        <f>IF(VLOOKUP($A154,'hk2012'!$A:$G,1)=$A154,VLOOKUP($A154,'hk2012'!$A:$G,7),0)</f>
        <v>0</v>
      </c>
      <c r="J154" s="58">
        <f>IF(VLOOKUP($A154,'hk2012'!$A:$H,1)=$A154,VLOOKUP($A154,'hk2012'!$A:$H,8),0)</f>
        <v>0</v>
      </c>
      <c r="K154" s="298">
        <f t="shared" si="51"/>
        <v>-22.5</v>
      </c>
      <c r="L154" s="443"/>
    </row>
    <row r="155" spans="1:12" ht="13.5" outlineLevel="1" thickBot="1">
      <c r="A155" s="67" t="s">
        <v>653</v>
      </c>
      <c r="B155" s="62"/>
      <c r="C155" s="56" t="s">
        <v>654</v>
      </c>
      <c r="D155" s="58">
        <f>IF(VLOOKUP($A155,'hk2013'!$A:$G,1)=$A155,VLOOKUP($A155,'hk2013'!$A:$G,6),0)</f>
        <v>0</v>
      </c>
      <c r="E155" s="58">
        <f>IF(VLOOKUP($A155,'hk2013'!$A:$G,1)=$A155,VLOOKUP($A155,'hk2013'!$A:$G,7),0)</f>
        <v>0</v>
      </c>
      <c r="F155" s="58">
        <f>IF(VLOOKUP($A155,'hk2013'!$A:$H,1)=$A155,VLOOKUP($A155,'hk2013'!$A:$H,8),0)</f>
        <v>0</v>
      </c>
      <c r="G155" s="288">
        <f t="shared" si="50"/>
        <v>0</v>
      </c>
      <c r="H155" s="58">
        <f>IF(VLOOKUP($A155,'hk2012'!$A:$G,1)=$A155,VLOOKUP($A155,'hk2012'!$A:$G,6),0)</f>
        <v>0</v>
      </c>
      <c r="I155" s="58">
        <f>IF(VLOOKUP($A155,'hk2012'!$A:$G,1)=$A155,VLOOKUP($A155,'hk2012'!$A:$G,7),0)</f>
        <v>0</v>
      </c>
      <c r="J155" s="58">
        <f>IF(VLOOKUP($A155,'hk2012'!$A:$H,1)=$A155,VLOOKUP($A155,'hk2012'!$A:$H,8),0)</f>
        <v>0</v>
      </c>
      <c r="K155" s="298">
        <f t="shared" si="51"/>
        <v>0</v>
      </c>
      <c r="L155" s="443"/>
    </row>
    <row r="156" spans="1:12" ht="12.75">
      <c r="A156" s="70" t="s">
        <v>390</v>
      </c>
      <c r="B156" s="71"/>
      <c r="C156" s="72" t="s">
        <v>655</v>
      </c>
      <c r="D156" s="53">
        <f t="shared" ref="D156:K156" si="52">SUM(D157:D161)</f>
        <v>-642.27</v>
      </c>
      <c r="E156" s="53">
        <f t="shared" si="52"/>
        <v>4737.22</v>
      </c>
      <c r="F156" s="53">
        <f t="shared" si="52"/>
        <v>4383.17</v>
      </c>
      <c r="G156" s="290">
        <f t="shared" si="52"/>
        <v>-288.22000000000003</v>
      </c>
      <c r="H156" s="53">
        <f t="shared" si="52"/>
        <v>-526.29999999999995</v>
      </c>
      <c r="I156" s="53">
        <f t="shared" si="52"/>
        <v>7664.5</v>
      </c>
      <c r="J156" s="53">
        <f t="shared" si="52"/>
        <v>7780.4699999999993</v>
      </c>
      <c r="K156" s="300">
        <f t="shared" si="52"/>
        <v>-642.27000000000044</v>
      </c>
      <c r="L156" s="443"/>
    </row>
    <row r="157" spans="1:12" ht="12.75" outlineLevel="1">
      <c r="A157" s="54" t="str">
        <f>LEFT(B157,3)</f>
        <v>331</v>
      </c>
      <c r="B157" s="55" t="s">
        <v>656</v>
      </c>
      <c r="C157" s="55" t="s">
        <v>657</v>
      </c>
      <c r="D157" s="58">
        <f>IF(VLOOKUP($A157,'hk2013'!$A:$G,1)=$A157,VLOOKUP($A157,'hk2013'!$A:$G,6),0)</f>
        <v>-480.1</v>
      </c>
      <c r="E157" s="58">
        <f>IF(VLOOKUP($A157,'hk2013'!$A:$G,1)=$A157,VLOOKUP($A157,'hk2013'!$A:$G,7),0)</f>
        <v>3194.77</v>
      </c>
      <c r="F157" s="58">
        <f>IF(VLOOKUP($A157,'hk2013'!$A:$H,1)=$A157,VLOOKUP($A157,'hk2013'!$A:$H,8),0)</f>
        <v>2957.01</v>
      </c>
      <c r="G157" s="288">
        <f>SUM(D157+E157-F157)</f>
        <v>-242.34000000000015</v>
      </c>
      <c r="H157" s="58">
        <f>IF(VLOOKUP($A157,'hk2012'!$A:$G,1)=$A157,VLOOKUP($A157,'hk2012'!$A:$G,6),0)</f>
        <v>-372.27</v>
      </c>
      <c r="I157" s="58">
        <f>IF(VLOOKUP($A157,'hk2012'!$A:$G,1)=$A157,VLOOKUP($A157,'hk2012'!$A:$G,7),0)</f>
        <v>5740.74</v>
      </c>
      <c r="J157" s="58">
        <f>IF(VLOOKUP($A157,'hk2012'!$A:$H,1)=$A157,VLOOKUP($A157,'hk2012'!$A:$H,8),0)</f>
        <v>5848.57</v>
      </c>
      <c r="K157" s="298">
        <f>SUM(H157+I157-J157)</f>
        <v>-480.10000000000036</v>
      </c>
      <c r="L157" s="443"/>
    </row>
    <row r="158" spans="1:12" ht="12.75" outlineLevel="1">
      <c r="A158" s="54" t="str">
        <f>LEFT(B158,3)</f>
        <v>333</v>
      </c>
      <c r="B158" s="55" t="s">
        <v>658</v>
      </c>
      <c r="C158" s="55" t="s">
        <v>659</v>
      </c>
      <c r="D158" s="58">
        <f>IF(VLOOKUP($A158,'hk2013'!$A:$G,1)=$A158,VLOOKUP($A158,'hk2013'!$A:$G,6),0)</f>
        <v>0</v>
      </c>
      <c r="E158" s="58">
        <f>IF(VLOOKUP($A158,'hk2013'!$A:$G,1)=$A158,VLOOKUP($A158,'hk2013'!$A:$G,7),0)</f>
        <v>0</v>
      </c>
      <c r="F158" s="58">
        <f>IF(VLOOKUP($A158,'hk2013'!$A:$H,1)=$A158,VLOOKUP($A158,'hk2013'!$A:$H,8),0)</f>
        <v>0</v>
      </c>
      <c r="G158" s="288">
        <f>SUM(D158+E158-F158)</f>
        <v>0</v>
      </c>
      <c r="H158" s="58">
        <f>IF(VLOOKUP($A158,'hk2012'!$A:$G,1)=$A158,VLOOKUP($A158,'hk2012'!$A:$G,6),0)</f>
        <v>0</v>
      </c>
      <c r="I158" s="58">
        <f>IF(VLOOKUP($A158,'hk2012'!$A:$G,1)=$A158,VLOOKUP($A158,'hk2012'!$A:$G,7),0)</f>
        <v>0</v>
      </c>
      <c r="J158" s="58">
        <f>IF(VLOOKUP($A158,'hk2012'!$A:$H,1)=$A158,VLOOKUP($A158,'hk2012'!$A:$H,8),0)</f>
        <v>0</v>
      </c>
      <c r="K158" s="298">
        <f>SUM(H158+I158-J158)</f>
        <v>0</v>
      </c>
      <c r="L158" s="443"/>
    </row>
    <row r="159" spans="1:12" ht="12.75" outlineLevel="1">
      <c r="A159" s="54" t="str">
        <f>LEFT(B159,3)</f>
        <v>335</v>
      </c>
      <c r="B159" s="55" t="s">
        <v>660</v>
      </c>
      <c r="C159" s="55" t="s">
        <v>661</v>
      </c>
      <c r="D159" s="58">
        <f>IF(VLOOKUP($A159,'hk2013'!$A:$G,1)=$A159,VLOOKUP($A159,'hk2013'!$A:$G,6),0)</f>
        <v>0</v>
      </c>
      <c r="E159" s="58">
        <f>IF(VLOOKUP($A159,'hk2013'!$A:$G,1)=$A159,VLOOKUP($A159,'hk2013'!$A:$G,7),0)</f>
        <v>0</v>
      </c>
      <c r="F159" s="58">
        <f>IF(VLOOKUP($A159,'hk2013'!$A:$H,1)=$A159,VLOOKUP($A159,'hk2013'!$A:$H,8),0)</f>
        <v>0</v>
      </c>
      <c r="G159" s="288">
        <f>SUM(D159+E159-F159)</f>
        <v>0</v>
      </c>
      <c r="H159" s="58">
        <f>IF(VLOOKUP($A159,'hk2012'!$A:$G,1)=$A159,VLOOKUP($A159,'hk2012'!$A:$G,6),0)</f>
        <v>0</v>
      </c>
      <c r="I159" s="58">
        <f>IF(VLOOKUP($A159,'hk2012'!$A:$G,1)=$A159,VLOOKUP($A159,'hk2012'!$A:$G,7),0)</f>
        <v>0</v>
      </c>
      <c r="J159" s="58">
        <f>IF(VLOOKUP($A159,'hk2012'!$A:$H,1)=$A159,VLOOKUP($A159,'hk2012'!$A:$H,8),0)</f>
        <v>0</v>
      </c>
      <c r="K159" s="298">
        <f>SUM(H159+I159-J159)</f>
        <v>0</v>
      </c>
      <c r="L159" s="443"/>
    </row>
    <row r="160" spans="1:12" ht="12.75" outlineLevel="1">
      <c r="A160" s="54" t="str">
        <f>LEFT(B160,3)</f>
        <v>336</v>
      </c>
      <c r="B160" s="55" t="s">
        <v>662</v>
      </c>
      <c r="C160" s="55" t="s">
        <v>663</v>
      </c>
      <c r="D160" s="58">
        <f>IF(VLOOKUP($A160,'hk2013'!$A:$G,1)=$A160,VLOOKUP($A160,'hk2013'!$A:$G,6),0)</f>
        <v>-162.16999999999999</v>
      </c>
      <c r="E160" s="58">
        <f>IF(VLOOKUP($A160,'hk2013'!$A:$G,1)=$A160,VLOOKUP($A160,'hk2013'!$A:$G,7),0)</f>
        <v>1542.45</v>
      </c>
      <c r="F160" s="58">
        <f>IF(VLOOKUP($A160,'hk2013'!$A:$H,1)=$A160,VLOOKUP($A160,'hk2013'!$A:$H,8),0)</f>
        <v>1426.1599999999999</v>
      </c>
      <c r="G160" s="288">
        <f>SUM(D160+E160-F160)</f>
        <v>-45.879999999999882</v>
      </c>
      <c r="H160" s="58">
        <f>IF(VLOOKUP($A160,'hk2012'!$A:$G,1)=$A160,VLOOKUP($A160,'hk2012'!$A:$G,6),0)</f>
        <v>-154.03</v>
      </c>
      <c r="I160" s="58">
        <f>IF(VLOOKUP($A160,'hk2012'!$A:$G,1)=$A160,VLOOKUP($A160,'hk2012'!$A:$G,7),0)</f>
        <v>1923.76</v>
      </c>
      <c r="J160" s="58">
        <f>IF(VLOOKUP($A160,'hk2012'!$A:$H,1)=$A160,VLOOKUP($A160,'hk2012'!$A:$H,8),0)</f>
        <v>1931.9</v>
      </c>
      <c r="K160" s="298">
        <f>SUM(H160+I160-J160)</f>
        <v>-162.17000000000007</v>
      </c>
      <c r="L160" s="443"/>
    </row>
    <row r="161" spans="1:12" ht="13.5" outlineLevel="1" thickBot="1">
      <c r="A161" s="61"/>
      <c r="B161" s="62"/>
      <c r="C161" s="62"/>
      <c r="D161" s="60"/>
      <c r="E161" s="60"/>
      <c r="F161" s="60"/>
      <c r="G161" s="289"/>
      <c r="H161" s="60"/>
      <c r="I161" s="60"/>
      <c r="J161" s="60"/>
      <c r="K161" s="299"/>
      <c r="L161" s="443"/>
    </row>
    <row r="162" spans="1:12" ht="12.75">
      <c r="A162" s="70" t="s">
        <v>399</v>
      </c>
      <c r="B162" s="71"/>
      <c r="C162" s="72" t="s">
        <v>664</v>
      </c>
      <c r="D162" s="53">
        <f t="shared" ref="D162:K162" si="53">SUM(D163:D169)</f>
        <v>-1157.31</v>
      </c>
      <c r="E162" s="53">
        <f t="shared" si="53"/>
        <v>6555.6100000000006</v>
      </c>
      <c r="F162" s="53">
        <f t="shared" si="53"/>
        <v>4611.5599999999995</v>
      </c>
      <c r="G162" s="290">
        <f t="shared" si="53"/>
        <v>786.74</v>
      </c>
      <c r="H162" s="53">
        <f t="shared" si="53"/>
        <v>-1188.1200000000001</v>
      </c>
      <c r="I162" s="53">
        <f t="shared" si="53"/>
        <v>7672.09</v>
      </c>
      <c r="J162" s="53">
        <f t="shared" si="53"/>
        <v>7641.28</v>
      </c>
      <c r="K162" s="300">
        <f t="shared" si="53"/>
        <v>-1157.3100000000004</v>
      </c>
      <c r="L162" s="443"/>
    </row>
    <row r="163" spans="1:12" ht="12.75" outlineLevel="1">
      <c r="A163" s="54" t="str">
        <f t="shared" ref="A163:A168" si="54">LEFT(B163,3)</f>
        <v>341</v>
      </c>
      <c r="B163" s="55" t="s">
        <v>665</v>
      </c>
      <c r="C163" s="55" t="s">
        <v>666</v>
      </c>
      <c r="D163" s="58">
        <f>IF(VLOOKUP($A163,'hk2013'!$A:$G,1)=$A163,VLOOKUP($A163,'hk2013'!$A:$G,6),0)</f>
        <v>361.04</v>
      </c>
      <c r="E163" s="58">
        <f>IF(VLOOKUP($A163,'hk2013'!$A:$G,1)=$A163,VLOOKUP($A163,'hk2013'!$A:$G,7),0)</f>
        <v>0</v>
      </c>
      <c r="F163" s="58">
        <f>IF(VLOOKUP($A163,'hk2013'!$A:$H,1)=$A163,VLOOKUP($A163,'hk2013'!$A:$H,8),0)</f>
        <v>0</v>
      </c>
      <c r="G163" s="288">
        <f t="shared" ref="G163:G168" si="55">SUM(D163+E163-F163)</f>
        <v>361.04</v>
      </c>
      <c r="H163" s="58">
        <f>IF(VLOOKUP($A163,'hk2012'!$A:$G,1)=$A163,VLOOKUP($A163,'hk2012'!$A:$G,6),0)</f>
        <v>361.04</v>
      </c>
      <c r="I163" s="58">
        <f>IF(VLOOKUP($A163,'hk2012'!$A:$G,1)=$A163,VLOOKUP($A163,'hk2012'!$A:$G,7),0)</f>
        <v>0</v>
      </c>
      <c r="J163" s="58">
        <f>IF(VLOOKUP($A163,'hk2012'!$A:$H,1)=$A163,VLOOKUP($A163,'hk2012'!$A:$H,8),0)</f>
        <v>0</v>
      </c>
      <c r="K163" s="298">
        <f t="shared" ref="K163:K168" si="56">SUM(H163+I163-J163)</f>
        <v>361.04</v>
      </c>
      <c r="L163" s="443"/>
    </row>
    <row r="164" spans="1:12" ht="12.75" outlineLevel="1">
      <c r="A164" s="54" t="str">
        <f t="shared" si="54"/>
        <v>342</v>
      </c>
      <c r="B164" s="55" t="s">
        <v>667</v>
      </c>
      <c r="C164" s="55" t="s">
        <v>668</v>
      </c>
      <c r="D164" s="58">
        <f>IF(VLOOKUP($A164,'hk2013'!$A:$G,1)=$A164,VLOOKUP($A164,'hk2013'!$A:$G,6),0)</f>
        <v>-67.05</v>
      </c>
      <c r="E164" s="58">
        <f>IF(VLOOKUP($A164,'hk2013'!$A:$G,1)=$A164,VLOOKUP($A164,'hk2013'!$A:$G,7),0)</f>
        <v>185.92000000000002</v>
      </c>
      <c r="F164" s="58">
        <f>IF(VLOOKUP($A164,'hk2013'!$A:$H,1)=$A164,VLOOKUP($A164,'hk2013'!$A:$H,8),0)</f>
        <v>140.98000000000002</v>
      </c>
      <c r="G164" s="288">
        <f t="shared" si="55"/>
        <v>-22.11</v>
      </c>
      <c r="H164" s="58">
        <f>IF(VLOOKUP($A164,'hk2012'!$A:$G,1)=$A164,VLOOKUP($A164,'hk2012'!$A:$G,6),0)</f>
        <v>-92.57</v>
      </c>
      <c r="I164" s="58">
        <f>IF(VLOOKUP($A164,'hk2012'!$A:$G,1)=$A164,VLOOKUP($A164,'hk2012'!$A:$G,7),0)</f>
        <v>379.42</v>
      </c>
      <c r="J164" s="58">
        <f>IF(VLOOKUP($A164,'hk2012'!$A:$H,1)=$A164,VLOOKUP($A164,'hk2012'!$A:$H,8),0)</f>
        <v>353.9</v>
      </c>
      <c r="K164" s="298">
        <f t="shared" si="56"/>
        <v>-67.049999999999955</v>
      </c>
      <c r="L164" s="443"/>
    </row>
    <row r="165" spans="1:12" ht="12.75" outlineLevel="1">
      <c r="A165" s="54" t="str">
        <f t="shared" si="54"/>
        <v>343</v>
      </c>
      <c r="B165" s="55" t="s">
        <v>669</v>
      </c>
      <c r="C165" s="55" t="s">
        <v>670</v>
      </c>
      <c r="D165" s="58">
        <f>IF(VLOOKUP($A165,'hk2013'!$A:$G,1)=$A165,VLOOKUP($A165,'hk2013'!$A:$G,6),0)</f>
        <v>-1883.47</v>
      </c>
      <c r="E165" s="58">
        <f>IF(VLOOKUP($A165,'hk2013'!$A:$G,1)=$A165,VLOOKUP($A165,'hk2013'!$A:$G,7),0)</f>
        <v>6216.34</v>
      </c>
      <c r="F165" s="58">
        <f>IF(VLOOKUP($A165,'hk2013'!$A:$H,1)=$A165,VLOOKUP($A165,'hk2013'!$A:$H,8),0)</f>
        <v>4470.58</v>
      </c>
      <c r="G165" s="288">
        <f t="shared" si="55"/>
        <v>-137.71000000000004</v>
      </c>
      <c r="H165" s="58">
        <f>IF(VLOOKUP($A165,'hk2012'!$A:$G,1)=$A165,VLOOKUP($A165,'hk2012'!$A:$G,6),0)</f>
        <v>-1735.41</v>
      </c>
      <c r="I165" s="58">
        <f>IF(VLOOKUP($A165,'hk2012'!$A:$G,1)=$A165,VLOOKUP($A165,'hk2012'!$A:$G,7),0)</f>
        <v>7139.32</v>
      </c>
      <c r="J165" s="58">
        <f>IF(VLOOKUP($A165,'hk2012'!$A:$H,1)=$A165,VLOOKUP($A165,'hk2012'!$A:$H,8),0)</f>
        <v>7287.38</v>
      </c>
      <c r="K165" s="298">
        <f t="shared" si="56"/>
        <v>-1883.4700000000003</v>
      </c>
      <c r="L165" s="443"/>
    </row>
    <row r="166" spans="1:12" ht="12.75" outlineLevel="1">
      <c r="A166" s="54" t="str">
        <f t="shared" si="54"/>
        <v>345</v>
      </c>
      <c r="B166" s="55" t="s">
        <v>671</v>
      </c>
      <c r="C166" s="55" t="s">
        <v>672</v>
      </c>
      <c r="D166" s="58">
        <f>IF(VLOOKUP($A166,'hk2013'!$A:$G,1)=$A166,VLOOKUP($A166,'hk2013'!$A:$G,6),0)</f>
        <v>432.17</v>
      </c>
      <c r="E166" s="58">
        <f>IF(VLOOKUP($A166,'hk2013'!$A:$G,1)=$A166,VLOOKUP($A166,'hk2013'!$A:$G,7),0)</f>
        <v>153.35000000000002</v>
      </c>
      <c r="F166" s="58">
        <f>IF(VLOOKUP($A166,'hk2013'!$A:$H,1)=$A166,VLOOKUP($A166,'hk2013'!$A:$H,8),0)</f>
        <v>0</v>
      </c>
      <c r="G166" s="288">
        <f t="shared" si="55"/>
        <v>585.52</v>
      </c>
      <c r="H166" s="58">
        <f>IF(VLOOKUP($A166,'hk2012'!$A:$G,1)=$A166,VLOOKUP($A166,'hk2012'!$A:$G,6),0)</f>
        <v>278.82</v>
      </c>
      <c r="I166" s="58">
        <f>IF(VLOOKUP($A166,'hk2012'!$A:$G,1)=$A166,VLOOKUP($A166,'hk2012'!$A:$G,7),0)</f>
        <v>153.35</v>
      </c>
      <c r="J166" s="58">
        <f>IF(VLOOKUP($A166,'hk2012'!$A:$H,1)=$A166,VLOOKUP($A166,'hk2012'!$A:$H,8),0)</f>
        <v>0</v>
      </c>
      <c r="K166" s="298">
        <f t="shared" si="56"/>
        <v>432.16999999999996</v>
      </c>
      <c r="L166" s="443"/>
    </row>
    <row r="167" spans="1:12" ht="12.75" outlineLevel="1">
      <c r="A167" s="54" t="str">
        <f t="shared" si="54"/>
        <v>346</v>
      </c>
      <c r="B167" s="55" t="s">
        <v>673</v>
      </c>
      <c r="C167" s="55" t="s">
        <v>674</v>
      </c>
      <c r="D167" s="58">
        <f>IF(VLOOKUP($A167,'hk2013'!$A:$G,1)=$A167,VLOOKUP($A167,'hk2013'!$A:$G,6),0)</f>
        <v>0</v>
      </c>
      <c r="E167" s="58">
        <f>IF(VLOOKUP($A167,'hk2013'!$A:$G,1)=$A167,VLOOKUP($A167,'hk2013'!$A:$G,7),0)</f>
        <v>0</v>
      </c>
      <c r="F167" s="58">
        <f>IF(VLOOKUP($A167,'hk2013'!$A:$H,1)=$A167,VLOOKUP($A167,'hk2013'!$A:$H,8),0)</f>
        <v>0</v>
      </c>
      <c r="G167" s="288">
        <f t="shared" si="55"/>
        <v>0</v>
      </c>
      <c r="H167" s="58">
        <f>IF(VLOOKUP($A167,'hk2012'!$A:$G,1)=$A167,VLOOKUP($A167,'hk2012'!$A:$G,6),0)</f>
        <v>0</v>
      </c>
      <c r="I167" s="58">
        <f>IF(VLOOKUP($A167,'hk2012'!$A:$G,1)=$A167,VLOOKUP($A167,'hk2012'!$A:$G,7),0)</f>
        <v>0</v>
      </c>
      <c r="J167" s="58">
        <f>IF(VLOOKUP($A167,'hk2012'!$A:$H,1)=$A167,VLOOKUP($A167,'hk2012'!$A:$H,8),0)</f>
        <v>0</v>
      </c>
      <c r="K167" s="298">
        <f t="shared" si="56"/>
        <v>0</v>
      </c>
      <c r="L167" s="443"/>
    </row>
    <row r="168" spans="1:12" ht="12.75" outlineLevel="1">
      <c r="A168" s="54" t="str">
        <f t="shared" si="54"/>
        <v>347</v>
      </c>
      <c r="B168" s="55" t="s">
        <v>675</v>
      </c>
      <c r="C168" s="55" t="s">
        <v>676</v>
      </c>
      <c r="D168" s="58">
        <f>IF(VLOOKUP($A168,'hk2013'!$A:$G,1)=$A168,VLOOKUP($A168,'hk2013'!$A:$G,6),0)</f>
        <v>0</v>
      </c>
      <c r="E168" s="58">
        <f>IF(VLOOKUP($A168,'hk2013'!$A:$G,1)=$A168,VLOOKUP($A168,'hk2013'!$A:$G,7),0)</f>
        <v>0</v>
      </c>
      <c r="F168" s="58">
        <f>IF(VLOOKUP($A168,'hk2013'!$A:$H,1)=$A168,VLOOKUP($A168,'hk2013'!$A:$H,8),0)</f>
        <v>0</v>
      </c>
      <c r="G168" s="288">
        <f t="shared" si="55"/>
        <v>0</v>
      </c>
      <c r="H168" s="58">
        <f>IF(VLOOKUP($A168,'hk2012'!$A:$G,1)=$A168,VLOOKUP($A168,'hk2012'!$A:$G,6),0)</f>
        <v>0</v>
      </c>
      <c r="I168" s="58">
        <f>IF(VLOOKUP($A168,'hk2012'!$A:$G,1)=$A168,VLOOKUP($A168,'hk2012'!$A:$G,7),0)</f>
        <v>0</v>
      </c>
      <c r="J168" s="58">
        <f>IF(VLOOKUP($A168,'hk2012'!$A:$H,1)=$A168,VLOOKUP($A168,'hk2012'!$A:$H,8),0)</f>
        <v>0</v>
      </c>
      <c r="K168" s="298">
        <f t="shared" si="56"/>
        <v>0</v>
      </c>
      <c r="L168" s="443"/>
    </row>
    <row r="169" spans="1:12" ht="13.5" outlineLevel="1" thickBot="1">
      <c r="A169" s="61"/>
      <c r="B169" s="62"/>
      <c r="C169" s="62"/>
      <c r="D169" s="60"/>
      <c r="E169" s="60"/>
      <c r="F169" s="60"/>
      <c r="G169" s="289"/>
      <c r="H169" s="60"/>
      <c r="I169" s="60"/>
      <c r="J169" s="60"/>
      <c r="K169" s="299"/>
      <c r="L169" s="443"/>
    </row>
    <row r="170" spans="1:12" ht="12.75">
      <c r="A170" s="70" t="s">
        <v>398</v>
      </c>
      <c r="B170" s="71"/>
      <c r="C170" s="72" t="s">
        <v>677</v>
      </c>
      <c r="D170" s="53">
        <f t="shared" ref="D170:K170" si="57">SUM(D171:D176)</f>
        <v>-9218.1499999999978</v>
      </c>
      <c r="E170" s="53">
        <f t="shared" si="57"/>
        <v>0</v>
      </c>
      <c r="F170" s="53">
        <f t="shared" si="57"/>
        <v>0</v>
      </c>
      <c r="G170" s="290">
        <f t="shared" si="57"/>
        <v>-9218.1499999999978</v>
      </c>
      <c r="H170" s="53">
        <f t="shared" si="57"/>
        <v>-9218.1500000000015</v>
      </c>
      <c r="I170" s="53">
        <f t="shared" si="57"/>
        <v>0</v>
      </c>
      <c r="J170" s="53">
        <f t="shared" si="57"/>
        <v>0</v>
      </c>
      <c r="K170" s="300">
        <f t="shared" si="57"/>
        <v>-9218.1500000000015</v>
      </c>
      <c r="L170" s="443"/>
    </row>
    <row r="171" spans="1:12" ht="12.75" outlineLevel="1">
      <c r="A171" s="54" t="str">
        <f>LEFT(B171,3)</f>
        <v>351</v>
      </c>
      <c r="B171" s="55" t="s">
        <v>678</v>
      </c>
      <c r="C171" s="55" t="s">
        <v>679</v>
      </c>
      <c r="D171" s="58">
        <f>IF(VLOOKUP($A171,'hk2013'!$A:$G,1)=$A171,VLOOKUP($A171,'hk2013'!$A:$G,6),0)</f>
        <v>0</v>
      </c>
      <c r="E171" s="58">
        <f>IF(VLOOKUP($A171,'hk2013'!$A:$G,1)=$A171,VLOOKUP($A171,'hk2013'!$A:$G,7),0)</f>
        <v>0</v>
      </c>
      <c r="F171" s="58">
        <f>IF(VLOOKUP($A171,'hk2013'!$A:$H,1)=$A171,VLOOKUP($A171,'hk2013'!$A:$H,8),0)</f>
        <v>0</v>
      </c>
      <c r="G171" s="288">
        <f>SUM(D171+E171-F171)</f>
        <v>0</v>
      </c>
      <c r="H171" s="58">
        <f>IF(VLOOKUP($A171,'hk2012'!$A:$G,1)=$A171,VLOOKUP($A171,'hk2012'!$A:$G,6),0)</f>
        <v>0</v>
      </c>
      <c r="I171" s="58">
        <f>IF(VLOOKUP($A171,'hk2012'!$A:$G,1)=$A171,VLOOKUP($A171,'hk2012'!$A:$G,7),0)</f>
        <v>0</v>
      </c>
      <c r="J171" s="58">
        <f>IF(VLOOKUP($A171,'hk2012'!$A:$H,1)=$A171,VLOOKUP($A171,'hk2012'!$A:$H,8),0)</f>
        <v>0</v>
      </c>
      <c r="K171" s="298">
        <f>SUM(H171+I171-J171)</f>
        <v>0</v>
      </c>
      <c r="L171" s="443"/>
    </row>
    <row r="172" spans="1:12" ht="12.75" outlineLevel="1">
      <c r="A172" s="54" t="str">
        <f>LEFT(B172,3)</f>
        <v>353</v>
      </c>
      <c r="B172" s="55" t="s">
        <v>680</v>
      </c>
      <c r="C172" s="55" t="s">
        <v>681</v>
      </c>
      <c r="D172" s="58">
        <f>IF(VLOOKUP($A172,'hk2013'!$A:$G,1)=$A172,VLOOKUP($A172,'hk2013'!$A:$G,6),0)</f>
        <v>-22000</v>
      </c>
      <c r="E172" s="58">
        <f>IF(VLOOKUP($A172,'hk2013'!$A:$G,1)=$A172,VLOOKUP($A172,'hk2013'!$A:$G,7),0)</f>
        <v>0</v>
      </c>
      <c r="F172" s="58">
        <f>IF(VLOOKUP($A172,'hk2013'!$A:$H,1)=$A172,VLOOKUP($A172,'hk2013'!$A:$H,8),0)</f>
        <v>0</v>
      </c>
      <c r="G172" s="288">
        <f>SUM(D172+E172-F172)</f>
        <v>-22000</v>
      </c>
      <c r="H172" s="58">
        <f>IF(VLOOKUP($A172,'hk2012'!$A:$G,1)=$A172,VLOOKUP($A172,'hk2012'!$A:$G,6),0)</f>
        <v>-22000</v>
      </c>
      <c r="I172" s="58">
        <f>IF(VLOOKUP($A172,'hk2012'!$A:$G,1)=$A172,VLOOKUP($A172,'hk2012'!$A:$G,7),0)</f>
        <v>0</v>
      </c>
      <c r="J172" s="58">
        <f>IF(VLOOKUP($A172,'hk2012'!$A:$H,1)=$A172,VLOOKUP($A172,'hk2012'!$A:$H,8),0)</f>
        <v>0</v>
      </c>
      <c r="K172" s="298">
        <f>SUM(H172+I172-J172)</f>
        <v>-22000</v>
      </c>
      <c r="L172" s="443"/>
    </row>
    <row r="173" spans="1:12" ht="12.75" outlineLevel="1">
      <c r="A173" s="54" t="str">
        <f>LEFT(B173,3)</f>
        <v>354</v>
      </c>
      <c r="B173" s="55" t="s">
        <v>682</v>
      </c>
      <c r="C173" s="55" t="s">
        <v>683</v>
      </c>
      <c r="D173" s="58">
        <f>IF(VLOOKUP($A173,'hk2013'!$A:$G,1)=$A173,VLOOKUP($A173,'hk2013'!$A:$G,6),0)</f>
        <v>16687.960000000003</v>
      </c>
      <c r="E173" s="58">
        <f>IF(VLOOKUP($A173,'hk2013'!$A:$G,1)=$A173,VLOOKUP($A173,'hk2013'!$A:$G,7),0)</f>
        <v>0</v>
      </c>
      <c r="F173" s="58">
        <f>IF(VLOOKUP($A173,'hk2013'!$A:$H,1)=$A173,VLOOKUP($A173,'hk2013'!$A:$H,8),0)</f>
        <v>0</v>
      </c>
      <c r="G173" s="288">
        <f>SUM(D173+E173-F173)</f>
        <v>16687.960000000003</v>
      </c>
      <c r="H173" s="58">
        <f>IF(VLOOKUP($A173,'hk2012'!$A:$G,1)=$A173,VLOOKUP($A173,'hk2012'!$A:$G,6),0)</f>
        <v>16687.96</v>
      </c>
      <c r="I173" s="58">
        <f>IF(VLOOKUP($A173,'hk2012'!$A:$G,1)=$A173,VLOOKUP($A173,'hk2012'!$A:$G,7),0)</f>
        <v>0</v>
      </c>
      <c r="J173" s="58">
        <f>IF(VLOOKUP($A173,'hk2012'!$A:$H,1)=$A173,VLOOKUP($A173,'hk2012'!$A:$H,8),0)</f>
        <v>0</v>
      </c>
      <c r="K173" s="298">
        <f>SUM(H173+I173-J173)</f>
        <v>16687.96</v>
      </c>
      <c r="L173" s="443"/>
    </row>
    <row r="174" spans="1:12" ht="12.75" outlineLevel="1">
      <c r="A174" s="54" t="str">
        <f>LEFT(B174,3)</f>
        <v>355</v>
      </c>
      <c r="B174" s="55" t="s">
        <v>684</v>
      </c>
      <c r="C174" s="55" t="s">
        <v>685</v>
      </c>
      <c r="D174" s="58">
        <f>IF(VLOOKUP($A174,'hk2013'!$A:$G,1)=$A174,VLOOKUP($A174,'hk2013'!$A:$G,6),0)</f>
        <v>-3906.11</v>
      </c>
      <c r="E174" s="58">
        <f>IF(VLOOKUP($A174,'hk2013'!$A:$G,1)=$A174,VLOOKUP($A174,'hk2013'!$A:$G,7),0)</f>
        <v>0</v>
      </c>
      <c r="F174" s="58">
        <f>IF(VLOOKUP($A174,'hk2013'!$A:$H,1)=$A174,VLOOKUP($A174,'hk2013'!$A:$H,8),0)</f>
        <v>0</v>
      </c>
      <c r="G174" s="288">
        <f>SUM(D174+E174-F174)</f>
        <v>-3906.11</v>
      </c>
      <c r="H174" s="58">
        <f>IF(VLOOKUP($A174,'hk2012'!$A:$G,1)=$A174,VLOOKUP($A174,'hk2012'!$A:$G,6),0)</f>
        <v>-3906.11</v>
      </c>
      <c r="I174" s="58">
        <f>IF(VLOOKUP($A174,'hk2012'!$A:$G,1)=$A174,VLOOKUP($A174,'hk2012'!$A:$G,7),0)</f>
        <v>0</v>
      </c>
      <c r="J174" s="58">
        <f>IF(VLOOKUP($A174,'hk2012'!$A:$H,1)=$A174,VLOOKUP($A174,'hk2012'!$A:$H,8),0)</f>
        <v>0</v>
      </c>
      <c r="K174" s="298">
        <f>SUM(H174+I174-J174)</f>
        <v>-3906.11</v>
      </c>
      <c r="L174" s="443"/>
    </row>
    <row r="175" spans="1:12" ht="12.75" outlineLevel="1">
      <c r="A175" s="54" t="str">
        <f>LEFT(B175,3)</f>
        <v>358</v>
      </c>
      <c r="B175" s="55" t="s">
        <v>686</v>
      </c>
      <c r="C175" s="55" t="s">
        <v>687</v>
      </c>
      <c r="D175" s="58">
        <f>IF(VLOOKUP($A175,'hk2013'!$A:$G,1)=$A175,VLOOKUP($A175,'hk2013'!$A:$G,6),0)</f>
        <v>0</v>
      </c>
      <c r="E175" s="58">
        <f>IF(VLOOKUP($A175,'hk2013'!$A:$G,1)=$A175,VLOOKUP($A175,'hk2013'!$A:$G,7),0)</f>
        <v>0</v>
      </c>
      <c r="F175" s="58">
        <f>IF(VLOOKUP($A175,'hk2013'!$A:$H,1)=$A175,VLOOKUP($A175,'hk2013'!$A:$H,8),0)</f>
        <v>0</v>
      </c>
      <c r="G175" s="288">
        <f>SUM(D175+E175-F175)</f>
        <v>0</v>
      </c>
      <c r="H175" s="58">
        <f>IF(VLOOKUP($A175,'hk2012'!$A:$G,1)=$A175,VLOOKUP($A175,'hk2012'!$A:$G,6),0)</f>
        <v>0</v>
      </c>
      <c r="I175" s="58">
        <f>IF(VLOOKUP($A175,'hk2012'!$A:$G,1)=$A175,VLOOKUP($A175,'hk2012'!$A:$G,7),0)</f>
        <v>0</v>
      </c>
      <c r="J175" s="58">
        <f>IF(VLOOKUP($A175,'hk2012'!$A:$H,1)=$A175,VLOOKUP($A175,'hk2012'!$A:$H,8),0)</f>
        <v>0</v>
      </c>
      <c r="K175" s="298">
        <f>SUM(H175+I175-J175)</f>
        <v>0</v>
      </c>
      <c r="L175" s="443"/>
    </row>
    <row r="176" spans="1:12" ht="13.5" outlineLevel="1" thickBot="1">
      <c r="A176" s="61"/>
      <c r="B176" s="62"/>
      <c r="C176" s="62"/>
      <c r="D176" s="60"/>
      <c r="E176" s="60"/>
      <c r="F176" s="60"/>
      <c r="G176" s="289"/>
      <c r="H176" s="60"/>
      <c r="I176" s="60"/>
      <c r="J176" s="60"/>
      <c r="K176" s="299"/>
      <c r="L176" s="443"/>
    </row>
    <row r="177" spans="1:12" ht="12.75">
      <c r="A177" s="70" t="s">
        <v>396</v>
      </c>
      <c r="B177" s="71"/>
      <c r="C177" s="72" t="s">
        <v>688</v>
      </c>
      <c r="D177" s="53">
        <f t="shared" ref="D177:K177" si="58">SUM(D178:D184)</f>
        <v>-20001.03</v>
      </c>
      <c r="E177" s="53">
        <f t="shared" si="58"/>
        <v>54.17</v>
      </c>
      <c r="F177" s="53">
        <f t="shared" si="58"/>
        <v>0</v>
      </c>
      <c r="G177" s="290">
        <f t="shared" si="58"/>
        <v>-19946.86</v>
      </c>
      <c r="H177" s="53">
        <f t="shared" si="58"/>
        <v>-20002.96</v>
      </c>
      <c r="I177" s="53">
        <f t="shared" si="58"/>
        <v>1241.74</v>
      </c>
      <c r="J177" s="53">
        <f t="shared" si="58"/>
        <v>1239.81</v>
      </c>
      <c r="K177" s="300">
        <f t="shared" si="58"/>
        <v>-20001.03</v>
      </c>
      <c r="L177" s="443"/>
    </row>
    <row r="178" spans="1:12" ht="12.75" outlineLevel="1">
      <c r="A178" s="54" t="str">
        <f t="shared" ref="A178:A183" si="59">LEFT(B178,3)</f>
        <v>361</v>
      </c>
      <c r="B178" s="55" t="s">
        <v>689</v>
      </c>
      <c r="C178" s="55" t="s">
        <v>690</v>
      </c>
      <c r="D178" s="58">
        <f>IF(VLOOKUP($A178,'hk2013'!$A:$G,1)=$A178,VLOOKUP($A178,'hk2013'!$A:$G,6),0)</f>
        <v>0</v>
      </c>
      <c r="E178" s="58">
        <f>IF(VLOOKUP($A178,'hk2013'!$A:$G,1)=$A178,VLOOKUP($A178,'hk2013'!$A:$G,7),0)</f>
        <v>0</v>
      </c>
      <c r="F178" s="58">
        <f>IF(VLOOKUP($A178,'hk2013'!$A:$H,1)=$A178,VLOOKUP($A178,'hk2013'!$A:$H,8),0)</f>
        <v>0</v>
      </c>
      <c r="G178" s="288">
        <f t="shared" ref="G178:G183" si="60">SUM(D178+E178-F178)</f>
        <v>0</v>
      </c>
      <c r="H178" s="58">
        <f>IF(VLOOKUP($A178,'hk2012'!$A:$G,1)=$A178,VLOOKUP($A178,'hk2012'!$A:$G,6),0)</f>
        <v>0</v>
      </c>
      <c r="I178" s="58">
        <f>IF(VLOOKUP($A178,'hk2012'!$A:$G,1)=$A178,VLOOKUP($A178,'hk2012'!$A:$G,7),0)</f>
        <v>0</v>
      </c>
      <c r="J178" s="58">
        <f>IF(VLOOKUP($A178,'hk2012'!$A:$H,1)=$A178,VLOOKUP($A178,'hk2012'!$A:$H,8),0)</f>
        <v>0</v>
      </c>
      <c r="K178" s="298">
        <f t="shared" ref="K178:K183" si="61">SUM(H178+I178-J178)</f>
        <v>0</v>
      </c>
      <c r="L178" s="443"/>
    </row>
    <row r="179" spans="1:12" ht="12.75" outlineLevel="1">
      <c r="A179" s="54" t="str">
        <f t="shared" si="59"/>
        <v>364</v>
      </c>
      <c r="B179" s="55" t="s">
        <v>691</v>
      </c>
      <c r="C179" s="55" t="s">
        <v>692</v>
      </c>
      <c r="D179" s="58">
        <f>IF(VLOOKUP($A179,'hk2013'!$A:$G,1)=$A179,VLOOKUP($A179,'hk2013'!$A:$G,6),0)</f>
        <v>0</v>
      </c>
      <c r="E179" s="58">
        <f>IF(VLOOKUP($A179,'hk2013'!$A:$G,1)=$A179,VLOOKUP($A179,'hk2013'!$A:$G,7),0)</f>
        <v>0</v>
      </c>
      <c r="F179" s="58">
        <f>IF(VLOOKUP($A179,'hk2013'!$A:$H,1)=$A179,VLOOKUP($A179,'hk2013'!$A:$H,8),0)</f>
        <v>0</v>
      </c>
      <c r="G179" s="288">
        <f t="shared" si="60"/>
        <v>0</v>
      </c>
      <c r="H179" s="58">
        <f>IF(VLOOKUP($A179,'hk2012'!$A:$G,1)=$A179,VLOOKUP($A179,'hk2012'!$A:$G,6),0)</f>
        <v>0</v>
      </c>
      <c r="I179" s="58">
        <f>IF(VLOOKUP($A179,'hk2012'!$A:$G,1)=$A179,VLOOKUP($A179,'hk2012'!$A:$G,7),0)</f>
        <v>0</v>
      </c>
      <c r="J179" s="58">
        <f>IF(VLOOKUP($A179,'hk2012'!$A:$H,1)=$A179,VLOOKUP($A179,'hk2012'!$A:$H,8),0)</f>
        <v>0</v>
      </c>
      <c r="K179" s="298">
        <f t="shared" si="61"/>
        <v>0</v>
      </c>
      <c r="L179" s="443"/>
    </row>
    <row r="180" spans="1:12" ht="12.75" outlineLevel="1">
      <c r="A180" s="54" t="str">
        <f t="shared" si="59"/>
        <v>365</v>
      </c>
      <c r="B180" s="55" t="s">
        <v>693</v>
      </c>
      <c r="C180" s="55" t="s">
        <v>694</v>
      </c>
      <c r="D180" s="58">
        <f>IF(VLOOKUP($A180,'hk2013'!$A:$G,1)=$A180,VLOOKUP($A180,'hk2013'!$A:$G,6),0)</f>
        <v>-20001.03</v>
      </c>
      <c r="E180" s="58">
        <f>IF(VLOOKUP($A180,'hk2013'!$A:$G,1)=$A180,VLOOKUP($A180,'hk2013'!$A:$G,7),0)</f>
        <v>54.17</v>
      </c>
      <c r="F180" s="58">
        <f>IF(VLOOKUP($A180,'hk2013'!$A:$H,1)=$A180,VLOOKUP($A180,'hk2013'!$A:$H,8),0)</f>
        <v>0</v>
      </c>
      <c r="G180" s="288">
        <f t="shared" si="60"/>
        <v>-19946.86</v>
      </c>
      <c r="H180" s="58">
        <f>IF(VLOOKUP($A180,'hk2012'!$A:$G,1)=$A180,VLOOKUP($A180,'hk2012'!$A:$G,6),0)</f>
        <v>-20002.96</v>
      </c>
      <c r="I180" s="58">
        <f>IF(VLOOKUP($A180,'hk2012'!$A:$G,1)=$A180,VLOOKUP($A180,'hk2012'!$A:$G,7),0)</f>
        <v>1241.74</v>
      </c>
      <c r="J180" s="58">
        <f>IF(VLOOKUP($A180,'hk2012'!$A:$H,1)=$A180,VLOOKUP($A180,'hk2012'!$A:$H,8),0)</f>
        <v>1239.81</v>
      </c>
      <c r="K180" s="298">
        <f t="shared" si="61"/>
        <v>-20001.03</v>
      </c>
      <c r="L180" s="443"/>
    </row>
    <row r="181" spans="1:12" ht="12.75" outlineLevel="1">
      <c r="A181" s="54" t="str">
        <f t="shared" si="59"/>
        <v>366</v>
      </c>
      <c r="B181" s="55" t="s">
        <v>695</v>
      </c>
      <c r="C181" s="55" t="s">
        <v>696</v>
      </c>
      <c r="D181" s="58">
        <f>IF(VLOOKUP($A181,'hk2013'!$A:$G,1)=$A181,VLOOKUP($A181,'hk2013'!$A:$G,6),0)</f>
        <v>0</v>
      </c>
      <c r="E181" s="58">
        <f>IF(VLOOKUP($A181,'hk2013'!$A:$G,1)=$A181,VLOOKUP($A181,'hk2013'!$A:$G,7),0)</f>
        <v>0</v>
      </c>
      <c r="F181" s="58">
        <f>IF(VLOOKUP($A181,'hk2013'!$A:$H,1)=$A181,VLOOKUP($A181,'hk2013'!$A:$H,8),0)</f>
        <v>0</v>
      </c>
      <c r="G181" s="288">
        <f t="shared" si="60"/>
        <v>0</v>
      </c>
      <c r="H181" s="58">
        <f>IF(VLOOKUP($A181,'hk2012'!$A:$G,1)=$A181,VLOOKUP($A181,'hk2012'!$A:$G,6),0)</f>
        <v>0</v>
      </c>
      <c r="I181" s="58">
        <f>IF(VLOOKUP($A181,'hk2012'!$A:$G,1)=$A181,VLOOKUP($A181,'hk2012'!$A:$G,7),0)</f>
        <v>0</v>
      </c>
      <c r="J181" s="58">
        <f>IF(VLOOKUP($A181,'hk2012'!$A:$H,1)=$A181,VLOOKUP($A181,'hk2012'!$A:$H,8),0)</f>
        <v>0</v>
      </c>
      <c r="K181" s="298">
        <f t="shared" si="61"/>
        <v>0</v>
      </c>
      <c r="L181" s="443"/>
    </row>
    <row r="182" spans="1:12" ht="12.75" outlineLevel="1">
      <c r="A182" s="54" t="str">
        <f t="shared" si="59"/>
        <v>367</v>
      </c>
      <c r="B182" s="55" t="s">
        <v>697</v>
      </c>
      <c r="C182" s="55" t="s">
        <v>698</v>
      </c>
      <c r="D182" s="58">
        <f>IF(VLOOKUP($A182,'hk2013'!$A:$G,1)=$A182,VLOOKUP($A182,'hk2013'!$A:$G,6),0)</f>
        <v>0</v>
      </c>
      <c r="E182" s="58">
        <f>IF(VLOOKUP($A182,'hk2013'!$A:$G,1)=$A182,VLOOKUP($A182,'hk2013'!$A:$G,7),0)</f>
        <v>0</v>
      </c>
      <c r="F182" s="58">
        <f>IF(VLOOKUP($A182,'hk2013'!$A:$H,1)=$A182,VLOOKUP($A182,'hk2013'!$A:$H,8),0)</f>
        <v>0</v>
      </c>
      <c r="G182" s="288">
        <f t="shared" si="60"/>
        <v>0</v>
      </c>
      <c r="H182" s="58">
        <f>IF(VLOOKUP($A182,'hk2012'!$A:$G,1)=$A182,VLOOKUP($A182,'hk2012'!$A:$G,6),0)</f>
        <v>0</v>
      </c>
      <c r="I182" s="58">
        <f>IF(VLOOKUP($A182,'hk2012'!$A:$G,1)=$A182,VLOOKUP($A182,'hk2012'!$A:$G,7),0)</f>
        <v>0</v>
      </c>
      <c r="J182" s="58">
        <f>IF(VLOOKUP($A182,'hk2012'!$A:$H,1)=$A182,VLOOKUP($A182,'hk2012'!$A:$H,8),0)</f>
        <v>0</v>
      </c>
      <c r="K182" s="298">
        <f t="shared" si="61"/>
        <v>0</v>
      </c>
      <c r="L182" s="443"/>
    </row>
    <row r="183" spans="1:12" ht="12.75" outlineLevel="1">
      <c r="A183" s="54" t="str">
        <f t="shared" si="59"/>
        <v>368</v>
      </c>
      <c r="B183" s="55" t="s">
        <v>699</v>
      </c>
      <c r="C183" s="55" t="s">
        <v>700</v>
      </c>
      <c r="D183" s="58">
        <f>IF(VLOOKUP($A183,'hk2013'!$A:$G,1)=$A183,VLOOKUP($A183,'hk2013'!$A:$G,6),0)</f>
        <v>0</v>
      </c>
      <c r="E183" s="58">
        <f>IF(VLOOKUP($A183,'hk2013'!$A:$G,1)=$A183,VLOOKUP($A183,'hk2013'!$A:$G,7),0)</f>
        <v>0</v>
      </c>
      <c r="F183" s="58">
        <f>IF(VLOOKUP($A183,'hk2013'!$A:$H,1)=$A183,VLOOKUP($A183,'hk2013'!$A:$H,8),0)</f>
        <v>0</v>
      </c>
      <c r="G183" s="288">
        <f t="shared" si="60"/>
        <v>0</v>
      </c>
      <c r="H183" s="58">
        <f>IF(VLOOKUP($A183,'hk2012'!$A:$G,1)=$A183,VLOOKUP($A183,'hk2012'!$A:$G,6),0)</f>
        <v>0</v>
      </c>
      <c r="I183" s="58">
        <f>IF(VLOOKUP($A183,'hk2012'!$A:$G,1)=$A183,VLOOKUP($A183,'hk2012'!$A:$G,7),0)</f>
        <v>0</v>
      </c>
      <c r="J183" s="58">
        <f>IF(VLOOKUP($A183,'hk2012'!$A:$H,1)=$A183,VLOOKUP($A183,'hk2012'!$A:$H,8),0)</f>
        <v>0</v>
      </c>
      <c r="K183" s="298">
        <f t="shared" si="61"/>
        <v>0</v>
      </c>
      <c r="L183" s="443"/>
    </row>
    <row r="184" spans="1:12" ht="13.5" outlineLevel="1" thickBot="1">
      <c r="A184" s="61"/>
      <c r="B184" s="62"/>
      <c r="C184" s="62"/>
      <c r="D184" s="60"/>
      <c r="E184" s="60"/>
      <c r="F184" s="60"/>
      <c r="G184" s="289"/>
      <c r="H184" s="60"/>
      <c r="I184" s="60"/>
      <c r="J184" s="60"/>
      <c r="K184" s="299"/>
      <c r="L184" s="443"/>
    </row>
    <row r="185" spans="1:12" ht="12.75">
      <c r="A185" s="70" t="s">
        <v>384</v>
      </c>
      <c r="B185" s="71"/>
      <c r="C185" s="72" t="s">
        <v>701</v>
      </c>
      <c r="D185" s="53">
        <f t="shared" ref="D185:K185" si="62">SUM(D186:D195)</f>
        <v>-93.55</v>
      </c>
      <c r="E185" s="53">
        <f t="shared" si="62"/>
        <v>187.1</v>
      </c>
      <c r="F185" s="53">
        <f t="shared" si="62"/>
        <v>93.55</v>
      </c>
      <c r="G185" s="290">
        <f t="shared" si="62"/>
        <v>0</v>
      </c>
      <c r="H185" s="53">
        <f t="shared" si="62"/>
        <v>-88.06</v>
      </c>
      <c r="I185" s="53">
        <f t="shared" si="62"/>
        <v>1117.1099999999999</v>
      </c>
      <c r="J185" s="53">
        <f t="shared" si="62"/>
        <v>1122.5999999999999</v>
      </c>
      <c r="K185" s="300">
        <f t="shared" si="62"/>
        <v>-93.549999999999955</v>
      </c>
      <c r="L185" s="443"/>
    </row>
    <row r="186" spans="1:12" ht="12.75" outlineLevel="1">
      <c r="A186" s="54" t="str">
        <f t="shared" ref="A186:A194" si="63">LEFT(B186,3)</f>
        <v>371</v>
      </c>
      <c r="B186" s="55" t="s">
        <v>702</v>
      </c>
      <c r="C186" s="55" t="s">
        <v>703</v>
      </c>
      <c r="D186" s="58">
        <f>IF(VLOOKUP($A186,'hk2013'!$A:$G,1)=$A186,VLOOKUP($A186,'hk2013'!$A:$G,6),0)</f>
        <v>0</v>
      </c>
      <c r="E186" s="58">
        <f>IF(VLOOKUP($A186,'hk2013'!$A:$G,1)=$A186,VLOOKUP($A186,'hk2013'!$A:$G,7),0)</f>
        <v>0</v>
      </c>
      <c r="F186" s="58">
        <f>IF(VLOOKUP($A186,'hk2013'!$A:$H,1)=$A186,VLOOKUP($A186,'hk2013'!$A:$H,8),0)</f>
        <v>0</v>
      </c>
      <c r="G186" s="288">
        <f t="shared" ref="G186:G194" si="64">SUM(D186+E186-F186)</f>
        <v>0</v>
      </c>
      <c r="H186" s="58">
        <f>IF(VLOOKUP($A186,'hk2012'!$A:$G,1)=$A186,VLOOKUP($A186,'hk2012'!$A:$G,6),0)</f>
        <v>0</v>
      </c>
      <c r="I186" s="58">
        <f>IF(VLOOKUP($A186,'hk2012'!$A:$G,1)=$A186,VLOOKUP($A186,'hk2012'!$A:$G,7),0)</f>
        <v>0</v>
      </c>
      <c r="J186" s="58">
        <f>IF(VLOOKUP($A186,'hk2012'!$A:$H,1)=$A186,VLOOKUP($A186,'hk2012'!$A:$H,8),0)</f>
        <v>0</v>
      </c>
      <c r="K186" s="298">
        <f t="shared" ref="K186:K194" si="65">SUM(H186+I186-J186)</f>
        <v>0</v>
      </c>
      <c r="L186" s="443"/>
    </row>
    <row r="187" spans="1:12" ht="12.75" outlineLevel="1">
      <c r="A187" s="54" t="str">
        <f t="shared" si="63"/>
        <v>372</v>
      </c>
      <c r="B187" s="55" t="s">
        <v>704</v>
      </c>
      <c r="C187" s="55" t="s">
        <v>705</v>
      </c>
      <c r="D187" s="58">
        <f>IF(VLOOKUP($A187,'hk2013'!$A:$G,1)=$A187,VLOOKUP($A187,'hk2013'!$A:$G,6),0)</f>
        <v>0</v>
      </c>
      <c r="E187" s="58">
        <f>IF(VLOOKUP($A187,'hk2013'!$A:$G,1)=$A187,VLOOKUP($A187,'hk2013'!$A:$G,7),0)</f>
        <v>0</v>
      </c>
      <c r="F187" s="58">
        <f>IF(VLOOKUP($A187,'hk2013'!$A:$H,1)=$A187,VLOOKUP($A187,'hk2013'!$A:$H,8),0)</f>
        <v>0</v>
      </c>
      <c r="G187" s="288">
        <f t="shared" si="64"/>
        <v>0</v>
      </c>
      <c r="H187" s="58">
        <f>IF(VLOOKUP($A187,'hk2012'!$A:$G,1)=$A187,VLOOKUP($A187,'hk2012'!$A:$G,6),0)</f>
        <v>0</v>
      </c>
      <c r="I187" s="58">
        <f>IF(VLOOKUP($A187,'hk2012'!$A:$G,1)=$A187,VLOOKUP($A187,'hk2012'!$A:$G,7),0)</f>
        <v>0</v>
      </c>
      <c r="J187" s="58">
        <f>IF(VLOOKUP($A187,'hk2012'!$A:$H,1)=$A187,VLOOKUP($A187,'hk2012'!$A:$H,8),0)</f>
        <v>0</v>
      </c>
      <c r="K187" s="298">
        <f t="shared" si="65"/>
        <v>0</v>
      </c>
      <c r="L187" s="443"/>
    </row>
    <row r="188" spans="1:12" ht="12.75" outlineLevel="1">
      <c r="A188" s="54" t="str">
        <f t="shared" si="63"/>
        <v>373</v>
      </c>
      <c r="B188" s="55" t="s">
        <v>706</v>
      </c>
      <c r="C188" s="55" t="s">
        <v>707</v>
      </c>
      <c r="D188" s="58">
        <f>IF(VLOOKUP($A188,'hk2013'!$A:$G,1)=$A188,VLOOKUP($A188,'hk2013'!$A:$G,6),0)</f>
        <v>0</v>
      </c>
      <c r="E188" s="58">
        <f>IF(VLOOKUP($A188,'hk2013'!$A:$G,1)=$A188,VLOOKUP($A188,'hk2013'!$A:$G,7),0)</f>
        <v>0</v>
      </c>
      <c r="F188" s="58">
        <f>IF(VLOOKUP($A188,'hk2013'!$A:$H,1)=$A188,VLOOKUP($A188,'hk2013'!$A:$H,8),0)</f>
        <v>0</v>
      </c>
      <c r="G188" s="288">
        <f t="shared" si="64"/>
        <v>0</v>
      </c>
      <c r="H188" s="58">
        <f>IF(VLOOKUP($A188,'hk2012'!$A:$G,1)=$A188,VLOOKUP($A188,'hk2012'!$A:$G,6),0)</f>
        <v>0</v>
      </c>
      <c r="I188" s="58">
        <f>IF(VLOOKUP($A188,'hk2012'!$A:$G,1)=$A188,VLOOKUP($A188,'hk2012'!$A:$G,7),0)</f>
        <v>0</v>
      </c>
      <c r="J188" s="58">
        <f>IF(VLOOKUP($A188,'hk2012'!$A:$H,1)=$A188,VLOOKUP($A188,'hk2012'!$A:$H,8),0)</f>
        <v>0</v>
      </c>
      <c r="K188" s="298">
        <f t="shared" si="65"/>
        <v>0</v>
      </c>
      <c r="L188" s="443"/>
    </row>
    <row r="189" spans="1:12" ht="12.75" outlineLevel="1">
      <c r="A189" s="54" t="str">
        <f t="shared" si="63"/>
        <v>374</v>
      </c>
      <c r="B189" s="55" t="s">
        <v>708</v>
      </c>
      <c r="C189" s="55" t="s">
        <v>709</v>
      </c>
      <c r="D189" s="58">
        <f>IF(VLOOKUP($A189,'hk2013'!$A:$G,1)=$A189,VLOOKUP($A189,'hk2013'!$A:$G,6),0)</f>
        <v>0</v>
      </c>
      <c r="E189" s="58">
        <f>IF(VLOOKUP($A189,'hk2013'!$A:$G,1)=$A189,VLOOKUP($A189,'hk2013'!$A:$G,7),0)</f>
        <v>0</v>
      </c>
      <c r="F189" s="58">
        <f>IF(VLOOKUP($A189,'hk2013'!$A:$H,1)=$A189,VLOOKUP($A189,'hk2013'!$A:$H,8),0)</f>
        <v>0</v>
      </c>
      <c r="G189" s="288">
        <f t="shared" si="64"/>
        <v>0</v>
      </c>
      <c r="H189" s="58">
        <f>IF(VLOOKUP($A189,'hk2012'!$A:$G,1)=$A189,VLOOKUP($A189,'hk2012'!$A:$G,6),0)</f>
        <v>0</v>
      </c>
      <c r="I189" s="58">
        <f>IF(VLOOKUP($A189,'hk2012'!$A:$G,1)=$A189,VLOOKUP($A189,'hk2012'!$A:$G,7),0)</f>
        <v>0</v>
      </c>
      <c r="J189" s="58">
        <f>IF(VLOOKUP($A189,'hk2012'!$A:$H,1)=$A189,VLOOKUP($A189,'hk2012'!$A:$H,8),0)</f>
        <v>0</v>
      </c>
      <c r="K189" s="298">
        <f t="shared" si="65"/>
        <v>0</v>
      </c>
      <c r="L189" s="443"/>
    </row>
    <row r="190" spans="1:12" ht="12.75" outlineLevel="1">
      <c r="A190" s="54" t="str">
        <f t="shared" si="63"/>
        <v>375</v>
      </c>
      <c r="B190" s="55" t="s">
        <v>710</v>
      </c>
      <c r="C190" s="55" t="s">
        <v>711</v>
      </c>
      <c r="D190" s="58">
        <f>IF(VLOOKUP($A190,'hk2013'!$A:$G,1)=$A190,VLOOKUP($A190,'hk2013'!$A:$G,6),0)</f>
        <v>0</v>
      </c>
      <c r="E190" s="58">
        <f>IF(VLOOKUP($A190,'hk2013'!$A:$G,1)=$A190,VLOOKUP($A190,'hk2013'!$A:$G,7),0)</f>
        <v>0</v>
      </c>
      <c r="F190" s="58">
        <f>IF(VLOOKUP($A190,'hk2013'!$A:$H,1)=$A190,VLOOKUP($A190,'hk2013'!$A:$H,8),0)</f>
        <v>0</v>
      </c>
      <c r="G190" s="288">
        <f t="shared" si="64"/>
        <v>0</v>
      </c>
      <c r="H190" s="58">
        <f>IF(VLOOKUP($A190,'hk2012'!$A:$G,1)=$A190,VLOOKUP($A190,'hk2012'!$A:$G,6),0)</f>
        <v>0</v>
      </c>
      <c r="I190" s="58">
        <f>IF(VLOOKUP($A190,'hk2012'!$A:$G,1)=$A190,VLOOKUP($A190,'hk2012'!$A:$G,7),0)</f>
        <v>0</v>
      </c>
      <c r="J190" s="58">
        <f>IF(VLOOKUP($A190,'hk2012'!$A:$H,1)=$A190,VLOOKUP($A190,'hk2012'!$A:$H,8),0)</f>
        <v>0</v>
      </c>
      <c r="K190" s="298">
        <f t="shared" si="65"/>
        <v>0</v>
      </c>
      <c r="L190" s="443"/>
    </row>
    <row r="191" spans="1:12" ht="12.75" outlineLevel="1">
      <c r="A191" s="54" t="str">
        <f t="shared" si="63"/>
        <v>376</v>
      </c>
      <c r="B191" s="55" t="s">
        <v>712</v>
      </c>
      <c r="C191" s="55" t="s">
        <v>713</v>
      </c>
      <c r="D191" s="58">
        <f>IF(VLOOKUP($A191,'hk2013'!$A:$G,1)=$A191,VLOOKUP($A191,'hk2013'!$A:$G,6),0)</f>
        <v>0</v>
      </c>
      <c r="E191" s="58">
        <f>IF(VLOOKUP($A191,'hk2013'!$A:$G,1)=$A191,VLOOKUP($A191,'hk2013'!$A:$G,7),0)</f>
        <v>0</v>
      </c>
      <c r="F191" s="58">
        <f>IF(VLOOKUP($A191,'hk2013'!$A:$H,1)=$A191,VLOOKUP($A191,'hk2013'!$A:$H,8),0)</f>
        <v>0</v>
      </c>
      <c r="G191" s="288">
        <f t="shared" si="64"/>
        <v>0</v>
      </c>
      <c r="H191" s="58">
        <f>IF(VLOOKUP($A191,'hk2012'!$A:$G,1)=$A191,VLOOKUP($A191,'hk2012'!$A:$G,6),0)</f>
        <v>0</v>
      </c>
      <c r="I191" s="58">
        <f>IF(VLOOKUP($A191,'hk2012'!$A:$G,1)=$A191,VLOOKUP($A191,'hk2012'!$A:$G,7),0)</f>
        <v>0</v>
      </c>
      <c r="J191" s="58">
        <f>IF(VLOOKUP($A191,'hk2012'!$A:$H,1)=$A191,VLOOKUP($A191,'hk2012'!$A:$H,8),0)</f>
        <v>0</v>
      </c>
      <c r="K191" s="298">
        <f t="shared" si="65"/>
        <v>0</v>
      </c>
      <c r="L191" s="443"/>
    </row>
    <row r="192" spans="1:12" ht="12.75" outlineLevel="1">
      <c r="A192" s="54" t="str">
        <f t="shared" si="63"/>
        <v>377</v>
      </c>
      <c r="B192" s="55" t="s">
        <v>714</v>
      </c>
      <c r="C192" s="55" t="s">
        <v>715</v>
      </c>
      <c r="D192" s="58">
        <f>IF(VLOOKUP($A192,'hk2013'!$A:$G,1)=$A192,VLOOKUP($A192,'hk2013'!$A:$G,6),0)</f>
        <v>0</v>
      </c>
      <c r="E192" s="58">
        <f>IF(VLOOKUP($A192,'hk2013'!$A:$G,1)=$A192,VLOOKUP($A192,'hk2013'!$A:$G,7),0)</f>
        <v>0</v>
      </c>
      <c r="F192" s="58">
        <f>IF(VLOOKUP($A192,'hk2013'!$A:$H,1)=$A192,VLOOKUP($A192,'hk2013'!$A:$H,8),0)</f>
        <v>0</v>
      </c>
      <c r="G192" s="288">
        <f t="shared" si="64"/>
        <v>0</v>
      </c>
      <c r="H192" s="58">
        <f>IF(VLOOKUP($A192,'hk2012'!$A:$G,1)=$A192,VLOOKUP($A192,'hk2012'!$A:$G,6),0)</f>
        <v>0</v>
      </c>
      <c r="I192" s="58">
        <f>IF(VLOOKUP($A192,'hk2012'!$A:$G,1)=$A192,VLOOKUP($A192,'hk2012'!$A:$G,7),0)</f>
        <v>0</v>
      </c>
      <c r="J192" s="58">
        <f>IF(VLOOKUP($A192,'hk2012'!$A:$H,1)=$A192,VLOOKUP($A192,'hk2012'!$A:$H,8),0)</f>
        <v>0</v>
      </c>
      <c r="K192" s="298">
        <f t="shared" si="65"/>
        <v>0</v>
      </c>
      <c r="L192" s="443"/>
    </row>
    <row r="193" spans="1:12" ht="12.75" outlineLevel="1">
      <c r="A193" s="54" t="str">
        <f t="shared" si="63"/>
        <v>378</v>
      </c>
      <c r="B193" s="55" t="s">
        <v>716</v>
      </c>
      <c r="C193" s="55" t="s">
        <v>717</v>
      </c>
      <c r="D193" s="58">
        <f>IF(VLOOKUP($A193,'hk2013'!$A:$G,1)=$A193,VLOOKUP($A193,'hk2013'!$A:$G,6),0)</f>
        <v>0</v>
      </c>
      <c r="E193" s="58">
        <f>IF(VLOOKUP($A193,'hk2013'!$A:$G,1)=$A193,VLOOKUP($A193,'hk2013'!$A:$G,7),0)</f>
        <v>0</v>
      </c>
      <c r="F193" s="58">
        <f>IF(VLOOKUP($A193,'hk2013'!$A:$H,1)=$A193,VLOOKUP($A193,'hk2013'!$A:$H,8),0)</f>
        <v>0</v>
      </c>
      <c r="G193" s="288">
        <f t="shared" si="64"/>
        <v>0</v>
      </c>
      <c r="H193" s="58">
        <f>IF(VLOOKUP($A193,'hk2012'!$A:$G,1)=$A193,VLOOKUP($A193,'hk2012'!$A:$G,6),0)</f>
        <v>0</v>
      </c>
      <c r="I193" s="58">
        <f>IF(VLOOKUP($A193,'hk2012'!$A:$G,1)=$A193,VLOOKUP($A193,'hk2012'!$A:$G,7),0)</f>
        <v>0</v>
      </c>
      <c r="J193" s="58">
        <f>IF(VLOOKUP($A193,'hk2012'!$A:$H,1)=$A193,VLOOKUP($A193,'hk2012'!$A:$H,8),0)</f>
        <v>0</v>
      </c>
      <c r="K193" s="298">
        <f t="shared" si="65"/>
        <v>0</v>
      </c>
      <c r="L193" s="443"/>
    </row>
    <row r="194" spans="1:12" ht="12.75" outlineLevel="1">
      <c r="A194" s="54" t="str">
        <f t="shared" si="63"/>
        <v>379</v>
      </c>
      <c r="B194" s="55" t="s">
        <v>718</v>
      </c>
      <c r="C194" s="55" t="s">
        <v>719</v>
      </c>
      <c r="D194" s="58">
        <f>IF(VLOOKUP($A194,'hk2013'!$A:$G,1)=$A194,VLOOKUP($A194,'hk2013'!$A:$G,6),0)</f>
        <v>-93.55</v>
      </c>
      <c r="E194" s="58">
        <f>IF(VLOOKUP($A194,'hk2013'!$A:$G,1)=$A194,VLOOKUP($A194,'hk2013'!$A:$G,7),0)</f>
        <v>187.1</v>
      </c>
      <c r="F194" s="58">
        <f>IF(VLOOKUP($A194,'hk2013'!$A:$H,1)=$A194,VLOOKUP($A194,'hk2013'!$A:$H,8),0)</f>
        <v>93.55</v>
      </c>
      <c r="G194" s="288">
        <f t="shared" si="64"/>
        <v>0</v>
      </c>
      <c r="H194" s="58">
        <f>IF(VLOOKUP($A194,'hk2012'!$A:$G,1)=$A194,VLOOKUP($A194,'hk2012'!$A:$G,6),0)</f>
        <v>-88.06</v>
      </c>
      <c r="I194" s="58">
        <f>IF(VLOOKUP($A194,'hk2012'!$A:$G,1)=$A194,VLOOKUP($A194,'hk2012'!$A:$G,7),0)</f>
        <v>1117.1099999999999</v>
      </c>
      <c r="J194" s="58">
        <f>IF(VLOOKUP($A194,'hk2012'!$A:$H,1)=$A194,VLOOKUP($A194,'hk2012'!$A:$H,8),0)</f>
        <v>1122.5999999999999</v>
      </c>
      <c r="K194" s="298">
        <f t="shared" si="65"/>
        <v>-93.549999999999955</v>
      </c>
      <c r="L194" s="443"/>
    </row>
    <row r="195" spans="1:12" ht="13.5" outlineLevel="1" thickBot="1">
      <c r="A195" s="61"/>
      <c r="B195" s="62"/>
      <c r="C195" s="62"/>
      <c r="D195" s="60"/>
      <c r="E195" s="60"/>
      <c r="F195" s="60"/>
      <c r="G195" s="289"/>
      <c r="H195" s="60"/>
      <c r="I195" s="60"/>
      <c r="J195" s="60"/>
      <c r="K195" s="299"/>
      <c r="L195" s="443"/>
    </row>
    <row r="196" spans="1:12" ht="12.75">
      <c r="A196" s="70" t="s">
        <v>385</v>
      </c>
      <c r="B196" s="71"/>
      <c r="C196" s="72" t="s">
        <v>720</v>
      </c>
      <c r="D196" s="53">
        <f t="shared" ref="D196:K196" si="66">SUM(D197:D206)</f>
        <v>0</v>
      </c>
      <c r="E196" s="53">
        <f t="shared" si="66"/>
        <v>0</v>
      </c>
      <c r="F196" s="53">
        <f t="shared" si="66"/>
        <v>0</v>
      </c>
      <c r="G196" s="290">
        <f t="shared" si="66"/>
        <v>0</v>
      </c>
      <c r="H196" s="53">
        <f t="shared" si="66"/>
        <v>19.87</v>
      </c>
      <c r="I196" s="53">
        <f t="shared" si="66"/>
        <v>0</v>
      </c>
      <c r="J196" s="53">
        <f t="shared" si="66"/>
        <v>19.87</v>
      </c>
      <c r="K196" s="300">
        <f t="shared" si="66"/>
        <v>0</v>
      </c>
      <c r="L196" s="443"/>
    </row>
    <row r="197" spans="1:12" ht="12.75" outlineLevel="1">
      <c r="A197" s="54" t="str">
        <f>LEFT(B197,3)</f>
        <v>381</v>
      </c>
      <c r="B197" s="55" t="s">
        <v>721</v>
      </c>
      <c r="C197" s="55" t="s">
        <v>722</v>
      </c>
      <c r="D197" s="58">
        <f>IF(VLOOKUP($A197,'hk2013'!$A:$G,1)=$A197,VLOOKUP($A197,'hk2013'!$A:$G,6),0)</f>
        <v>0</v>
      </c>
      <c r="E197" s="58">
        <f>IF(VLOOKUP($A197,'hk2013'!$A:$G,1)=$A197,VLOOKUP($A197,'hk2013'!$A:$G,7),0)</f>
        <v>0</v>
      </c>
      <c r="F197" s="58">
        <f>IF(VLOOKUP($A197,'hk2013'!$A:$H,1)=$A197,VLOOKUP($A197,'hk2013'!$A:$H,8),0)</f>
        <v>0</v>
      </c>
      <c r="G197" s="288">
        <f t="shared" ref="G197:G205" si="67">SUM(D197+E197-F197)</f>
        <v>0</v>
      </c>
      <c r="H197" s="58">
        <f>IF(VLOOKUP($A197,'hk2012'!$A:$G,1)=$A197,VLOOKUP($A197,'hk2012'!$A:$G,6),0)</f>
        <v>19.87</v>
      </c>
      <c r="I197" s="58">
        <f>IF(VLOOKUP($A197,'hk2012'!$A:$G,1)=$A197,VLOOKUP($A197,'hk2012'!$A:$G,7),0)</f>
        <v>0</v>
      </c>
      <c r="J197" s="58">
        <f>IF(VLOOKUP($A197,'hk2012'!$A:$H,1)=$A197,VLOOKUP($A197,'hk2012'!$A:$H,8),0)</f>
        <v>19.87</v>
      </c>
      <c r="K197" s="298">
        <f t="shared" ref="K197:K205" si="68">SUM(H197+I197-J197)</f>
        <v>0</v>
      </c>
      <c r="L197" s="443"/>
    </row>
    <row r="198" spans="1:12" ht="12.75" outlineLevel="1">
      <c r="A198" s="54" t="str">
        <f>LEFT(B198,3)</f>
        <v>382</v>
      </c>
      <c r="B198" s="55" t="s">
        <v>723</v>
      </c>
      <c r="C198" s="55" t="s">
        <v>724</v>
      </c>
      <c r="D198" s="58">
        <f>IF(VLOOKUP($A198,'hk2013'!$A:$G,1)=$A198,VLOOKUP($A198,'hk2013'!$A:$G,6),0)</f>
        <v>0</v>
      </c>
      <c r="E198" s="58">
        <f>IF(VLOOKUP($A198,'hk2013'!$A:$G,1)=$A198,VLOOKUP($A198,'hk2013'!$A:$G,7),0)</f>
        <v>0</v>
      </c>
      <c r="F198" s="58">
        <f>IF(VLOOKUP($A198,'hk2013'!$A:$H,1)=$A198,VLOOKUP($A198,'hk2013'!$A:$H,8),0)</f>
        <v>0</v>
      </c>
      <c r="G198" s="288">
        <f t="shared" si="67"/>
        <v>0</v>
      </c>
      <c r="H198" s="58">
        <f>IF(VLOOKUP($A198,'hk2012'!$A:$G,1)=$A198,VLOOKUP($A198,'hk2012'!$A:$G,6),0)</f>
        <v>0</v>
      </c>
      <c r="I198" s="58">
        <f>IF(VLOOKUP($A198,'hk2012'!$A:$G,1)=$A198,VLOOKUP($A198,'hk2012'!$A:$G,7),0)</f>
        <v>0</v>
      </c>
      <c r="J198" s="58">
        <f>IF(VLOOKUP($A198,'hk2012'!$A:$H,1)=$A198,VLOOKUP($A198,'hk2012'!$A:$H,8),0)</f>
        <v>0</v>
      </c>
      <c r="K198" s="298">
        <f t="shared" si="68"/>
        <v>0</v>
      </c>
      <c r="L198" s="443"/>
    </row>
    <row r="199" spans="1:12" ht="12.75" outlineLevel="1">
      <c r="A199" s="54" t="str">
        <f>LEFT(B199,3)</f>
        <v>383</v>
      </c>
      <c r="B199" s="55" t="s">
        <v>725</v>
      </c>
      <c r="C199" s="55" t="s">
        <v>726</v>
      </c>
      <c r="D199" s="58">
        <f>IF(VLOOKUP($A199,'hk2013'!$A:$G,1)=$A199,VLOOKUP($A199,'hk2013'!$A:$G,6),0)</f>
        <v>0</v>
      </c>
      <c r="E199" s="58">
        <f>IF(VLOOKUP($A199,'hk2013'!$A:$G,1)=$A199,VLOOKUP($A199,'hk2013'!$A:$G,7),0)</f>
        <v>0</v>
      </c>
      <c r="F199" s="58">
        <f>IF(VLOOKUP($A199,'hk2013'!$A:$H,1)=$A199,VLOOKUP($A199,'hk2013'!$A:$H,8),0)</f>
        <v>0</v>
      </c>
      <c r="G199" s="288">
        <f t="shared" si="67"/>
        <v>0</v>
      </c>
      <c r="H199" s="58">
        <f>IF(VLOOKUP($A199,'hk2012'!$A:$G,1)=$A199,VLOOKUP($A199,'hk2012'!$A:$G,6),0)</f>
        <v>0</v>
      </c>
      <c r="I199" s="58">
        <f>IF(VLOOKUP($A199,'hk2012'!$A:$G,1)=$A199,VLOOKUP($A199,'hk2012'!$A:$G,7),0)</f>
        <v>0</v>
      </c>
      <c r="J199" s="58">
        <f>IF(VLOOKUP($A199,'hk2012'!$A:$H,1)=$A199,VLOOKUP($A199,'hk2012'!$A:$H,8),0)</f>
        <v>0</v>
      </c>
      <c r="K199" s="298">
        <f t="shared" si="68"/>
        <v>0</v>
      </c>
      <c r="L199" s="443"/>
    </row>
    <row r="200" spans="1:12" ht="12.75" outlineLevel="1">
      <c r="A200" s="54" t="str">
        <f>LEFT(B200,3)</f>
        <v>384</v>
      </c>
      <c r="B200" s="55" t="s">
        <v>727</v>
      </c>
      <c r="C200" s="55" t="s">
        <v>728</v>
      </c>
      <c r="D200" s="58">
        <f>IF(VLOOKUP($A200,'hk2013'!$A:$G,1)=$A200,VLOOKUP($A200,'hk2013'!$A:$G,6),0)</f>
        <v>0</v>
      </c>
      <c r="E200" s="58">
        <f>IF(VLOOKUP($A200,'hk2013'!$A:$G,1)=$A200,VLOOKUP($A200,'hk2013'!$A:$G,7),0)</f>
        <v>0</v>
      </c>
      <c r="F200" s="58">
        <f>IF(VLOOKUP($A200,'hk2013'!$A:$H,1)=$A200,VLOOKUP($A200,'hk2013'!$A:$H,8),0)</f>
        <v>0</v>
      </c>
      <c r="G200" s="288">
        <f t="shared" si="67"/>
        <v>0</v>
      </c>
      <c r="H200" s="58">
        <f>IF(VLOOKUP($A200,'hk2012'!$A:$G,1)=$A200,VLOOKUP($A200,'hk2012'!$A:$G,6),0)</f>
        <v>0</v>
      </c>
      <c r="I200" s="58">
        <f>IF(VLOOKUP($A200,'hk2012'!$A:$G,1)=$A200,VLOOKUP($A200,'hk2012'!$A:$G,7),0)</f>
        <v>0</v>
      </c>
      <c r="J200" s="58">
        <f>IF(VLOOKUP($A200,'hk2012'!$A:$H,1)=$A200,VLOOKUP($A200,'hk2012'!$A:$H,8),0)</f>
        <v>0</v>
      </c>
      <c r="K200" s="298">
        <f t="shared" si="68"/>
        <v>0</v>
      </c>
      <c r="L200" s="443"/>
    </row>
    <row r="201" spans="1:12" ht="12.75" outlineLevel="1">
      <c r="A201" s="54" t="str">
        <f>LEFT(B201,3)</f>
        <v>385</v>
      </c>
      <c r="B201" s="55" t="s">
        <v>729</v>
      </c>
      <c r="C201" s="55" t="s">
        <v>730</v>
      </c>
      <c r="D201" s="58">
        <f>IF(VLOOKUP($A201,'hk2013'!$A:$G,1)=$A201,VLOOKUP($A201,'hk2013'!$A:$G,6),0)</f>
        <v>0</v>
      </c>
      <c r="E201" s="58">
        <f>IF(VLOOKUP($A201,'hk2013'!$A:$G,1)=$A201,VLOOKUP($A201,'hk2013'!$A:$G,7),0)</f>
        <v>0</v>
      </c>
      <c r="F201" s="58">
        <f>IF(VLOOKUP($A201,'hk2013'!$A:$H,1)=$A201,VLOOKUP($A201,'hk2013'!$A:$H,8),0)</f>
        <v>0</v>
      </c>
      <c r="G201" s="288">
        <f t="shared" si="67"/>
        <v>0</v>
      </c>
      <c r="H201" s="58">
        <f>IF(VLOOKUP($A201,'hk2012'!$A:$G,1)=$A201,VLOOKUP($A201,'hk2012'!$A:$G,6),0)</f>
        <v>0</v>
      </c>
      <c r="I201" s="58">
        <f>IF(VLOOKUP($A201,'hk2012'!$A:$G,1)=$A201,VLOOKUP($A201,'hk2012'!$A:$G,7),0)</f>
        <v>0</v>
      </c>
      <c r="J201" s="58">
        <f>IF(VLOOKUP($A201,'hk2012'!$A:$H,1)=$A201,VLOOKUP($A201,'hk2012'!$A:$H,8),0)</f>
        <v>0</v>
      </c>
      <c r="K201" s="298">
        <f t="shared" si="68"/>
        <v>0</v>
      </c>
      <c r="L201" s="443"/>
    </row>
    <row r="202" spans="1:12" ht="12.75" outlineLevel="1">
      <c r="A202" s="67" t="s">
        <v>731</v>
      </c>
      <c r="B202" s="55"/>
      <c r="C202" s="56" t="s">
        <v>732</v>
      </c>
      <c r="D202" s="58">
        <f>IF(VLOOKUP($A202,'hk2013'!$A:$G,1)=$A202,VLOOKUP($A202,'hk2013'!$A:$G,6),0)</f>
        <v>0</v>
      </c>
      <c r="E202" s="58">
        <f>IF(VLOOKUP($A202,'hk2013'!$A:$G,1)=$A202,VLOOKUP($A202,'hk2013'!$A:$G,7),0)</f>
        <v>0</v>
      </c>
      <c r="F202" s="58">
        <f>IF(VLOOKUP($A202,'hk2013'!$A:$H,1)=$A202,VLOOKUP($A202,'hk2013'!$A:$H,8),0)</f>
        <v>0</v>
      </c>
      <c r="G202" s="288">
        <f t="shared" si="67"/>
        <v>0</v>
      </c>
      <c r="H202" s="58">
        <f>IF(VLOOKUP($A202,'hk2012'!$A:$G,1)=$A202,VLOOKUP($A202,'hk2012'!$A:$G,6),0)</f>
        <v>0</v>
      </c>
      <c r="I202" s="58">
        <f>IF(VLOOKUP($A202,'hk2012'!$A:$G,1)=$A202,VLOOKUP($A202,'hk2012'!$A:$G,7),0)</f>
        <v>0</v>
      </c>
      <c r="J202" s="58">
        <f>IF(VLOOKUP($A202,'hk2012'!$A:$H,1)=$A202,VLOOKUP($A202,'hk2012'!$A:$H,8),0)</f>
        <v>0</v>
      </c>
      <c r="K202" s="298">
        <f t="shared" si="68"/>
        <v>0</v>
      </c>
      <c r="L202" s="443"/>
    </row>
    <row r="203" spans="1:12" ht="12.75" outlineLevel="1">
      <c r="A203" s="67" t="s">
        <v>733</v>
      </c>
      <c r="B203" s="55"/>
      <c r="C203" s="56" t="s">
        <v>734</v>
      </c>
      <c r="D203" s="58">
        <f>IF(VLOOKUP($A203,'hk2013'!$A:$G,1)=$A203,VLOOKUP($A203,'hk2013'!$A:$G,6),0)</f>
        <v>0</v>
      </c>
      <c r="E203" s="58">
        <f>IF(VLOOKUP($A203,'hk2013'!$A:$G,1)=$A203,VLOOKUP($A203,'hk2013'!$A:$G,7),0)</f>
        <v>0</v>
      </c>
      <c r="F203" s="58">
        <f>IF(VLOOKUP($A203,'hk2013'!$A:$H,1)=$A203,VLOOKUP($A203,'hk2013'!$A:$H,8),0)</f>
        <v>0</v>
      </c>
      <c r="G203" s="288">
        <f t="shared" si="67"/>
        <v>0</v>
      </c>
      <c r="H203" s="58">
        <f>IF(VLOOKUP($A203,'hk2012'!$A:$G,1)=$A203,VLOOKUP($A203,'hk2012'!$A:$G,6),0)</f>
        <v>0</v>
      </c>
      <c r="I203" s="58">
        <f>IF(VLOOKUP($A203,'hk2012'!$A:$G,1)=$A203,VLOOKUP($A203,'hk2012'!$A:$G,7),0)</f>
        <v>0</v>
      </c>
      <c r="J203" s="58">
        <f>IF(VLOOKUP($A203,'hk2012'!$A:$H,1)=$A203,VLOOKUP($A203,'hk2012'!$A:$H,8),0)</f>
        <v>0</v>
      </c>
      <c r="K203" s="298">
        <f t="shared" si="68"/>
        <v>0</v>
      </c>
      <c r="L203" s="443"/>
    </row>
    <row r="204" spans="1:12" ht="12.75" outlineLevel="1">
      <c r="A204" s="67" t="s">
        <v>735</v>
      </c>
      <c r="B204" s="55"/>
      <c r="C204" s="56" t="s">
        <v>736</v>
      </c>
      <c r="D204" s="58">
        <f>IF(VLOOKUP($A204,'hk2013'!$A:$G,1)=$A204,VLOOKUP($A204,'hk2013'!$A:$G,6),0)</f>
        <v>0</v>
      </c>
      <c r="E204" s="58">
        <f>IF(VLOOKUP($A204,'hk2013'!$A:$G,1)=$A204,VLOOKUP($A204,'hk2013'!$A:$G,7),0)</f>
        <v>0</v>
      </c>
      <c r="F204" s="58">
        <f>IF(VLOOKUP($A204,'hk2013'!$A:$H,1)=$A204,VLOOKUP($A204,'hk2013'!$A:$H,8),0)</f>
        <v>0</v>
      </c>
      <c r="G204" s="288">
        <f t="shared" si="67"/>
        <v>0</v>
      </c>
      <c r="H204" s="58">
        <f>IF(VLOOKUP($A204,'hk2012'!$A:$G,1)=$A204,VLOOKUP($A204,'hk2012'!$A:$G,6),0)</f>
        <v>0</v>
      </c>
      <c r="I204" s="58">
        <f>IF(VLOOKUP($A204,'hk2012'!$A:$G,1)=$A204,VLOOKUP($A204,'hk2012'!$A:$G,7),0)</f>
        <v>0</v>
      </c>
      <c r="J204" s="58">
        <f>IF(VLOOKUP($A204,'hk2012'!$A:$H,1)=$A204,VLOOKUP($A204,'hk2012'!$A:$H,8),0)</f>
        <v>0</v>
      </c>
      <c r="K204" s="298">
        <f t="shared" si="68"/>
        <v>0</v>
      </c>
      <c r="L204" s="443"/>
    </row>
    <row r="205" spans="1:12" ht="12.75" outlineLevel="1">
      <c r="A205" s="67" t="s">
        <v>737</v>
      </c>
      <c r="B205" s="55"/>
      <c r="C205" s="56" t="s">
        <v>738</v>
      </c>
      <c r="D205" s="58">
        <f>IF(VLOOKUP($A205,'hk2013'!$A:$G,1)=$A205,VLOOKUP($A205,'hk2013'!$A:$G,6),0)</f>
        <v>0</v>
      </c>
      <c r="E205" s="58">
        <f>IF(VLOOKUP($A205,'hk2013'!$A:$G,1)=$A205,VLOOKUP($A205,'hk2013'!$A:$G,7),0)</f>
        <v>0</v>
      </c>
      <c r="F205" s="58">
        <f>IF(VLOOKUP($A205,'hk2013'!$A:$H,1)=$A205,VLOOKUP($A205,'hk2013'!$A:$H,8),0)</f>
        <v>0</v>
      </c>
      <c r="G205" s="288">
        <f t="shared" si="67"/>
        <v>0</v>
      </c>
      <c r="H205" s="58">
        <f>IF(VLOOKUP($A205,'hk2012'!$A:$G,1)=$A205,VLOOKUP($A205,'hk2012'!$A:$G,6),0)</f>
        <v>0</v>
      </c>
      <c r="I205" s="58">
        <f>IF(VLOOKUP($A205,'hk2012'!$A:$G,1)=$A205,VLOOKUP($A205,'hk2012'!$A:$G,7),0)</f>
        <v>0</v>
      </c>
      <c r="J205" s="58">
        <f>IF(VLOOKUP($A205,'hk2012'!$A:$H,1)=$A205,VLOOKUP($A205,'hk2012'!$A:$H,8),0)</f>
        <v>0</v>
      </c>
      <c r="K205" s="298">
        <f t="shared" si="68"/>
        <v>0</v>
      </c>
      <c r="L205" s="443"/>
    </row>
    <row r="206" spans="1:12" ht="13.5" outlineLevel="1" thickBot="1">
      <c r="A206" s="61"/>
      <c r="B206" s="62"/>
      <c r="C206" s="62"/>
      <c r="D206" s="60"/>
      <c r="E206" s="60"/>
      <c r="F206" s="60"/>
      <c r="G206" s="289"/>
      <c r="H206" s="60"/>
      <c r="I206" s="60"/>
      <c r="J206" s="60"/>
      <c r="K206" s="299"/>
      <c r="L206" s="443"/>
    </row>
    <row r="207" spans="1:12">
      <c r="A207" s="70" t="s">
        <v>739</v>
      </c>
      <c r="B207" s="71"/>
      <c r="C207" s="72" t="s">
        <v>740</v>
      </c>
      <c r="D207" s="53">
        <f t="shared" ref="D207:K207" si="69">SUM(D208:D211)</f>
        <v>0</v>
      </c>
      <c r="E207" s="53">
        <f t="shared" si="69"/>
        <v>0</v>
      </c>
      <c r="F207" s="53">
        <f t="shared" si="69"/>
        <v>0</v>
      </c>
      <c r="G207" s="290">
        <f t="shared" si="69"/>
        <v>0</v>
      </c>
      <c r="H207" s="53">
        <f t="shared" si="69"/>
        <v>0</v>
      </c>
      <c r="I207" s="53">
        <f t="shared" si="69"/>
        <v>0</v>
      </c>
      <c r="J207" s="53">
        <f t="shared" si="69"/>
        <v>0</v>
      </c>
      <c r="K207" s="300">
        <f t="shared" si="69"/>
        <v>0</v>
      </c>
    </row>
    <row r="208" spans="1:12" outlineLevel="1">
      <c r="A208" s="353" t="str">
        <f>LEFT(B208,3)</f>
        <v>391</v>
      </c>
      <c r="B208" s="354" t="s">
        <v>741</v>
      </c>
      <c r="C208" s="354" t="s">
        <v>742</v>
      </c>
      <c r="D208" s="355">
        <f>IF(VLOOKUP($A208,'hk2013'!$A:$G,1)=$A208,VLOOKUP($A208,'hk2013'!$A:$G,6),0)</f>
        <v>0</v>
      </c>
      <c r="E208" s="355">
        <f>IF(VLOOKUP($A208,'hk2013'!$A:$G,1)=$A208,VLOOKUP($A208,'hk2013'!$A:$G,7),0)</f>
        <v>0</v>
      </c>
      <c r="F208" s="355">
        <f>IF(VLOOKUP($A208,'hk2013'!$A:$H,1)=$A208,VLOOKUP($A208,'hk2013'!$A:$H,8),0)</f>
        <v>0</v>
      </c>
      <c r="G208" s="356">
        <f>SUM(D208+E208-F208)</f>
        <v>0</v>
      </c>
      <c r="H208" s="355">
        <f>IF(VLOOKUP($A208,'hk2012'!$A:$G,1)=$A208,VLOOKUP($A208,'hk2012'!$A:$G,6),0)</f>
        <v>0</v>
      </c>
      <c r="I208" s="355">
        <f>IF(VLOOKUP($A208,'hk2012'!$A:$G,1)=$A208,VLOOKUP($A208,'hk2012'!$A:$G,7),0)</f>
        <v>0</v>
      </c>
      <c r="J208" s="355">
        <f>IF(VLOOKUP($A208,'hk2012'!$A:$H,1)=$A208,VLOOKUP($A208,'hk2012'!$A:$H,8),0)</f>
        <v>0</v>
      </c>
      <c r="K208" s="357">
        <f>SUM(H208+I208-J208)</f>
        <v>0</v>
      </c>
    </row>
    <row r="209" spans="1:11" outlineLevel="1">
      <c r="A209" s="54" t="str">
        <f>LEFT(B209,3)</f>
        <v>395</v>
      </c>
      <c r="B209" s="55" t="s">
        <v>743</v>
      </c>
      <c r="C209" s="55" t="s">
        <v>744</v>
      </c>
      <c r="D209" s="58">
        <f>IF(VLOOKUP($A209,'hk2013'!$A:$G,1)=$A209,VLOOKUP($A209,'hk2013'!$A:$G,6),0)</f>
        <v>0</v>
      </c>
      <c r="E209" s="58">
        <f>IF(VLOOKUP($A209,'hk2013'!$A:$G,1)=$A209,VLOOKUP($A209,'hk2013'!$A:$G,7),0)</f>
        <v>0</v>
      </c>
      <c r="F209" s="58">
        <f>IF(VLOOKUP($A209,'hk2013'!$A:$H,1)=$A209,VLOOKUP($A209,'hk2013'!$A:$H,8),0)</f>
        <v>0</v>
      </c>
      <c r="G209" s="288">
        <f>SUM(D209+E209-F209)</f>
        <v>0</v>
      </c>
      <c r="H209" s="58">
        <f>IF(VLOOKUP($A209,'hk2012'!$A:$G,1)=$A209,VLOOKUP($A209,'hk2012'!$A:$G,6),0)</f>
        <v>0</v>
      </c>
      <c r="I209" s="58">
        <f>IF(VLOOKUP($A209,'hk2012'!$A:$G,1)=$A209,VLOOKUP($A209,'hk2012'!$A:$G,7),0)</f>
        <v>0</v>
      </c>
      <c r="J209" s="58">
        <f>IF(VLOOKUP($A209,'hk2012'!$A:$H,1)=$A209,VLOOKUP($A209,'hk2012'!$A:$H,8),0)</f>
        <v>0</v>
      </c>
      <c r="K209" s="298">
        <f>SUM(H209+I209-J209)</f>
        <v>0</v>
      </c>
    </row>
    <row r="210" spans="1:11" outlineLevel="1">
      <c r="A210" s="54" t="str">
        <f>LEFT(B210,3)</f>
        <v>398</v>
      </c>
      <c r="B210" s="55" t="s">
        <v>745</v>
      </c>
      <c r="C210" s="55" t="s">
        <v>746</v>
      </c>
      <c r="D210" s="58">
        <f>IF(VLOOKUP($A210,'hk2013'!$A:$G,1)=$A210,VLOOKUP($A210,'hk2013'!$A:$G,6),0)</f>
        <v>0</v>
      </c>
      <c r="E210" s="58">
        <f>IF(VLOOKUP($A210,'hk2013'!$A:$G,1)=$A210,VLOOKUP($A210,'hk2013'!$A:$G,7),0)</f>
        <v>0</v>
      </c>
      <c r="F210" s="58">
        <f>IF(VLOOKUP($A210,'hk2013'!$A:$H,1)=$A210,VLOOKUP($A210,'hk2013'!$A:$H,8),0)</f>
        <v>0</v>
      </c>
      <c r="G210" s="288">
        <f>SUM(D210+E210-F210)</f>
        <v>0</v>
      </c>
      <c r="H210" s="58">
        <f>IF(VLOOKUP($A210,'hk2012'!$A:$G,1)=$A210,VLOOKUP($A210,'hk2012'!$A:$G,6),0)</f>
        <v>0</v>
      </c>
      <c r="I210" s="58">
        <f>IF(VLOOKUP($A210,'hk2012'!$A:$G,1)=$A210,VLOOKUP($A210,'hk2012'!$A:$G,7),0)</f>
        <v>0</v>
      </c>
      <c r="J210" s="58">
        <f>IF(VLOOKUP($A210,'hk2012'!$A:$H,1)=$A210,VLOOKUP($A210,'hk2012'!$A:$H,8),0)</f>
        <v>0</v>
      </c>
      <c r="K210" s="298">
        <f>SUM(H210+I210-J210)</f>
        <v>0</v>
      </c>
    </row>
    <row r="211" spans="1:11" outlineLevel="1">
      <c r="A211" s="54"/>
      <c r="B211" s="55"/>
      <c r="C211" s="55"/>
      <c r="D211" s="58"/>
      <c r="E211" s="58"/>
      <c r="F211" s="58"/>
      <c r="G211" s="288"/>
      <c r="H211" s="58"/>
      <c r="I211" s="58"/>
      <c r="J211" s="58"/>
      <c r="K211" s="298"/>
    </row>
    <row r="212" spans="1:11" ht="11.25" outlineLevel="1" thickBot="1">
      <c r="A212" s="358"/>
      <c r="B212" s="55"/>
      <c r="C212" s="55"/>
      <c r="D212" s="58"/>
      <c r="E212" s="58"/>
      <c r="F212" s="58"/>
      <c r="G212" s="288"/>
      <c r="H212" s="58"/>
      <c r="I212" s="58"/>
      <c r="J212" s="58"/>
      <c r="K212" s="298"/>
    </row>
    <row r="213" spans="1:11" ht="12" thickBot="1">
      <c r="A213" s="47" t="s">
        <v>353</v>
      </c>
      <c r="B213" s="44"/>
      <c r="C213" s="48" t="s">
        <v>747</v>
      </c>
      <c r="D213" s="69">
        <f t="shared" ref="D213:K213" si="70">SUM(D214+D225+D233+D236+D238+D243+D246+D256+D259)</f>
        <v>-12962.32</v>
      </c>
      <c r="E213" s="69">
        <f t="shared" si="70"/>
        <v>2157.56</v>
      </c>
      <c r="F213" s="69">
        <f t="shared" si="70"/>
        <v>2157.56</v>
      </c>
      <c r="G213" s="293">
        <f t="shared" si="70"/>
        <v>-12962.319999999998</v>
      </c>
      <c r="H213" s="69">
        <f t="shared" si="70"/>
        <v>-10804.759999999998</v>
      </c>
      <c r="I213" s="69">
        <f t="shared" si="70"/>
        <v>2823.3</v>
      </c>
      <c r="J213" s="69">
        <f t="shared" si="70"/>
        <v>2823.3</v>
      </c>
      <c r="K213" s="303">
        <f t="shared" si="70"/>
        <v>-10804.759999999998</v>
      </c>
    </row>
    <row r="214" spans="1:11" outlineLevel="1">
      <c r="A214" s="70" t="s">
        <v>748</v>
      </c>
      <c r="B214" s="71"/>
      <c r="C214" s="72" t="s">
        <v>749</v>
      </c>
      <c r="D214" s="53">
        <f t="shared" ref="D214:K214" si="71">SUM(D215:D223)</f>
        <v>-6971.94</v>
      </c>
      <c r="E214" s="53">
        <f t="shared" si="71"/>
        <v>0</v>
      </c>
      <c r="F214" s="53">
        <f t="shared" si="71"/>
        <v>0</v>
      </c>
      <c r="G214" s="290">
        <f t="shared" si="71"/>
        <v>-6971.94</v>
      </c>
      <c r="H214" s="53">
        <f t="shared" si="71"/>
        <v>-6971.94</v>
      </c>
      <c r="I214" s="53">
        <f t="shared" si="71"/>
        <v>0</v>
      </c>
      <c r="J214" s="53">
        <f t="shared" si="71"/>
        <v>0</v>
      </c>
      <c r="K214" s="300">
        <f t="shared" si="71"/>
        <v>-6971.94</v>
      </c>
    </row>
    <row r="215" spans="1:11" outlineLevel="1">
      <c r="A215" s="43" t="str">
        <f t="shared" ref="A215:A223" si="72">LEFT(B215,3)</f>
        <v>411</v>
      </c>
      <c r="B215" s="44" t="s">
        <v>750</v>
      </c>
      <c r="C215" s="44" t="s">
        <v>751</v>
      </c>
      <c r="D215" s="58">
        <f>IF(VLOOKUP($A215,'hk2013'!$A:$G,1)=$A215,VLOOKUP($A215,'hk2013'!$A:$G,6),0)</f>
        <v>-6640</v>
      </c>
      <c r="E215" s="58">
        <f>IF(VLOOKUP($A215,'hk2013'!$A:$G,1)=$A215,VLOOKUP($A215,'hk2013'!$A:$G,7),0)</f>
        <v>0</v>
      </c>
      <c r="F215" s="58">
        <f>IF(VLOOKUP($A215,'hk2013'!$A:$H,1)=$A215,VLOOKUP($A215,'hk2013'!$A:$H,8),0)</f>
        <v>0</v>
      </c>
      <c r="G215" s="288">
        <f t="shared" ref="G215:G223" si="73">SUM(D215+E215-F215)</f>
        <v>-6640</v>
      </c>
      <c r="H215" s="58">
        <f>IF(VLOOKUP($A215,'hk2012'!$A:$G,1)=$A215,VLOOKUP($A215,'hk2012'!$A:$G,6),0)</f>
        <v>-6640</v>
      </c>
      <c r="I215" s="58">
        <f>IF(VLOOKUP($A215,'hk2012'!$A:$G,1)=$A215,VLOOKUP($A215,'hk2012'!$A:$G,7),0)</f>
        <v>0</v>
      </c>
      <c r="J215" s="58">
        <f>IF(VLOOKUP($A215,'hk2012'!$A:$H,1)=$A215,VLOOKUP($A215,'hk2012'!$A:$H,8),0)</f>
        <v>0</v>
      </c>
      <c r="K215" s="298">
        <f t="shared" ref="K215:K223" si="74">SUM(H215+I215-J215)</f>
        <v>-6640</v>
      </c>
    </row>
    <row r="216" spans="1:11" outlineLevel="1">
      <c r="A216" s="43" t="str">
        <f t="shared" si="72"/>
        <v>412</v>
      </c>
      <c r="B216" s="44" t="s">
        <v>752</v>
      </c>
      <c r="C216" s="44" t="s">
        <v>753</v>
      </c>
      <c r="D216" s="58">
        <f>IF(VLOOKUP($A216,'hk2013'!$A:$G,1)=$A216,VLOOKUP($A216,'hk2013'!$A:$G,6),0)</f>
        <v>0</v>
      </c>
      <c r="E216" s="58">
        <f>IF(VLOOKUP($A216,'hk2013'!$A:$G,1)=$A216,VLOOKUP($A216,'hk2013'!$A:$G,7),0)</f>
        <v>0</v>
      </c>
      <c r="F216" s="58">
        <f>IF(VLOOKUP($A216,'hk2013'!$A:$H,1)=$A216,VLOOKUP($A216,'hk2013'!$A:$H,8),0)</f>
        <v>0</v>
      </c>
      <c r="G216" s="288">
        <f t="shared" si="73"/>
        <v>0</v>
      </c>
      <c r="H216" s="58">
        <f>IF(VLOOKUP($A216,'hk2012'!$A:$G,1)=$A216,VLOOKUP($A216,'hk2012'!$A:$G,6),0)</f>
        <v>0</v>
      </c>
      <c r="I216" s="58">
        <f>IF(VLOOKUP($A216,'hk2012'!$A:$G,1)=$A216,VLOOKUP($A216,'hk2012'!$A:$G,7),0)</f>
        <v>0</v>
      </c>
      <c r="J216" s="58">
        <f>IF(VLOOKUP($A216,'hk2012'!$A:$H,1)=$A216,VLOOKUP($A216,'hk2012'!$A:$H,8),0)</f>
        <v>0</v>
      </c>
      <c r="K216" s="298">
        <f t="shared" si="74"/>
        <v>0</v>
      </c>
    </row>
    <row r="217" spans="1:11" outlineLevel="1">
      <c r="A217" s="43" t="str">
        <f t="shared" si="72"/>
        <v>413</v>
      </c>
      <c r="B217" s="44" t="s">
        <v>754</v>
      </c>
      <c r="C217" s="44" t="s">
        <v>755</v>
      </c>
      <c r="D217" s="58">
        <f>IF(VLOOKUP($A217,'hk2013'!$A:$G,1)=$A217,VLOOKUP($A217,'hk2013'!$A:$G,6),0)</f>
        <v>0</v>
      </c>
      <c r="E217" s="58">
        <f>IF(VLOOKUP($A217,'hk2013'!$A:$G,1)=$A217,VLOOKUP($A217,'hk2013'!$A:$G,7),0)</f>
        <v>0</v>
      </c>
      <c r="F217" s="58">
        <f>IF(VLOOKUP($A217,'hk2013'!$A:$H,1)=$A217,VLOOKUP($A217,'hk2013'!$A:$H,8),0)</f>
        <v>0</v>
      </c>
      <c r="G217" s="288">
        <f t="shared" si="73"/>
        <v>0</v>
      </c>
      <c r="H217" s="58">
        <f>IF(VLOOKUP($A217,'hk2012'!$A:$G,1)=$A217,VLOOKUP($A217,'hk2012'!$A:$G,6),0)</f>
        <v>0</v>
      </c>
      <c r="I217" s="58">
        <f>IF(VLOOKUP($A217,'hk2012'!$A:$G,1)=$A217,VLOOKUP($A217,'hk2012'!$A:$G,7),0)</f>
        <v>0</v>
      </c>
      <c r="J217" s="58">
        <f>IF(VLOOKUP($A217,'hk2012'!$A:$H,1)=$A217,VLOOKUP($A217,'hk2012'!$A:$H,8),0)</f>
        <v>0</v>
      </c>
      <c r="K217" s="298">
        <f t="shared" si="74"/>
        <v>0</v>
      </c>
    </row>
    <row r="218" spans="1:11" outlineLevel="1">
      <c r="A218" s="43" t="str">
        <f t="shared" si="72"/>
        <v>414</v>
      </c>
      <c r="B218" s="44" t="s">
        <v>756</v>
      </c>
      <c r="C218" s="44" t="s">
        <v>757</v>
      </c>
      <c r="D218" s="58">
        <f>IF(VLOOKUP($A218,'hk2013'!$A:$G,1)=$A218,VLOOKUP($A218,'hk2013'!$A:$G,6),0)</f>
        <v>0</v>
      </c>
      <c r="E218" s="58">
        <f>IF(VLOOKUP($A218,'hk2013'!$A:$G,1)=$A218,VLOOKUP($A218,'hk2013'!$A:$G,7),0)</f>
        <v>0</v>
      </c>
      <c r="F218" s="58">
        <f>IF(VLOOKUP($A218,'hk2013'!$A:$H,1)=$A218,VLOOKUP($A218,'hk2013'!$A:$H,8),0)</f>
        <v>0</v>
      </c>
      <c r="G218" s="288">
        <f t="shared" si="73"/>
        <v>0</v>
      </c>
      <c r="H218" s="58">
        <f>IF(VLOOKUP($A218,'hk2012'!$A:$G,1)=$A218,VLOOKUP($A218,'hk2012'!$A:$G,6),0)</f>
        <v>0</v>
      </c>
      <c r="I218" s="58">
        <f>IF(VLOOKUP($A218,'hk2012'!$A:$G,1)=$A218,VLOOKUP($A218,'hk2012'!$A:$G,7),0)</f>
        <v>0</v>
      </c>
      <c r="J218" s="58">
        <f>IF(VLOOKUP($A218,'hk2012'!$A:$H,1)=$A218,VLOOKUP($A218,'hk2012'!$A:$H,8),0)</f>
        <v>0</v>
      </c>
      <c r="K218" s="298">
        <f t="shared" si="74"/>
        <v>0</v>
      </c>
    </row>
    <row r="219" spans="1:11" outlineLevel="1">
      <c r="A219" s="43" t="str">
        <f t="shared" si="72"/>
        <v>415</v>
      </c>
      <c r="B219" s="44" t="s">
        <v>758</v>
      </c>
      <c r="C219" s="44" t="s">
        <v>759</v>
      </c>
      <c r="D219" s="58">
        <f>IF(VLOOKUP($A219,'hk2013'!$A:$G,1)=$A219,VLOOKUP($A219,'hk2013'!$A:$G,6),0)</f>
        <v>0</v>
      </c>
      <c r="E219" s="58">
        <f>IF(VLOOKUP($A219,'hk2013'!$A:$G,1)=$A219,VLOOKUP($A219,'hk2013'!$A:$G,7),0)</f>
        <v>0</v>
      </c>
      <c r="F219" s="58">
        <f>IF(VLOOKUP($A219,'hk2013'!$A:$H,1)=$A219,VLOOKUP($A219,'hk2013'!$A:$H,8),0)</f>
        <v>0</v>
      </c>
      <c r="G219" s="288">
        <f t="shared" si="73"/>
        <v>0</v>
      </c>
      <c r="H219" s="58">
        <f>IF(VLOOKUP($A219,'hk2012'!$A:$G,1)=$A219,VLOOKUP($A219,'hk2012'!$A:$G,6),0)</f>
        <v>0</v>
      </c>
      <c r="I219" s="58">
        <f>IF(VLOOKUP($A219,'hk2012'!$A:$G,1)=$A219,VLOOKUP($A219,'hk2012'!$A:$G,7),0)</f>
        <v>0</v>
      </c>
      <c r="J219" s="58">
        <f>IF(VLOOKUP($A219,'hk2012'!$A:$H,1)=$A219,VLOOKUP($A219,'hk2012'!$A:$H,8),0)</f>
        <v>0</v>
      </c>
      <c r="K219" s="298">
        <f t="shared" si="74"/>
        <v>0</v>
      </c>
    </row>
    <row r="220" spans="1:11" outlineLevel="1">
      <c r="A220" s="43" t="str">
        <f t="shared" si="72"/>
        <v>416</v>
      </c>
      <c r="B220" s="44" t="s">
        <v>760</v>
      </c>
      <c r="C220" s="44" t="s">
        <v>761</v>
      </c>
      <c r="D220" s="58">
        <f>IF(VLOOKUP($A220,'hk2013'!$A:$G,1)=$A220,VLOOKUP($A220,'hk2013'!$A:$G,6),0)</f>
        <v>0</v>
      </c>
      <c r="E220" s="58">
        <f>IF(VLOOKUP($A220,'hk2013'!$A:$G,1)=$A220,VLOOKUP($A220,'hk2013'!$A:$G,7),0)</f>
        <v>0</v>
      </c>
      <c r="F220" s="58">
        <f>IF(VLOOKUP($A220,'hk2013'!$A:$H,1)=$A220,VLOOKUP($A220,'hk2013'!$A:$H,8),0)</f>
        <v>0</v>
      </c>
      <c r="G220" s="288">
        <f t="shared" si="73"/>
        <v>0</v>
      </c>
      <c r="H220" s="58">
        <f>IF(VLOOKUP($A220,'hk2012'!$A:$G,1)=$A220,VLOOKUP($A220,'hk2012'!$A:$G,6),0)</f>
        <v>0</v>
      </c>
      <c r="I220" s="58">
        <f>IF(VLOOKUP($A220,'hk2012'!$A:$G,1)=$A220,VLOOKUP($A220,'hk2012'!$A:$G,7),0)</f>
        <v>0</v>
      </c>
      <c r="J220" s="58">
        <f>IF(VLOOKUP($A220,'hk2012'!$A:$H,1)=$A220,VLOOKUP($A220,'hk2012'!$A:$H,8),0)</f>
        <v>0</v>
      </c>
      <c r="K220" s="298">
        <f t="shared" si="74"/>
        <v>0</v>
      </c>
    </row>
    <row r="221" spans="1:11" outlineLevel="1">
      <c r="A221" s="43" t="str">
        <f t="shared" si="72"/>
        <v>417</v>
      </c>
      <c r="B221" s="44" t="s">
        <v>762</v>
      </c>
      <c r="C221" s="44" t="s">
        <v>763</v>
      </c>
      <c r="D221" s="58">
        <f>IF(VLOOKUP($A221,'hk2013'!$A:$G,1)=$A221,VLOOKUP($A221,'hk2013'!$A:$G,6),0)</f>
        <v>-331.94</v>
      </c>
      <c r="E221" s="58">
        <f>IF(VLOOKUP($A221,'hk2013'!$A:$G,1)=$A221,VLOOKUP($A221,'hk2013'!$A:$G,7),0)</f>
        <v>0</v>
      </c>
      <c r="F221" s="58">
        <f>IF(VLOOKUP($A221,'hk2013'!$A:$H,1)=$A221,VLOOKUP($A221,'hk2013'!$A:$H,8),0)</f>
        <v>0</v>
      </c>
      <c r="G221" s="288">
        <f t="shared" si="73"/>
        <v>-331.94</v>
      </c>
      <c r="H221" s="58">
        <f>IF(VLOOKUP($A221,'hk2012'!$A:$G,1)=$A221,VLOOKUP($A221,'hk2012'!$A:$G,6),0)</f>
        <v>-331.94</v>
      </c>
      <c r="I221" s="58">
        <f>IF(VLOOKUP($A221,'hk2012'!$A:$G,1)=$A221,VLOOKUP($A221,'hk2012'!$A:$G,7),0)</f>
        <v>0</v>
      </c>
      <c r="J221" s="58">
        <f>IF(VLOOKUP($A221,'hk2012'!$A:$H,1)=$A221,VLOOKUP($A221,'hk2012'!$A:$H,8),0)</f>
        <v>0</v>
      </c>
      <c r="K221" s="298">
        <f t="shared" si="74"/>
        <v>-331.94</v>
      </c>
    </row>
    <row r="222" spans="1:11" outlineLevel="1">
      <c r="A222" s="43" t="str">
        <f t="shared" si="72"/>
        <v>418</v>
      </c>
      <c r="B222" s="44" t="s">
        <v>764</v>
      </c>
      <c r="C222" s="44" t="s">
        <v>765</v>
      </c>
      <c r="D222" s="58">
        <f>IF(VLOOKUP($A222,'hk2013'!$A:$G,1)=$A222,VLOOKUP($A222,'hk2013'!$A:$G,6),0)</f>
        <v>0</v>
      </c>
      <c r="E222" s="58">
        <f>IF(VLOOKUP($A222,'hk2013'!$A:$G,1)=$A222,VLOOKUP($A222,'hk2013'!$A:$G,7),0)</f>
        <v>0</v>
      </c>
      <c r="F222" s="58">
        <f>IF(VLOOKUP($A222,'hk2013'!$A:$H,1)=$A222,VLOOKUP($A222,'hk2013'!$A:$H,8),0)</f>
        <v>0</v>
      </c>
      <c r="G222" s="288">
        <f t="shared" si="73"/>
        <v>0</v>
      </c>
      <c r="H222" s="58">
        <f>IF(VLOOKUP($A222,'hk2012'!$A:$G,1)=$A222,VLOOKUP($A222,'hk2012'!$A:$G,6),0)</f>
        <v>0</v>
      </c>
      <c r="I222" s="58">
        <f>IF(VLOOKUP($A222,'hk2012'!$A:$G,1)=$A222,VLOOKUP($A222,'hk2012'!$A:$G,7),0)</f>
        <v>0</v>
      </c>
      <c r="J222" s="58">
        <f>IF(VLOOKUP($A222,'hk2012'!$A:$H,1)=$A222,VLOOKUP($A222,'hk2012'!$A:$H,8),0)</f>
        <v>0</v>
      </c>
      <c r="K222" s="298">
        <f t="shared" si="74"/>
        <v>0</v>
      </c>
    </row>
    <row r="223" spans="1:11" outlineLevel="1">
      <c r="A223" s="43" t="str">
        <f t="shared" si="72"/>
        <v>419</v>
      </c>
      <c r="B223" s="44" t="s">
        <v>766</v>
      </c>
      <c r="C223" s="44" t="s">
        <v>767</v>
      </c>
      <c r="D223" s="58">
        <f>IF(VLOOKUP($A223,'hk2013'!$A:$G,1)=$A223,VLOOKUP($A223,'hk2013'!$A:$G,6),0)</f>
        <v>0</v>
      </c>
      <c r="E223" s="58">
        <f>IF(VLOOKUP($A223,'hk2013'!$A:$G,1)=$A223,VLOOKUP($A223,'hk2013'!$A:$G,7),0)</f>
        <v>0</v>
      </c>
      <c r="F223" s="58">
        <f>IF(VLOOKUP($A223,'hk2013'!$A:$H,1)=$A223,VLOOKUP($A223,'hk2013'!$A:$H,8),0)</f>
        <v>0</v>
      </c>
      <c r="G223" s="288">
        <f t="shared" si="73"/>
        <v>0</v>
      </c>
      <c r="H223" s="58">
        <f>IF(VLOOKUP($A223,'hk2012'!$A:$G,1)=$A223,VLOOKUP($A223,'hk2012'!$A:$G,6),0)</f>
        <v>0</v>
      </c>
      <c r="I223" s="58">
        <f>IF(VLOOKUP($A223,'hk2012'!$A:$G,1)=$A223,VLOOKUP($A223,'hk2012'!$A:$G,7),0)</f>
        <v>0</v>
      </c>
      <c r="J223" s="58">
        <f>IF(VLOOKUP($A223,'hk2012'!$A:$H,1)=$A223,VLOOKUP($A223,'hk2012'!$A:$H,8),0)</f>
        <v>0</v>
      </c>
      <c r="K223" s="298">
        <f t="shared" si="74"/>
        <v>0</v>
      </c>
    </row>
    <row r="224" spans="1:11" ht="11.25" outlineLevel="1" thickBot="1">
      <c r="A224" s="43"/>
      <c r="B224" s="44"/>
      <c r="C224" s="44"/>
      <c r="H224" s="74"/>
      <c r="I224" s="74"/>
      <c r="J224" s="74"/>
      <c r="K224" s="302"/>
    </row>
    <row r="225" spans="1:12" ht="12.75">
      <c r="A225" s="70" t="s">
        <v>391</v>
      </c>
      <c r="B225" s="71"/>
      <c r="C225" s="72" t="s">
        <v>768</v>
      </c>
      <c r="D225" s="53">
        <f t="shared" ref="D225:K225" si="75">SUM(D226:D231)</f>
        <v>673.92000000000007</v>
      </c>
      <c r="E225" s="53">
        <f t="shared" si="75"/>
        <v>0</v>
      </c>
      <c r="F225" s="53">
        <f t="shared" si="75"/>
        <v>2157.56</v>
      </c>
      <c r="G225" s="290">
        <f t="shared" si="75"/>
        <v>-1483.6399999999994</v>
      </c>
      <c r="H225" s="53">
        <f t="shared" si="75"/>
        <v>-2149.38</v>
      </c>
      <c r="I225" s="53">
        <f t="shared" si="75"/>
        <v>2823.3</v>
      </c>
      <c r="J225" s="53">
        <f t="shared" si="75"/>
        <v>0</v>
      </c>
      <c r="K225" s="300">
        <f t="shared" si="75"/>
        <v>673.92000000000007</v>
      </c>
      <c r="L225" s="443"/>
    </row>
    <row r="226" spans="1:12" ht="12.75" outlineLevel="1">
      <c r="A226" s="43" t="str">
        <f t="shared" ref="A226:A231" si="76">LEFT(B226,3)</f>
        <v>421</v>
      </c>
      <c r="B226" s="44" t="s">
        <v>769</v>
      </c>
      <c r="C226" s="44" t="s">
        <v>770</v>
      </c>
      <c r="D226" s="58">
        <f>IF(VLOOKUP($A226,'hk2013'!$A:$G,1)=$A226,VLOOKUP($A226,'hk2013'!$A:$G,6),0)</f>
        <v>-251.08</v>
      </c>
      <c r="E226" s="58">
        <f>IF(VLOOKUP($A226,'hk2013'!$A:$G,1)=$A226,VLOOKUP($A226,'hk2013'!$A:$G,7),0)</f>
        <v>0</v>
      </c>
      <c r="F226" s="58">
        <f>IF(VLOOKUP($A226,'hk2013'!$A:$H,1)=$A226,VLOOKUP($A226,'hk2013'!$A:$H,8),0)</f>
        <v>0</v>
      </c>
      <c r="G226" s="288">
        <f t="shared" ref="G226:G231" si="77">SUM(D226+E226-F226)</f>
        <v>-251.08</v>
      </c>
      <c r="H226" s="58">
        <f>IF(VLOOKUP($A226,'hk2012'!$A:$G,1)=$A226,VLOOKUP($A226,'hk2012'!$A:$G,6),0)</f>
        <v>-251.08</v>
      </c>
      <c r="I226" s="58">
        <f>IF(VLOOKUP($A226,'hk2012'!$A:$G,1)=$A226,VLOOKUP($A226,'hk2012'!$A:$G,7),0)</f>
        <v>0</v>
      </c>
      <c r="J226" s="58">
        <f>IF(VLOOKUP($A226,'hk2012'!$A:$H,1)=$A226,VLOOKUP($A226,'hk2012'!$A:$H,8),0)</f>
        <v>0</v>
      </c>
      <c r="K226" s="298">
        <f t="shared" ref="K226:K231" si="78">SUM(H226+I226-J226)</f>
        <v>-251.08</v>
      </c>
      <c r="L226" s="443"/>
    </row>
    <row r="227" spans="1:12" ht="12.75" outlineLevel="1">
      <c r="A227" s="43" t="str">
        <f t="shared" si="76"/>
        <v>422</v>
      </c>
      <c r="B227" s="44" t="s">
        <v>771</v>
      </c>
      <c r="C227" s="44" t="s">
        <v>772</v>
      </c>
      <c r="D227" s="58">
        <f>IF(VLOOKUP($A227,'hk2013'!$A:$G,1)=$A227,VLOOKUP($A227,'hk2013'!$A:$G,6),0)</f>
        <v>0</v>
      </c>
      <c r="E227" s="58">
        <f>IF(VLOOKUP($A227,'hk2013'!$A:$G,1)=$A227,VLOOKUP($A227,'hk2013'!$A:$G,7),0)</f>
        <v>0</v>
      </c>
      <c r="F227" s="58">
        <f>IF(VLOOKUP($A227,'hk2013'!$A:$H,1)=$A227,VLOOKUP($A227,'hk2013'!$A:$H,8),0)</f>
        <v>0</v>
      </c>
      <c r="G227" s="288">
        <f t="shared" si="77"/>
        <v>0</v>
      </c>
      <c r="H227" s="58">
        <f>IF(VLOOKUP($A227,'hk2012'!$A:$G,1)=$A227,VLOOKUP($A227,'hk2012'!$A:$G,6),0)</f>
        <v>0</v>
      </c>
      <c r="I227" s="58">
        <f>IF(VLOOKUP($A227,'hk2012'!$A:$G,1)=$A227,VLOOKUP($A227,'hk2012'!$A:$G,7),0)</f>
        <v>0</v>
      </c>
      <c r="J227" s="58">
        <f>IF(VLOOKUP($A227,'hk2012'!$A:$H,1)=$A227,VLOOKUP($A227,'hk2012'!$A:$H,8),0)</f>
        <v>0</v>
      </c>
      <c r="K227" s="298">
        <f t="shared" si="78"/>
        <v>0</v>
      </c>
      <c r="L227" s="443"/>
    </row>
    <row r="228" spans="1:12" ht="12.75" outlineLevel="1">
      <c r="A228" s="43" t="str">
        <f t="shared" si="76"/>
        <v>423</v>
      </c>
      <c r="B228" s="44" t="s">
        <v>773</v>
      </c>
      <c r="C228" s="44" t="s">
        <v>774</v>
      </c>
      <c r="D228" s="58">
        <f>IF(VLOOKUP($A228,'hk2013'!$A:$G,1)=$A228,VLOOKUP($A228,'hk2013'!$A:$G,6),0)</f>
        <v>0</v>
      </c>
      <c r="E228" s="58">
        <f>IF(VLOOKUP($A228,'hk2013'!$A:$G,1)=$A228,VLOOKUP($A228,'hk2013'!$A:$G,7),0)</f>
        <v>0</v>
      </c>
      <c r="F228" s="58">
        <f>IF(VLOOKUP($A228,'hk2013'!$A:$H,1)=$A228,VLOOKUP($A228,'hk2013'!$A:$H,8),0)</f>
        <v>0</v>
      </c>
      <c r="G228" s="288">
        <f t="shared" si="77"/>
        <v>0</v>
      </c>
      <c r="H228" s="58">
        <f>IF(VLOOKUP($A228,'hk2012'!$A:$G,1)=$A228,VLOOKUP($A228,'hk2012'!$A:$G,6),0)</f>
        <v>0</v>
      </c>
      <c r="I228" s="58">
        <f>IF(VLOOKUP($A228,'hk2012'!$A:$G,1)=$A228,VLOOKUP($A228,'hk2012'!$A:$G,7),0)</f>
        <v>0</v>
      </c>
      <c r="J228" s="58">
        <f>IF(VLOOKUP($A228,'hk2012'!$A:$H,1)=$A228,VLOOKUP($A228,'hk2012'!$A:$H,8),0)</f>
        <v>0</v>
      </c>
      <c r="K228" s="298">
        <f t="shared" si="78"/>
        <v>0</v>
      </c>
      <c r="L228" s="443"/>
    </row>
    <row r="229" spans="1:12" ht="12.75" outlineLevel="1">
      <c r="A229" s="43" t="str">
        <f t="shared" si="76"/>
        <v>427</v>
      </c>
      <c r="B229" s="44" t="s">
        <v>775</v>
      </c>
      <c r="C229" s="44" t="s">
        <v>776</v>
      </c>
      <c r="D229" s="58">
        <f>IF(VLOOKUP($A229,'hk2013'!$A:$G,1)=$A229,VLOOKUP($A229,'hk2013'!$A:$G,6),0)</f>
        <v>0</v>
      </c>
      <c r="E229" s="58">
        <f>IF(VLOOKUP($A229,'hk2013'!$A:$G,1)=$A229,VLOOKUP($A229,'hk2013'!$A:$G,7),0)</f>
        <v>0</v>
      </c>
      <c r="F229" s="58">
        <f>IF(VLOOKUP($A229,'hk2013'!$A:$H,1)=$A229,VLOOKUP($A229,'hk2013'!$A:$H,8),0)</f>
        <v>0</v>
      </c>
      <c r="G229" s="288">
        <f t="shared" si="77"/>
        <v>0</v>
      </c>
      <c r="H229" s="58">
        <f>IF(VLOOKUP($A229,'hk2012'!$A:$G,1)=$A229,VLOOKUP($A229,'hk2012'!$A:$G,6),0)</f>
        <v>0</v>
      </c>
      <c r="I229" s="58">
        <f>IF(VLOOKUP($A229,'hk2012'!$A:$G,1)=$A229,VLOOKUP($A229,'hk2012'!$A:$G,7),0)</f>
        <v>0</v>
      </c>
      <c r="J229" s="58">
        <f>IF(VLOOKUP($A229,'hk2012'!$A:$H,1)=$A229,VLOOKUP($A229,'hk2012'!$A:$H,8),0)</f>
        <v>0</v>
      </c>
      <c r="K229" s="298">
        <f t="shared" si="78"/>
        <v>0</v>
      </c>
      <c r="L229" s="443"/>
    </row>
    <row r="230" spans="1:12" ht="12.75" outlineLevel="1">
      <c r="A230" s="43" t="str">
        <f t="shared" si="76"/>
        <v>428</v>
      </c>
      <c r="B230" s="44" t="s">
        <v>777</v>
      </c>
      <c r="C230" s="44" t="s">
        <v>778</v>
      </c>
      <c r="D230" s="58">
        <f>IF(VLOOKUP($A230,'hk2013'!$A:$G,1)=$A230,VLOOKUP($A230,'hk2013'!$A:$G,6),0)</f>
        <v>-1898.3</v>
      </c>
      <c r="E230" s="58">
        <f>IF(VLOOKUP($A230,'hk2013'!$A:$G,1)=$A230,VLOOKUP($A230,'hk2013'!$A:$G,7),0)</f>
        <v>0</v>
      </c>
      <c r="F230" s="58">
        <f>IF(VLOOKUP($A230,'hk2013'!$A:$H,1)=$A230,VLOOKUP($A230,'hk2013'!$A:$H,8),0)</f>
        <v>2157.56</v>
      </c>
      <c r="G230" s="288">
        <f t="shared" si="77"/>
        <v>-4055.8599999999997</v>
      </c>
      <c r="H230" s="58">
        <f>IF(VLOOKUP($A230,'hk2012'!$A:$G,1)=$A230,VLOOKUP($A230,'hk2012'!$A:$G,6),0)</f>
        <v>-1898.3</v>
      </c>
      <c r="I230" s="58">
        <f>IF(VLOOKUP($A230,'hk2012'!$A:$G,1)=$A230,VLOOKUP($A230,'hk2012'!$A:$G,7),0)</f>
        <v>0</v>
      </c>
      <c r="J230" s="58">
        <f>IF(VLOOKUP($A230,'hk2012'!$A:$H,1)=$A230,VLOOKUP($A230,'hk2012'!$A:$H,8),0)</f>
        <v>0</v>
      </c>
      <c r="K230" s="298">
        <f t="shared" si="78"/>
        <v>-1898.3</v>
      </c>
      <c r="L230" s="443"/>
    </row>
    <row r="231" spans="1:12" ht="12.75" outlineLevel="1">
      <c r="A231" s="43" t="str">
        <f t="shared" si="76"/>
        <v>429</v>
      </c>
      <c r="B231" s="44" t="s">
        <v>779</v>
      </c>
      <c r="C231" s="44" t="s">
        <v>780</v>
      </c>
      <c r="D231" s="58">
        <f>IF(VLOOKUP($A231,'hk2013'!$A:$G,1)=$A231,VLOOKUP($A231,'hk2013'!$A:$G,6),0)</f>
        <v>2823.3</v>
      </c>
      <c r="E231" s="58">
        <f>IF(VLOOKUP($A231,'hk2013'!$A:$G,1)=$A231,VLOOKUP($A231,'hk2013'!$A:$G,7),0)</f>
        <v>0</v>
      </c>
      <c r="F231" s="58">
        <f>IF(VLOOKUP($A231,'hk2013'!$A:$H,1)=$A231,VLOOKUP($A231,'hk2013'!$A:$H,8),0)</f>
        <v>0</v>
      </c>
      <c r="G231" s="288">
        <f t="shared" si="77"/>
        <v>2823.3</v>
      </c>
      <c r="H231" s="58">
        <f>IF(VLOOKUP($A231,'hk2012'!$A:$G,1)=$A231,VLOOKUP($A231,'hk2012'!$A:$G,6),0)</f>
        <v>0</v>
      </c>
      <c r="I231" s="58">
        <f>IF(VLOOKUP($A231,'hk2012'!$A:$G,1)=$A231,VLOOKUP($A231,'hk2012'!$A:$G,7),0)</f>
        <v>2823.3</v>
      </c>
      <c r="J231" s="58">
        <f>IF(VLOOKUP($A231,'hk2012'!$A:$H,1)=$A231,VLOOKUP($A231,'hk2012'!$A:$H,8),0)</f>
        <v>0</v>
      </c>
      <c r="K231" s="298">
        <f t="shared" si="78"/>
        <v>2823.3</v>
      </c>
      <c r="L231" s="443"/>
    </row>
    <row r="232" spans="1:12" ht="13.5" outlineLevel="1" thickBot="1">
      <c r="A232" s="43"/>
      <c r="B232" s="44"/>
      <c r="C232" s="44"/>
      <c r="H232" s="74"/>
      <c r="I232" s="74"/>
      <c r="J232" s="74"/>
      <c r="K232" s="302"/>
      <c r="L232" s="443"/>
    </row>
    <row r="233" spans="1:12" ht="12.75">
      <c r="A233" s="70" t="s">
        <v>393</v>
      </c>
      <c r="B233" s="71"/>
      <c r="C233" s="72" t="s">
        <v>781</v>
      </c>
      <c r="D233" s="53">
        <f t="shared" ref="D233:K233" si="79">SUM(D234)</f>
        <v>-2157.56</v>
      </c>
      <c r="E233" s="53">
        <f t="shared" si="79"/>
        <v>2157.56</v>
      </c>
      <c r="F233" s="53">
        <f t="shared" si="79"/>
        <v>0</v>
      </c>
      <c r="G233" s="290">
        <f t="shared" si="79"/>
        <v>0</v>
      </c>
      <c r="H233" s="53">
        <f t="shared" si="79"/>
        <v>2823.3</v>
      </c>
      <c r="I233" s="53">
        <f t="shared" si="79"/>
        <v>0</v>
      </c>
      <c r="J233" s="53">
        <f t="shared" si="79"/>
        <v>2823.3</v>
      </c>
      <c r="K233" s="300">
        <f t="shared" si="79"/>
        <v>0</v>
      </c>
      <c r="L233" s="443"/>
    </row>
    <row r="234" spans="1:12" ht="12.75" outlineLevel="1">
      <c r="A234" s="43" t="str">
        <f>LEFT(B234,3)</f>
        <v>431</v>
      </c>
      <c r="B234" s="44" t="s">
        <v>782</v>
      </c>
      <c r="C234" s="44" t="s">
        <v>783</v>
      </c>
      <c r="D234" s="58">
        <f>IF(VLOOKUP($A234,'hk2013'!$A:$G,1)=$A234,VLOOKUP($A234,'hk2013'!$A:$G,6),0)</f>
        <v>-2157.56</v>
      </c>
      <c r="E234" s="58">
        <f>IF(VLOOKUP($A234,'hk2013'!$A:$G,1)=$A234,VLOOKUP($A234,'hk2013'!$A:$G,7),0)</f>
        <v>2157.56</v>
      </c>
      <c r="F234" s="58">
        <f>IF(VLOOKUP($A234,'hk2013'!$A:$H,1)=$A234,VLOOKUP($A234,'hk2013'!$A:$H,8),0)</f>
        <v>0</v>
      </c>
      <c r="G234" s="288">
        <f>SUM(D234+E234-F234)</f>
        <v>0</v>
      </c>
      <c r="H234" s="58">
        <f>IF(VLOOKUP($A234,'hk2012'!$A:$G,1)=$A234,VLOOKUP($A234,'hk2012'!$A:$G,6),0)</f>
        <v>2823.3</v>
      </c>
      <c r="I234" s="58">
        <f>IF(VLOOKUP($A234,'hk2012'!$A:$G,1)=$A234,VLOOKUP($A234,'hk2012'!$A:$G,7),0)</f>
        <v>0</v>
      </c>
      <c r="J234" s="58">
        <f>IF(VLOOKUP($A234,'hk2012'!$A:$H,1)=$A234,VLOOKUP($A234,'hk2012'!$A:$H,8),0)</f>
        <v>2823.3</v>
      </c>
      <c r="K234" s="298">
        <f>SUM(H234+I234-J234)</f>
        <v>0</v>
      </c>
      <c r="L234" s="443"/>
    </row>
    <row r="235" spans="1:12" ht="13.5" outlineLevel="1" thickBot="1">
      <c r="A235" s="43"/>
      <c r="B235" s="44"/>
      <c r="C235" s="44"/>
      <c r="H235" s="74"/>
      <c r="I235" s="74"/>
      <c r="J235" s="74"/>
      <c r="K235" s="302"/>
      <c r="L235" s="443"/>
    </row>
    <row r="236" spans="1:12" ht="12.75">
      <c r="A236" s="78" t="s">
        <v>784</v>
      </c>
      <c r="B236" s="71"/>
      <c r="C236" s="71" t="s">
        <v>785</v>
      </c>
      <c r="D236" s="53">
        <f t="shared" ref="D236:K236" si="80">SUM(D237)</f>
        <v>0</v>
      </c>
      <c r="E236" s="53">
        <f t="shared" si="80"/>
        <v>0</v>
      </c>
      <c r="F236" s="53">
        <f t="shared" si="80"/>
        <v>0</v>
      </c>
      <c r="G236" s="286">
        <f t="shared" si="80"/>
        <v>0</v>
      </c>
      <c r="H236" s="53">
        <f t="shared" si="80"/>
        <v>0</v>
      </c>
      <c r="I236" s="53">
        <f t="shared" si="80"/>
        <v>0</v>
      </c>
      <c r="J236" s="53">
        <f t="shared" si="80"/>
        <v>0</v>
      </c>
      <c r="K236" s="296">
        <f t="shared" si="80"/>
        <v>0</v>
      </c>
      <c r="L236" s="443"/>
    </row>
    <row r="237" spans="1:12" ht="13.5" outlineLevel="1" thickBot="1">
      <c r="A237" s="96" t="s">
        <v>784</v>
      </c>
      <c r="B237" s="44"/>
      <c r="C237" s="56" t="s">
        <v>785</v>
      </c>
      <c r="D237" s="58">
        <f>IF(VLOOKUP($A237,'hk2013'!$A:$G,1)=$A237,VLOOKUP($A237,'hk2013'!$A:$G,6),0)</f>
        <v>0</v>
      </c>
      <c r="E237" s="58">
        <f>IF(VLOOKUP($A237,'hk2013'!$A:$G,1)=$A237,VLOOKUP($A237,'hk2013'!$A:$G,7),0)</f>
        <v>0</v>
      </c>
      <c r="F237" s="58">
        <f>IF(VLOOKUP($A237,'hk2013'!$A:$H,1)=$A237,VLOOKUP($A237,'hk2013'!$A:$H,8),0)</f>
        <v>0</v>
      </c>
      <c r="G237" s="288">
        <f>SUM(D237+E237-F237)</f>
        <v>0</v>
      </c>
      <c r="H237" s="58">
        <f>IF(VLOOKUP($A237,'hk2012'!$A:$G,1)=$A237,VLOOKUP($A237,'hk2012'!$A:$G,6),0)</f>
        <v>0</v>
      </c>
      <c r="I237" s="58">
        <f>IF(VLOOKUP($A237,'hk2012'!$A:$G,1)=$A237,VLOOKUP($A237,'hk2012'!$A:$G,7),0)</f>
        <v>0</v>
      </c>
      <c r="J237" s="58">
        <f>IF(VLOOKUP($A237,'hk2012'!$A:$H,1)=$A237,VLOOKUP($A237,'hk2012'!$A:$H,8),0)</f>
        <v>0</v>
      </c>
      <c r="K237" s="298">
        <f>SUM(H237+I237-J237)</f>
        <v>0</v>
      </c>
      <c r="L237" s="443"/>
    </row>
    <row r="238" spans="1:12" ht="12.75">
      <c r="A238" s="70" t="s">
        <v>388</v>
      </c>
      <c r="B238" s="71"/>
      <c r="C238" s="72" t="s">
        <v>786</v>
      </c>
      <c r="D238" s="53">
        <f t="shared" ref="D238:K238" si="81">SUM(D239:D241)</f>
        <v>0</v>
      </c>
      <c r="E238" s="53">
        <f t="shared" si="81"/>
        <v>0</v>
      </c>
      <c r="F238" s="53">
        <f t="shared" si="81"/>
        <v>0</v>
      </c>
      <c r="G238" s="290">
        <f t="shared" si="81"/>
        <v>0</v>
      </c>
      <c r="H238" s="53">
        <f t="shared" si="81"/>
        <v>0</v>
      </c>
      <c r="I238" s="53">
        <f t="shared" si="81"/>
        <v>0</v>
      </c>
      <c r="J238" s="53">
        <f t="shared" si="81"/>
        <v>0</v>
      </c>
      <c r="K238" s="300">
        <f t="shared" si="81"/>
        <v>0</v>
      </c>
      <c r="L238" s="443"/>
    </row>
    <row r="239" spans="1:12" ht="12.75" outlineLevel="1">
      <c r="A239" s="43" t="str">
        <f>LEFT(B239,3)</f>
        <v>451</v>
      </c>
      <c r="B239" s="44" t="s">
        <v>787</v>
      </c>
      <c r="C239" s="44" t="s">
        <v>788</v>
      </c>
      <c r="D239" s="58">
        <f>IF(VLOOKUP($A239,'hk2013'!$A:$G,1)=$A239,VLOOKUP($A239,'hk2013'!$A:$G,6),0)</f>
        <v>0</v>
      </c>
      <c r="E239" s="58">
        <f>IF(VLOOKUP($A239,'hk2013'!$A:$G,1)=$A239,VLOOKUP($A239,'hk2013'!$A:$G,7),0)</f>
        <v>0</v>
      </c>
      <c r="F239" s="58">
        <f>IF(VLOOKUP($A239,'hk2013'!$A:$H,1)=$A239,VLOOKUP($A239,'hk2013'!$A:$H,8),0)</f>
        <v>0</v>
      </c>
      <c r="G239" s="288">
        <f>SUM(D239+E239-F239)</f>
        <v>0</v>
      </c>
      <c r="H239" s="58">
        <f>IF(VLOOKUP($A239,'hk2012'!$A:$G,1)=$A239,VLOOKUP($A239,'hk2012'!$A:$G,6),0)</f>
        <v>0</v>
      </c>
      <c r="I239" s="58">
        <f>IF(VLOOKUP($A239,'hk2012'!$A:$G,1)=$A239,VLOOKUP($A239,'hk2012'!$A:$G,7),0)</f>
        <v>0</v>
      </c>
      <c r="J239" s="58">
        <f>IF(VLOOKUP($A239,'hk2012'!$A:$H,1)=$A239,VLOOKUP($A239,'hk2012'!$A:$H,8),0)</f>
        <v>0</v>
      </c>
      <c r="K239" s="298">
        <f>SUM(H239+I239-J239)</f>
        <v>0</v>
      </c>
      <c r="L239" s="443"/>
    </row>
    <row r="240" spans="1:12" ht="12.75" outlineLevel="1">
      <c r="A240" s="96" t="s">
        <v>789</v>
      </c>
      <c r="B240" s="44"/>
      <c r="C240" s="56" t="s">
        <v>790</v>
      </c>
      <c r="D240" s="58">
        <f>IF(VLOOKUP($A240,'hk2013'!$A:$G,1)=$A240,VLOOKUP($A240,'hk2013'!$A:$G,6),0)</f>
        <v>0</v>
      </c>
      <c r="E240" s="58">
        <f>IF(VLOOKUP($A240,'hk2013'!$A:$G,1)=$A240,VLOOKUP($A240,'hk2013'!$A:$G,7),0)</f>
        <v>0</v>
      </c>
      <c r="F240" s="58">
        <f>IF(VLOOKUP($A240,'hk2013'!$A:$H,1)=$A240,VLOOKUP($A240,'hk2013'!$A:$H,8),0)</f>
        <v>0</v>
      </c>
      <c r="G240" s="288">
        <f>SUM(D240+E240-F240)</f>
        <v>0</v>
      </c>
      <c r="H240" s="58">
        <f>IF(VLOOKUP($A240,'hk2012'!$A:$G,1)=$A240,VLOOKUP($A240,'hk2012'!$A:$G,6),0)</f>
        <v>0</v>
      </c>
      <c r="I240" s="58">
        <f>IF(VLOOKUP($A240,'hk2012'!$A:$G,1)=$A240,VLOOKUP($A240,'hk2012'!$A:$G,7),0)</f>
        <v>0</v>
      </c>
      <c r="J240" s="58">
        <f>IF(VLOOKUP($A240,'hk2012'!$A:$H,1)=$A240,VLOOKUP($A240,'hk2012'!$A:$H,8),0)</f>
        <v>0</v>
      </c>
      <c r="K240" s="298">
        <f>SUM(H240+I240-J240)</f>
        <v>0</v>
      </c>
      <c r="L240" s="443"/>
    </row>
    <row r="241" spans="1:12" ht="12.75" outlineLevel="1">
      <c r="A241" s="43" t="str">
        <f>LEFT(B241,3)</f>
        <v>459</v>
      </c>
      <c r="B241" s="44" t="s">
        <v>791</v>
      </c>
      <c r="C241" s="44" t="s">
        <v>792</v>
      </c>
      <c r="D241" s="58">
        <f>IF(VLOOKUP($A241,'hk2013'!$A:$G,1)=$A241,VLOOKUP($A241,'hk2013'!$A:$G,6),0)</f>
        <v>0</v>
      </c>
      <c r="E241" s="58">
        <f>IF(VLOOKUP($A241,'hk2013'!$A:$G,1)=$A241,VLOOKUP($A241,'hk2013'!$A:$G,7),0)</f>
        <v>0</v>
      </c>
      <c r="F241" s="58">
        <f>IF(VLOOKUP($A241,'hk2013'!$A:$H,1)=$A241,VLOOKUP($A241,'hk2013'!$A:$H,8),0)</f>
        <v>0</v>
      </c>
      <c r="G241" s="288">
        <f>SUM(D241+E241-F241)</f>
        <v>0</v>
      </c>
      <c r="H241" s="58">
        <f>IF(VLOOKUP($A241,'hk2012'!$A:$G,1)=$A241,VLOOKUP($A241,'hk2012'!$A:$G,6),0)</f>
        <v>0</v>
      </c>
      <c r="I241" s="58">
        <f>IF(VLOOKUP($A241,'hk2012'!$A:$G,1)=$A241,VLOOKUP($A241,'hk2012'!$A:$G,7),0)</f>
        <v>0</v>
      </c>
      <c r="J241" s="58">
        <f>IF(VLOOKUP($A241,'hk2012'!$A:$H,1)=$A241,VLOOKUP($A241,'hk2012'!$A:$H,8),0)</f>
        <v>0</v>
      </c>
      <c r="K241" s="298">
        <f>SUM(H241+I241-J241)</f>
        <v>0</v>
      </c>
      <c r="L241" s="443"/>
    </row>
    <row r="242" spans="1:12" ht="13.5" outlineLevel="1" thickBot="1">
      <c r="A242" s="43"/>
      <c r="B242" s="44"/>
      <c r="C242" s="44"/>
      <c r="H242" s="74"/>
      <c r="I242" s="74"/>
      <c r="J242" s="74"/>
      <c r="K242" s="302"/>
      <c r="L242" s="443"/>
    </row>
    <row r="243" spans="1:12" ht="12.75">
      <c r="A243" s="70" t="s">
        <v>793</v>
      </c>
      <c r="B243" s="71"/>
      <c r="C243" s="72" t="s">
        <v>794</v>
      </c>
      <c r="D243" s="53">
        <f t="shared" ref="D243:K243" si="82">SUM(D244)</f>
        <v>0</v>
      </c>
      <c r="E243" s="53">
        <f t="shared" si="82"/>
        <v>0</v>
      </c>
      <c r="F243" s="53">
        <f t="shared" si="82"/>
        <v>0</v>
      </c>
      <c r="G243" s="290">
        <f t="shared" si="82"/>
        <v>0</v>
      </c>
      <c r="H243" s="53">
        <f t="shared" si="82"/>
        <v>0</v>
      </c>
      <c r="I243" s="53">
        <f t="shared" si="82"/>
        <v>0</v>
      </c>
      <c r="J243" s="53">
        <f t="shared" si="82"/>
        <v>0</v>
      </c>
      <c r="K243" s="300">
        <f t="shared" si="82"/>
        <v>0</v>
      </c>
      <c r="L243" s="443"/>
    </row>
    <row r="244" spans="1:12" ht="12.75" outlineLevel="1">
      <c r="A244" s="43" t="str">
        <f>LEFT(B244,3)</f>
        <v>461</v>
      </c>
      <c r="B244" s="44" t="s">
        <v>795</v>
      </c>
      <c r="C244" s="44" t="s">
        <v>794</v>
      </c>
      <c r="D244" s="58">
        <f>IF(VLOOKUP($A244,'hk2013'!$A:$G,1)=$A244,VLOOKUP($A244,'hk2013'!$A:$G,6),0)</f>
        <v>0</v>
      </c>
      <c r="E244" s="58">
        <f>IF(VLOOKUP($A244,'hk2013'!$A:$G,1)=$A244,VLOOKUP($A244,'hk2013'!$A:$G,7),0)</f>
        <v>0</v>
      </c>
      <c r="F244" s="58">
        <f>IF(VLOOKUP($A244,'hk2013'!$A:$H,1)=$A244,VLOOKUP($A244,'hk2013'!$A:$H,8),0)</f>
        <v>0</v>
      </c>
      <c r="G244" s="288">
        <f>SUM(D244+E244-F244)</f>
        <v>0</v>
      </c>
      <c r="H244" s="58">
        <f>IF(VLOOKUP($A244,'hk2012'!$A:$G,1)=$A244,VLOOKUP($A244,'hk2012'!$A:$G,6),0)</f>
        <v>0</v>
      </c>
      <c r="I244" s="58">
        <f>IF(VLOOKUP($A244,'hk2012'!$A:$G,1)=$A244,VLOOKUP($A244,'hk2012'!$A:$G,7),0)</f>
        <v>0</v>
      </c>
      <c r="J244" s="58">
        <f>IF(VLOOKUP($A244,'hk2012'!$A:$H,1)=$A244,VLOOKUP($A244,'hk2012'!$A:$H,8),0)</f>
        <v>0</v>
      </c>
      <c r="K244" s="298">
        <f>SUM(H244+I244-J244)</f>
        <v>0</v>
      </c>
      <c r="L244" s="443"/>
    </row>
    <row r="245" spans="1:12" ht="13.5" outlineLevel="1" thickBot="1">
      <c r="A245" s="43"/>
      <c r="B245" s="44"/>
      <c r="C245" s="44"/>
      <c r="H245" s="74"/>
      <c r="I245" s="74"/>
      <c r="J245" s="74"/>
      <c r="K245" s="302"/>
      <c r="L245" s="443"/>
    </row>
    <row r="246" spans="1:12" ht="12.75">
      <c r="A246" s="70" t="s">
        <v>796</v>
      </c>
      <c r="B246" s="71"/>
      <c r="C246" s="72" t="s">
        <v>797</v>
      </c>
      <c r="D246" s="53">
        <f t="shared" ref="D246:K246" si="83">SUM(D247:D254)</f>
        <v>-4506.74</v>
      </c>
      <c r="E246" s="53">
        <f t="shared" si="83"/>
        <v>0</v>
      </c>
      <c r="F246" s="53">
        <f t="shared" si="83"/>
        <v>0</v>
      </c>
      <c r="G246" s="290">
        <f t="shared" si="83"/>
        <v>-4506.74</v>
      </c>
      <c r="H246" s="53">
        <f t="shared" si="83"/>
        <v>-4506.74</v>
      </c>
      <c r="I246" s="53">
        <f t="shared" si="83"/>
        <v>0</v>
      </c>
      <c r="J246" s="53">
        <f t="shared" si="83"/>
        <v>0</v>
      </c>
      <c r="K246" s="300">
        <f t="shared" si="83"/>
        <v>-4506.74</v>
      </c>
      <c r="L246" s="443"/>
    </row>
    <row r="247" spans="1:12" ht="12.75" outlineLevel="1">
      <c r="A247" s="43" t="str">
        <f t="shared" ref="A247:A254" si="84">LEFT(B247,3)</f>
        <v>471</v>
      </c>
      <c r="B247" s="44" t="s">
        <v>798</v>
      </c>
      <c r="C247" s="44" t="s">
        <v>799</v>
      </c>
      <c r="D247" s="58">
        <f>IF(VLOOKUP($A247,'hk2013'!$A:$G,1)=$A247,VLOOKUP($A247,'hk2013'!$A:$G,6),0)</f>
        <v>0</v>
      </c>
      <c r="E247" s="58">
        <f>IF(VLOOKUP($A247,'hk2013'!$A:$G,1)=$A247,VLOOKUP($A247,'hk2013'!$A:$G,7),0)</f>
        <v>0</v>
      </c>
      <c r="F247" s="58">
        <f>IF(VLOOKUP($A247,'hk2013'!$A:$H,1)=$A247,VLOOKUP($A247,'hk2013'!$A:$H,8),0)</f>
        <v>0</v>
      </c>
      <c r="G247" s="288">
        <f t="shared" ref="G247:G254" si="85">SUM(D247+E247-F247)</f>
        <v>0</v>
      </c>
      <c r="H247" s="58">
        <f>IF(VLOOKUP($A247,'hk2012'!$A:$G,1)=$A247,VLOOKUP($A247,'hk2012'!$A:$G,6),0)</f>
        <v>0</v>
      </c>
      <c r="I247" s="58">
        <f>IF(VLOOKUP($A247,'hk2012'!$A:$G,1)=$A247,VLOOKUP($A247,'hk2012'!$A:$G,7),0)</f>
        <v>0</v>
      </c>
      <c r="J247" s="58">
        <f>IF(VLOOKUP($A247,'hk2012'!$A:$H,1)=$A247,VLOOKUP($A247,'hk2012'!$A:$H,8),0)</f>
        <v>0</v>
      </c>
      <c r="K247" s="298">
        <f t="shared" ref="K247:K254" si="86">SUM(H247+I247-J247)</f>
        <v>0</v>
      </c>
      <c r="L247" s="443"/>
    </row>
    <row r="248" spans="1:12" ht="12.75" outlineLevel="1">
      <c r="A248" s="43" t="str">
        <f t="shared" si="84"/>
        <v>472</v>
      </c>
      <c r="B248" s="44" t="s">
        <v>800</v>
      </c>
      <c r="C248" s="44" t="s">
        <v>801</v>
      </c>
      <c r="D248" s="58">
        <f>IF(VLOOKUP($A248,'hk2013'!$A:$G,1)=$A248,VLOOKUP($A248,'hk2013'!$A:$G,6),0)</f>
        <v>0</v>
      </c>
      <c r="E248" s="58">
        <f>IF(VLOOKUP($A248,'hk2013'!$A:$G,1)=$A248,VLOOKUP($A248,'hk2013'!$A:$G,7),0)</f>
        <v>0</v>
      </c>
      <c r="F248" s="58">
        <f>IF(VLOOKUP($A248,'hk2013'!$A:$H,1)=$A248,VLOOKUP($A248,'hk2013'!$A:$H,8),0)</f>
        <v>0</v>
      </c>
      <c r="G248" s="288">
        <f t="shared" si="85"/>
        <v>0</v>
      </c>
      <c r="H248" s="58">
        <f>IF(VLOOKUP($A248,'hk2012'!$A:$G,1)=$A248,VLOOKUP($A248,'hk2012'!$A:$G,6),0)</f>
        <v>0</v>
      </c>
      <c r="I248" s="58">
        <f>IF(VLOOKUP($A248,'hk2012'!$A:$G,1)=$A248,VLOOKUP($A248,'hk2012'!$A:$G,7),0)</f>
        <v>0</v>
      </c>
      <c r="J248" s="58">
        <f>IF(VLOOKUP($A248,'hk2012'!$A:$H,1)=$A248,VLOOKUP($A248,'hk2012'!$A:$H,8),0)</f>
        <v>0</v>
      </c>
      <c r="K248" s="298">
        <f t="shared" si="86"/>
        <v>0</v>
      </c>
      <c r="L248" s="443"/>
    </row>
    <row r="249" spans="1:12" ht="12.75" outlineLevel="1">
      <c r="A249" s="43" t="str">
        <f t="shared" si="84"/>
        <v>473</v>
      </c>
      <c r="B249" s="44" t="s">
        <v>802</v>
      </c>
      <c r="C249" s="44" t="s">
        <v>803</v>
      </c>
      <c r="D249" s="58">
        <f>IF(VLOOKUP($A249,'hk2013'!$A:$G,1)=$A249,VLOOKUP($A249,'hk2013'!$A:$G,6),0)</f>
        <v>0</v>
      </c>
      <c r="E249" s="58">
        <f>IF(VLOOKUP($A249,'hk2013'!$A:$G,1)=$A249,VLOOKUP($A249,'hk2013'!$A:$G,7),0)</f>
        <v>0</v>
      </c>
      <c r="F249" s="58">
        <f>IF(VLOOKUP($A249,'hk2013'!$A:$H,1)=$A249,VLOOKUP($A249,'hk2013'!$A:$H,8),0)</f>
        <v>0</v>
      </c>
      <c r="G249" s="288">
        <f t="shared" si="85"/>
        <v>0</v>
      </c>
      <c r="H249" s="58">
        <f>IF(VLOOKUP($A249,'hk2012'!$A:$G,1)=$A249,VLOOKUP($A249,'hk2012'!$A:$G,6),0)</f>
        <v>0</v>
      </c>
      <c r="I249" s="58">
        <f>IF(VLOOKUP($A249,'hk2012'!$A:$G,1)=$A249,VLOOKUP($A249,'hk2012'!$A:$G,7),0)</f>
        <v>0</v>
      </c>
      <c r="J249" s="58">
        <f>IF(VLOOKUP($A249,'hk2012'!$A:$H,1)=$A249,VLOOKUP($A249,'hk2012'!$A:$H,8),0)</f>
        <v>0</v>
      </c>
      <c r="K249" s="298">
        <f t="shared" si="86"/>
        <v>0</v>
      </c>
      <c r="L249" s="443"/>
    </row>
    <row r="250" spans="1:12" ht="12.75" outlineLevel="1">
      <c r="A250" s="43" t="str">
        <f t="shared" si="84"/>
        <v>474</v>
      </c>
      <c r="B250" s="44" t="s">
        <v>804</v>
      </c>
      <c r="C250" s="44" t="s">
        <v>805</v>
      </c>
      <c r="D250" s="58">
        <f>IF(VLOOKUP($A250,'hk2013'!$A:$G,1)=$A250,VLOOKUP($A250,'hk2013'!$A:$G,6),0)</f>
        <v>-4506.74</v>
      </c>
      <c r="E250" s="58">
        <f>IF(VLOOKUP($A250,'hk2013'!$A:$G,1)=$A250,VLOOKUP($A250,'hk2013'!$A:$G,7),0)</f>
        <v>0</v>
      </c>
      <c r="F250" s="58">
        <f>IF(VLOOKUP($A250,'hk2013'!$A:$H,1)=$A250,VLOOKUP($A250,'hk2013'!$A:$H,8),0)</f>
        <v>0</v>
      </c>
      <c r="G250" s="288">
        <f t="shared" si="85"/>
        <v>-4506.74</v>
      </c>
      <c r="H250" s="58">
        <f>IF(VLOOKUP($A250,'hk2012'!$A:$G,1)=$A250,VLOOKUP($A250,'hk2012'!$A:$G,6),0)</f>
        <v>-4506.74</v>
      </c>
      <c r="I250" s="58">
        <f>IF(VLOOKUP($A250,'hk2012'!$A:$G,1)=$A250,VLOOKUP($A250,'hk2012'!$A:$G,7),0)</f>
        <v>0</v>
      </c>
      <c r="J250" s="58">
        <f>IF(VLOOKUP($A250,'hk2012'!$A:$H,1)=$A250,VLOOKUP($A250,'hk2012'!$A:$H,8),0)</f>
        <v>0</v>
      </c>
      <c r="K250" s="298">
        <f t="shared" si="86"/>
        <v>-4506.74</v>
      </c>
      <c r="L250" s="443"/>
    </row>
    <row r="251" spans="1:12" ht="12.75" outlineLevel="1">
      <c r="A251" s="43" t="str">
        <f t="shared" si="84"/>
        <v>475</v>
      </c>
      <c r="B251" s="44" t="s">
        <v>806</v>
      </c>
      <c r="C251" s="44" t="s">
        <v>807</v>
      </c>
      <c r="D251" s="58">
        <f>IF(VLOOKUP($A251,'hk2013'!$A:$G,1)=$A251,VLOOKUP($A251,'hk2013'!$A:$G,6),0)</f>
        <v>0</v>
      </c>
      <c r="E251" s="58">
        <f>IF(VLOOKUP($A251,'hk2013'!$A:$G,1)=$A251,VLOOKUP($A251,'hk2013'!$A:$G,7),0)</f>
        <v>0</v>
      </c>
      <c r="F251" s="58">
        <f>IF(VLOOKUP($A251,'hk2013'!$A:$H,1)=$A251,VLOOKUP($A251,'hk2013'!$A:$H,8),0)</f>
        <v>0</v>
      </c>
      <c r="G251" s="288">
        <f t="shared" si="85"/>
        <v>0</v>
      </c>
      <c r="H251" s="58">
        <f>IF(VLOOKUP($A251,'hk2012'!$A:$G,1)=$A251,VLOOKUP($A251,'hk2012'!$A:$G,6),0)</f>
        <v>0</v>
      </c>
      <c r="I251" s="58">
        <f>IF(VLOOKUP($A251,'hk2012'!$A:$G,1)=$A251,VLOOKUP($A251,'hk2012'!$A:$G,7),0)</f>
        <v>0</v>
      </c>
      <c r="J251" s="58">
        <f>IF(VLOOKUP($A251,'hk2012'!$A:$H,1)=$A251,VLOOKUP($A251,'hk2012'!$A:$H,8),0)</f>
        <v>0</v>
      </c>
      <c r="K251" s="298">
        <f t="shared" si="86"/>
        <v>0</v>
      </c>
      <c r="L251" s="443"/>
    </row>
    <row r="252" spans="1:12" ht="12.75" outlineLevel="1">
      <c r="A252" s="43" t="str">
        <f t="shared" si="84"/>
        <v>476</v>
      </c>
      <c r="B252" s="44" t="s">
        <v>808</v>
      </c>
      <c r="C252" s="44" t="s">
        <v>809</v>
      </c>
      <c r="D252" s="58">
        <f>IF(VLOOKUP($A252,'hk2013'!$A:$G,1)=$A252,VLOOKUP($A252,'hk2013'!$A:$G,6),0)</f>
        <v>0</v>
      </c>
      <c r="E252" s="58">
        <f>IF(VLOOKUP($A252,'hk2013'!$A:$G,1)=$A252,VLOOKUP($A252,'hk2013'!$A:$G,7),0)</f>
        <v>0</v>
      </c>
      <c r="F252" s="58">
        <f>IF(VLOOKUP($A252,'hk2013'!$A:$H,1)=$A252,VLOOKUP($A252,'hk2013'!$A:$H,8),0)</f>
        <v>0</v>
      </c>
      <c r="G252" s="288">
        <f t="shared" si="85"/>
        <v>0</v>
      </c>
      <c r="H252" s="58">
        <f>IF(VLOOKUP($A252,'hk2012'!$A:$G,1)=$A252,VLOOKUP($A252,'hk2012'!$A:$G,6),0)</f>
        <v>0</v>
      </c>
      <c r="I252" s="58">
        <f>IF(VLOOKUP($A252,'hk2012'!$A:$G,1)=$A252,VLOOKUP($A252,'hk2012'!$A:$G,7),0)</f>
        <v>0</v>
      </c>
      <c r="J252" s="58">
        <f>IF(VLOOKUP($A252,'hk2012'!$A:$H,1)=$A252,VLOOKUP($A252,'hk2012'!$A:$H,8),0)</f>
        <v>0</v>
      </c>
      <c r="K252" s="298">
        <f t="shared" si="86"/>
        <v>0</v>
      </c>
      <c r="L252" s="443"/>
    </row>
    <row r="253" spans="1:12" ht="12.75" outlineLevel="1">
      <c r="A253" s="43" t="str">
        <f t="shared" si="84"/>
        <v>478</v>
      </c>
      <c r="B253" s="44" t="s">
        <v>810</v>
      </c>
      <c r="C253" s="44" t="s">
        <v>811</v>
      </c>
      <c r="D253" s="58">
        <f>IF(VLOOKUP($A253,'hk2013'!$A:$G,1)=$A253,VLOOKUP($A253,'hk2013'!$A:$G,6),0)</f>
        <v>0</v>
      </c>
      <c r="E253" s="58">
        <f>IF(VLOOKUP($A253,'hk2013'!$A:$G,1)=$A253,VLOOKUP($A253,'hk2013'!$A:$G,7),0)</f>
        <v>0</v>
      </c>
      <c r="F253" s="58">
        <f>IF(VLOOKUP($A253,'hk2013'!$A:$H,1)=$A253,VLOOKUP($A253,'hk2013'!$A:$H,8),0)</f>
        <v>0</v>
      </c>
      <c r="G253" s="288">
        <f t="shared" si="85"/>
        <v>0</v>
      </c>
      <c r="H253" s="58">
        <f>IF(VLOOKUP($A253,'hk2012'!$A:$G,1)=$A253,VLOOKUP($A253,'hk2012'!$A:$G,6),0)</f>
        <v>0</v>
      </c>
      <c r="I253" s="58">
        <f>IF(VLOOKUP($A253,'hk2012'!$A:$G,1)=$A253,VLOOKUP($A253,'hk2012'!$A:$G,7),0)</f>
        <v>0</v>
      </c>
      <c r="J253" s="58">
        <f>IF(VLOOKUP($A253,'hk2012'!$A:$H,1)=$A253,VLOOKUP($A253,'hk2012'!$A:$H,8),0)</f>
        <v>0</v>
      </c>
      <c r="K253" s="298">
        <f t="shared" si="86"/>
        <v>0</v>
      </c>
      <c r="L253" s="443"/>
    </row>
    <row r="254" spans="1:12" ht="12.75" outlineLevel="1">
      <c r="A254" s="43" t="str">
        <f t="shared" si="84"/>
        <v>479</v>
      </c>
      <c r="B254" s="44" t="s">
        <v>812</v>
      </c>
      <c r="C254" s="44" t="s">
        <v>813</v>
      </c>
      <c r="D254" s="58">
        <f>IF(VLOOKUP($A254,'hk2013'!$A:$G,1)=$A254,VLOOKUP($A254,'hk2013'!$A:$G,6),0)</f>
        <v>0</v>
      </c>
      <c r="E254" s="58">
        <f>IF(VLOOKUP($A254,'hk2013'!$A:$G,1)=$A254,VLOOKUP($A254,'hk2013'!$A:$G,7),0)</f>
        <v>0</v>
      </c>
      <c r="F254" s="58">
        <f>IF(VLOOKUP($A254,'hk2013'!$A:$H,1)=$A254,VLOOKUP($A254,'hk2013'!$A:$H,8),0)</f>
        <v>0</v>
      </c>
      <c r="G254" s="288">
        <f t="shared" si="85"/>
        <v>0</v>
      </c>
      <c r="H254" s="58">
        <f>IF(VLOOKUP($A254,'hk2012'!$A:$G,1)=$A254,VLOOKUP($A254,'hk2012'!$A:$G,6),0)</f>
        <v>0</v>
      </c>
      <c r="I254" s="58">
        <f>IF(VLOOKUP($A254,'hk2012'!$A:$G,1)=$A254,VLOOKUP($A254,'hk2012'!$A:$G,7),0)</f>
        <v>0</v>
      </c>
      <c r="J254" s="58">
        <f>IF(VLOOKUP($A254,'hk2012'!$A:$H,1)=$A254,VLOOKUP($A254,'hk2012'!$A:$H,8),0)</f>
        <v>0</v>
      </c>
      <c r="K254" s="298">
        <f t="shared" si="86"/>
        <v>0</v>
      </c>
      <c r="L254" s="443"/>
    </row>
    <row r="255" spans="1:12" ht="13.5" outlineLevel="1" thickBot="1">
      <c r="A255" s="43"/>
      <c r="B255" s="44"/>
      <c r="C255" s="44"/>
      <c r="H255" s="74"/>
      <c r="I255" s="74"/>
      <c r="J255" s="74"/>
      <c r="K255" s="302"/>
      <c r="L255" s="443"/>
    </row>
    <row r="256" spans="1:12" ht="12.75">
      <c r="A256" s="70" t="s">
        <v>814</v>
      </c>
      <c r="B256" s="71"/>
      <c r="C256" s="72" t="s">
        <v>815</v>
      </c>
      <c r="D256" s="53">
        <f t="shared" ref="D256:K256" si="87">SUM(D257)</f>
        <v>0</v>
      </c>
      <c r="E256" s="53">
        <f t="shared" si="87"/>
        <v>0</v>
      </c>
      <c r="F256" s="53">
        <f t="shared" si="87"/>
        <v>0</v>
      </c>
      <c r="G256" s="290">
        <f t="shared" si="87"/>
        <v>0</v>
      </c>
      <c r="H256" s="53">
        <f t="shared" si="87"/>
        <v>0</v>
      </c>
      <c r="I256" s="53">
        <f t="shared" si="87"/>
        <v>0</v>
      </c>
      <c r="J256" s="53">
        <f t="shared" si="87"/>
        <v>0</v>
      </c>
      <c r="K256" s="300">
        <f t="shared" si="87"/>
        <v>0</v>
      </c>
      <c r="L256" s="443"/>
    </row>
    <row r="257" spans="1:12" ht="12.75" outlineLevel="1">
      <c r="A257" s="43" t="str">
        <f>LEFT(B257,3)</f>
        <v>481</v>
      </c>
      <c r="B257" s="44" t="s">
        <v>816</v>
      </c>
      <c r="C257" s="44" t="s">
        <v>817</v>
      </c>
      <c r="D257" s="58">
        <f>IF(VLOOKUP($A257,'hk2013'!$A:$G,1)=$A257,VLOOKUP($A257,'hk2013'!$A:$G,6),0)</f>
        <v>0</v>
      </c>
      <c r="E257" s="58">
        <f>IF(VLOOKUP($A257,'hk2013'!$A:$G,1)=$A257,VLOOKUP($A257,'hk2013'!$A:$G,7),0)</f>
        <v>0</v>
      </c>
      <c r="F257" s="58">
        <f>IF(VLOOKUP($A257,'hk2013'!$A:$H,1)=$A257,VLOOKUP($A257,'hk2013'!$A:$H,8),0)</f>
        <v>0</v>
      </c>
      <c r="G257" s="288">
        <f>SUM(D257+E257-F257)</f>
        <v>0</v>
      </c>
      <c r="H257" s="58">
        <f>IF(VLOOKUP($A257,'hk2012'!$A:$G,1)=$A257,VLOOKUP($A257,'hk2012'!$A:$G,6),0)</f>
        <v>0</v>
      </c>
      <c r="I257" s="58">
        <f>IF(VLOOKUP($A257,'hk2012'!$A:$G,1)=$A257,VLOOKUP($A257,'hk2012'!$A:$G,7),0)</f>
        <v>0</v>
      </c>
      <c r="J257" s="58">
        <f>IF(VLOOKUP($A257,'hk2012'!$A:$H,1)=$A257,VLOOKUP($A257,'hk2012'!$A:$H,8),0)</f>
        <v>0</v>
      </c>
      <c r="K257" s="298">
        <f>SUM(H257+I257-J257)</f>
        <v>0</v>
      </c>
      <c r="L257" s="443"/>
    </row>
    <row r="258" spans="1:12" ht="13.5" outlineLevel="1" thickBot="1">
      <c r="A258" s="43"/>
      <c r="B258" s="44"/>
      <c r="C258" s="44"/>
      <c r="H258" s="74"/>
      <c r="I258" s="74"/>
      <c r="J258" s="74"/>
      <c r="K258" s="302"/>
      <c r="L258" s="443"/>
    </row>
    <row r="259" spans="1:12" ht="12.75">
      <c r="A259" s="70" t="s">
        <v>818</v>
      </c>
      <c r="B259" s="71"/>
      <c r="C259" s="72" t="s">
        <v>819</v>
      </c>
      <c r="D259" s="53">
        <f t="shared" ref="D259:K259" si="88">SUM(D260)</f>
        <v>0</v>
      </c>
      <c r="E259" s="53">
        <f t="shared" si="88"/>
        <v>0</v>
      </c>
      <c r="F259" s="53">
        <f t="shared" si="88"/>
        <v>0</v>
      </c>
      <c r="G259" s="290">
        <f t="shared" si="88"/>
        <v>0</v>
      </c>
      <c r="H259" s="53">
        <f t="shared" si="88"/>
        <v>0</v>
      </c>
      <c r="I259" s="53">
        <f t="shared" si="88"/>
        <v>0</v>
      </c>
      <c r="J259" s="53">
        <f t="shared" si="88"/>
        <v>0</v>
      </c>
      <c r="K259" s="300">
        <f t="shared" si="88"/>
        <v>0</v>
      </c>
      <c r="L259" s="443"/>
    </row>
    <row r="260" spans="1:12" ht="12.75" outlineLevel="1">
      <c r="A260" s="43" t="str">
        <f>LEFT(B260,3)</f>
        <v>491</v>
      </c>
      <c r="B260" s="44" t="s">
        <v>820</v>
      </c>
      <c r="C260" s="44" t="s">
        <v>821</v>
      </c>
      <c r="D260" s="58">
        <f>IF(VLOOKUP($A260,'hk2013'!$A:$G,1)=$A260,VLOOKUP($A260,'hk2013'!$A:$G,6),0)</f>
        <v>0</v>
      </c>
      <c r="E260" s="58">
        <f>IF(VLOOKUP($A260,'hk2013'!$A:$G,1)=$A260,VLOOKUP($A260,'hk2013'!$A:$G,7),0)</f>
        <v>0</v>
      </c>
      <c r="F260" s="58">
        <f>IF(VLOOKUP($A260,'hk2013'!$A:$H,1)=$A260,VLOOKUP($A260,'hk2013'!$A:$H,8),0)</f>
        <v>0</v>
      </c>
      <c r="G260" s="288">
        <f>SUM(D260+E260-F260)</f>
        <v>0</v>
      </c>
      <c r="H260" s="58">
        <f>IF(VLOOKUP($A260,'hk2012'!$A:$G,1)=$A260,VLOOKUP($A260,'hk2012'!$A:$G,6),0)</f>
        <v>0</v>
      </c>
      <c r="I260" s="58">
        <f>IF(VLOOKUP($A260,'hk2012'!$A:$G,1)=$A260,VLOOKUP($A260,'hk2012'!$A:$G,7),0)</f>
        <v>0</v>
      </c>
      <c r="J260" s="58">
        <f>IF(VLOOKUP($A260,'hk2012'!$A:$H,1)=$A260,VLOOKUP($A260,'hk2012'!$A:$H,8),0)</f>
        <v>0</v>
      </c>
      <c r="K260" s="298">
        <f>SUM(H260+I260-J260)</f>
        <v>0</v>
      </c>
      <c r="L260" s="443"/>
    </row>
    <row r="261" spans="1:12" ht="13.5" outlineLevel="1" thickBot="1">
      <c r="A261" s="43"/>
      <c r="B261" s="44"/>
      <c r="C261" s="44"/>
      <c r="H261" s="74"/>
      <c r="I261" s="74"/>
      <c r="J261" s="74"/>
      <c r="K261" s="302"/>
      <c r="L261" s="443"/>
    </row>
    <row r="262" spans="1:12" ht="12" thickBot="1">
      <c r="A262" s="47" t="s">
        <v>354</v>
      </c>
      <c r="B262" s="44"/>
      <c r="C262" s="48" t="s">
        <v>822</v>
      </c>
      <c r="D262" s="69">
        <f t="shared" ref="D262:K262" si="89">SUM(D263+D271+D278+D289+D295+D306+D315+D327+D331+D339)</f>
        <v>0</v>
      </c>
      <c r="E262" s="69">
        <f t="shared" si="89"/>
        <v>20184.350000000002</v>
      </c>
      <c r="F262" s="69">
        <f t="shared" si="89"/>
        <v>0</v>
      </c>
      <c r="G262" s="293">
        <f t="shared" si="89"/>
        <v>20184.350000000002</v>
      </c>
      <c r="H262" s="69">
        <f t="shared" si="89"/>
        <v>0</v>
      </c>
      <c r="I262" s="69">
        <f t="shared" si="89"/>
        <v>30848.59</v>
      </c>
      <c r="J262" s="69">
        <f t="shared" si="89"/>
        <v>0</v>
      </c>
      <c r="K262" s="303">
        <f t="shared" si="89"/>
        <v>30848.59</v>
      </c>
    </row>
    <row r="263" spans="1:12">
      <c r="A263" s="70" t="s">
        <v>823</v>
      </c>
      <c r="B263" s="71"/>
      <c r="C263" s="72" t="s">
        <v>824</v>
      </c>
      <c r="D263" s="53">
        <f>SUM(D264:D270)</f>
        <v>0</v>
      </c>
      <c r="E263" s="53">
        <f t="shared" ref="E263:K263" si="90">SUM(E264:E270)</f>
        <v>6039.67</v>
      </c>
      <c r="F263" s="53">
        <f t="shared" si="90"/>
        <v>0</v>
      </c>
      <c r="G263" s="286">
        <f>SUM(G264:G270)</f>
        <v>6039.67</v>
      </c>
      <c r="H263" s="53">
        <f t="shared" si="90"/>
        <v>0</v>
      </c>
      <c r="I263" s="53">
        <f t="shared" si="90"/>
        <v>14570.58</v>
      </c>
      <c r="J263" s="53">
        <f t="shared" si="90"/>
        <v>0</v>
      </c>
      <c r="K263" s="296">
        <f t="shared" si="90"/>
        <v>14570.58</v>
      </c>
    </row>
    <row r="264" spans="1:12" outlineLevel="1">
      <c r="A264" s="43" t="s">
        <v>825</v>
      </c>
      <c r="B264" s="46"/>
      <c r="C264" s="56" t="s">
        <v>824</v>
      </c>
      <c r="D264" s="58">
        <f>IF(VLOOKUP($A264,'hk2013'!$A:$G,1)=$A264,VLOOKUP($A264,'hk2013'!$A:$G,6),0)</f>
        <v>0</v>
      </c>
      <c r="E264" s="58">
        <f>IF(VLOOKUP($A264,'hk2013'!$A:$G,1)=$A264,VLOOKUP($A264,'hk2013'!$A:$G,7),0)</f>
        <v>0</v>
      </c>
      <c r="F264" s="58">
        <f>IF(VLOOKUP($A264,'hk2013'!$A:$H,1)=$A264,VLOOKUP($A264,'hk2013'!$A:$H,8),0)</f>
        <v>0</v>
      </c>
      <c r="G264" s="288">
        <f t="shared" ref="G264:G270" si="91">SUM(D264+E264-F264)</f>
        <v>0</v>
      </c>
      <c r="H264" s="58">
        <f>IF(VLOOKUP($A264,'hk2012'!$A:$G,1)=$A264,VLOOKUP($A264,'hk2012'!$A:$G,6),0)</f>
        <v>0</v>
      </c>
      <c r="I264" s="58">
        <f>IF(VLOOKUP($A264,'hk2012'!$A:$G,1)=$A264,VLOOKUP($A264,'hk2012'!$A:$G,7),0)</f>
        <v>0</v>
      </c>
      <c r="J264" s="58">
        <f>IF(VLOOKUP($A264,'hk2012'!$A:$H,1)=$A264,VLOOKUP($A264,'hk2012'!$A:$H,8),0)</f>
        <v>0</v>
      </c>
      <c r="K264" s="298">
        <f t="shared" ref="K264:K270" si="92">SUM(H264+I264-J264)</f>
        <v>0</v>
      </c>
    </row>
    <row r="265" spans="1:12" outlineLevel="1">
      <c r="A265" s="43" t="str">
        <f>LEFT(B265,3)</f>
        <v>501</v>
      </c>
      <c r="B265" s="44" t="s">
        <v>826</v>
      </c>
      <c r="C265" s="44" t="s">
        <v>827</v>
      </c>
      <c r="D265" s="58">
        <f>IF(VLOOKUP($A265,'hk2013'!$A:$G,1)=$A265,VLOOKUP($A265,'hk2013'!$A:$G,6),0)</f>
        <v>0</v>
      </c>
      <c r="E265" s="58">
        <f>IF(VLOOKUP($A265,'hk2013'!$A:$G,1)=$A265,VLOOKUP($A265,'hk2013'!$A:$G,7),0)</f>
        <v>5867.29</v>
      </c>
      <c r="F265" s="58">
        <f>IF(VLOOKUP($A265,'hk2013'!$A:$H,1)=$A265,VLOOKUP($A265,'hk2013'!$A:$H,8),0)</f>
        <v>0</v>
      </c>
      <c r="G265" s="288">
        <f t="shared" si="91"/>
        <v>5867.29</v>
      </c>
      <c r="H265" s="58">
        <f>IF(VLOOKUP($A265,'hk2012'!$A:$G,1)=$A265,VLOOKUP($A265,'hk2012'!$A:$G,6),0)</f>
        <v>0</v>
      </c>
      <c r="I265" s="58">
        <f>IF(VLOOKUP($A265,'hk2012'!$A:$G,1)=$A265,VLOOKUP($A265,'hk2012'!$A:$G,7),0)</f>
        <v>14031.85</v>
      </c>
      <c r="J265" s="58">
        <f>IF(VLOOKUP($A265,'hk2012'!$A:$H,1)=$A265,VLOOKUP($A265,'hk2012'!$A:$H,8),0)</f>
        <v>0</v>
      </c>
      <c r="K265" s="298">
        <f t="shared" si="92"/>
        <v>14031.85</v>
      </c>
    </row>
    <row r="266" spans="1:12" outlineLevel="1">
      <c r="A266" s="43" t="str">
        <f>LEFT(B266,3)</f>
        <v>502</v>
      </c>
      <c r="B266" s="44" t="s">
        <v>828</v>
      </c>
      <c r="C266" s="44" t="s">
        <v>829</v>
      </c>
      <c r="D266" s="58">
        <f>IF(VLOOKUP($A266,'hk2013'!$A:$G,1)=$A266,VLOOKUP($A266,'hk2013'!$A:$G,6),0)</f>
        <v>0</v>
      </c>
      <c r="E266" s="58">
        <f>IF(VLOOKUP($A266,'hk2013'!$A:$G,1)=$A266,VLOOKUP($A266,'hk2013'!$A:$G,7),0)</f>
        <v>172.38000000000002</v>
      </c>
      <c r="F266" s="58">
        <f>IF(VLOOKUP($A266,'hk2013'!$A:$H,1)=$A266,VLOOKUP($A266,'hk2013'!$A:$H,8),0)</f>
        <v>0</v>
      </c>
      <c r="G266" s="288">
        <f t="shared" si="91"/>
        <v>172.38000000000002</v>
      </c>
      <c r="H266" s="58">
        <f>IF(VLOOKUP($A266,'hk2012'!$A:$G,1)=$A266,VLOOKUP($A266,'hk2012'!$A:$G,6),0)</f>
        <v>0</v>
      </c>
      <c r="I266" s="58">
        <f>IF(VLOOKUP($A266,'hk2012'!$A:$G,1)=$A266,VLOOKUP($A266,'hk2012'!$A:$G,7),0)</f>
        <v>0</v>
      </c>
      <c r="J266" s="58">
        <f>IF(VLOOKUP($A266,'hk2012'!$A:$H,1)=$A266,VLOOKUP($A266,'hk2012'!$A:$H,8),0)</f>
        <v>0</v>
      </c>
      <c r="K266" s="298">
        <f t="shared" si="92"/>
        <v>0</v>
      </c>
    </row>
    <row r="267" spans="1:12" outlineLevel="1">
      <c r="A267" s="43" t="str">
        <f>LEFT(B267,3)</f>
        <v>503</v>
      </c>
      <c r="B267" s="44" t="s">
        <v>830</v>
      </c>
      <c r="C267" s="44" t="s">
        <v>831</v>
      </c>
      <c r="D267" s="58">
        <f>IF(VLOOKUP($A267,'hk2013'!$A:$G,1)=$A267,VLOOKUP($A267,'hk2013'!$A:$G,6),0)</f>
        <v>0</v>
      </c>
      <c r="E267" s="58">
        <f>IF(VLOOKUP($A267,'hk2013'!$A:$G,1)=$A267,VLOOKUP($A267,'hk2013'!$A:$G,7),0)</f>
        <v>0</v>
      </c>
      <c r="F267" s="58">
        <f>IF(VLOOKUP($A267,'hk2013'!$A:$H,1)=$A267,VLOOKUP($A267,'hk2013'!$A:$H,8),0)</f>
        <v>0</v>
      </c>
      <c r="G267" s="288">
        <f t="shared" si="91"/>
        <v>0</v>
      </c>
      <c r="H267" s="58">
        <f>IF(VLOOKUP($A267,'hk2012'!$A:$G,1)=$A267,VLOOKUP($A267,'hk2012'!$A:$G,6),0)</f>
        <v>0</v>
      </c>
      <c r="I267" s="58">
        <f>IF(VLOOKUP($A267,'hk2012'!$A:$G,1)=$A267,VLOOKUP($A267,'hk2012'!$A:$G,7),0)</f>
        <v>0</v>
      </c>
      <c r="J267" s="58">
        <f>IF(VLOOKUP($A267,'hk2012'!$A:$H,1)=$A267,VLOOKUP($A267,'hk2012'!$A:$H,8),0)</f>
        <v>0</v>
      </c>
      <c r="K267" s="298">
        <f t="shared" si="92"/>
        <v>0</v>
      </c>
    </row>
    <row r="268" spans="1:12" outlineLevel="1">
      <c r="A268" s="43" t="str">
        <f>LEFT(B268,3)</f>
        <v>504</v>
      </c>
      <c r="B268" s="44" t="s">
        <v>832</v>
      </c>
      <c r="C268" s="44" t="s">
        <v>833</v>
      </c>
      <c r="D268" s="58">
        <f>IF(VLOOKUP($A268,'hk2013'!$A:$G,1)=$A268,VLOOKUP($A268,'hk2013'!$A:$G,6),0)</f>
        <v>0</v>
      </c>
      <c r="E268" s="58">
        <f>IF(VLOOKUP($A268,'hk2013'!$A:$G,1)=$A268,VLOOKUP($A268,'hk2013'!$A:$G,7),0)</f>
        <v>0</v>
      </c>
      <c r="F268" s="58">
        <f>IF(VLOOKUP($A268,'hk2013'!$A:$H,1)=$A268,VLOOKUP($A268,'hk2013'!$A:$H,8),0)</f>
        <v>0</v>
      </c>
      <c r="G268" s="288">
        <f t="shared" si="91"/>
        <v>0</v>
      </c>
      <c r="H268" s="58">
        <f>IF(VLOOKUP($A268,'hk2012'!$A:$G,1)=$A268,VLOOKUP($A268,'hk2012'!$A:$G,6),0)</f>
        <v>0</v>
      </c>
      <c r="I268" s="58">
        <f>IF(VLOOKUP($A268,'hk2012'!$A:$G,1)=$A268,VLOOKUP($A268,'hk2012'!$A:$G,7),0)</f>
        <v>538.73</v>
      </c>
      <c r="J268" s="58">
        <f>IF(VLOOKUP($A268,'hk2012'!$A:$H,1)=$A268,VLOOKUP($A268,'hk2012'!$A:$H,8),0)</f>
        <v>0</v>
      </c>
      <c r="K268" s="298">
        <f t="shared" si="92"/>
        <v>538.73</v>
      </c>
    </row>
    <row r="269" spans="1:12" outlineLevel="1">
      <c r="A269" s="97" t="s">
        <v>925</v>
      </c>
      <c r="B269" s="44"/>
      <c r="C269" s="44"/>
      <c r="D269" s="58">
        <f>IF(VLOOKUP($A269,'hk2013'!$A:$G,1)=$A269,VLOOKUP($A269,'hk2013'!$A:$G,6),0)</f>
        <v>0</v>
      </c>
      <c r="E269" s="58">
        <f>IF(VLOOKUP($A269,'hk2013'!$A:$G,1)=$A269,VLOOKUP($A269,'hk2013'!$A:$G,7),0)</f>
        <v>0</v>
      </c>
      <c r="F269" s="58">
        <f>IF(VLOOKUP($A269,'hk2013'!$A:$H,1)=$A269,VLOOKUP($A269,'hk2013'!$A:$H,8),0)</f>
        <v>0</v>
      </c>
      <c r="G269" s="288">
        <f t="shared" si="91"/>
        <v>0</v>
      </c>
      <c r="H269" s="58">
        <f>IF(VLOOKUP($A269,'hk2012'!$A:$G,1)=$A269,VLOOKUP($A269,'hk2012'!$A:$G,6),0)</f>
        <v>0</v>
      </c>
      <c r="I269" s="58">
        <f>IF(VLOOKUP($A269,'hk2012'!$A:$G,1)=$A269,VLOOKUP($A269,'hk2012'!$A:$G,7),0)</f>
        <v>0</v>
      </c>
      <c r="J269" s="58">
        <f>IF(VLOOKUP($A269,'hk2012'!$A:$H,1)=$A269,VLOOKUP($A269,'hk2012'!$A:$H,8),0)</f>
        <v>0</v>
      </c>
      <c r="K269" s="298">
        <f t="shared" si="92"/>
        <v>0</v>
      </c>
    </row>
    <row r="270" spans="1:12" ht="11.25" outlineLevel="1" thickBot="1">
      <c r="A270" s="97" t="s">
        <v>926</v>
      </c>
      <c r="B270" s="44"/>
      <c r="C270" s="44"/>
      <c r="D270" s="58">
        <f>IF(VLOOKUP($A270,'hk2013'!$A:$G,1)=$A270,VLOOKUP($A270,'hk2013'!$A:$G,6),0)</f>
        <v>0</v>
      </c>
      <c r="E270" s="58">
        <f>IF(VLOOKUP($A270,'hk2013'!$A:$G,1)=$A270,VLOOKUP($A270,'hk2013'!$A:$G,7),0)</f>
        <v>0</v>
      </c>
      <c r="F270" s="58">
        <f>IF(VLOOKUP($A270,'hk2013'!$A:$H,1)=$A270,VLOOKUP($A270,'hk2013'!$A:$H,8),0)</f>
        <v>0</v>
      </c>
      <c r="G270" s="288">
        <f t="shared" si="91"/>
        <v>0</v>
      </c>
      <c r="H270" s="58">
        <f>IF(VLOOKUP($A270,'hk2012'!$A:$G,1)=$A270,VLOOKUP($A270,'hk2012'!$A:$G,6),0)</f>
        <v>0</v>
      </c>
      <c r="I270" s="58">
        <f>IF(VLOOKUP($A270,'hk2012'!$A:$G,1)=$A270,VLOOKUP($A270,'hk2012'!$A:$G,7),0)</f>
        <v>0</v>
      </c>
      <c r="J270" s="58">
        <f>IF(VLOOKUP($A270,'hk2012'!$A:$H,1)=$A270,VLOOKUP($A270,'hk2012'!$A:$H,8),0)</f>
        <v>0</v>
      </c>
      <c r="K270" s="298">
        <f t="shared" si="92"/>
        <v>0</v>
      </c>
    </row>
    <row r="271" spans="1:12" ht="12.75">
      <c r="A271" s="70" t="s">
        <v>834</v>
      </c>
      <c r="B271" s="71"/>
      <c r="C271" s="72" t="s">
        <v>835</v>
      </c>
      <c r="D271" s="53">
        <f t="shared" ref="D271:K271" si="93">SUM(D273:D276)</f>
        <v>0</v>
      </c>
      <c r="E271" s="53">
        <f t="shared" si="93"/>
        <v>9251.880000000001</v>
      </c>
      <c r="F271" s="53">
        <f t="shared" si="93"/>
        <v>0</v>
      </c>
      <c r="G271" s="290">
        <f t="shared" si="93"/>
        <v>9251.880000000001</v>
      </c>
      <c r="H271" s="53">
        <f t="shared" si="93"/>
        <v>0</v>
      </c>
      <c r="I271" s="53">
        <f t="shared" si="93"/>
        <v>7365.63</v>
      </c>
      <c r="J271" s="53">
        <f t="shared" si="93"/>
        <v>0</v>
      </c>
      <c r="K271" s="300">
        <f t="shared" si="93"/>
        <v>7365.63</v>
      </c>
      <c r="L271" s="443"/>
    </row>
    <row r="272" spans="1:12" ht="12.75" outlineLevel="1">
      <c r="A272" s="43" t="s">
        <v>836</v>
      </c>
      <c r="B272" s="46"/>
      <c r="C272" s="56" t="s">
        <v>835</v>
      </c>
      <c r="D272" s="58">
        <f>IF(VLOOKUP($A272,'hk2013'!$A:$G,1)=$A272,VLOOKUP($A272,'hk2013'!$A:$G,6),0)</f>
        <v>0</v>
      </c>
      <c r="E272" s="58">
        <f>IF(VLOOKUP($A272,'hk2013'!$A:$G,1)=$A272,VLOOKUP($A272,'hk2013'!$A:$G,7),0)</f>
        <v>0</v>
      </c>
      <c r="F272" s="58">
        <f>IF(VLOOKUP($A272,'hk2013'!$A:$H,1)=$A272,VLOOKUP($A272,'hk2013'!$A:$H,8),0)</f>
        <v>0</v>
      </c>
      <c r="G272" s="288">
        <f>SUM(D272+E272-F272)</f>
        <v>0</v>
      </c>
      <c r="H272" s="58">
        <f>IF(VLOOKUP($A272,'hk2012'!$A:$G,1)=$A272,VLOOKUP($A272,'hk2012'!$A:$G,6),0)</f>
        <v>0</v>
      </c>
      <c r="I272" s="58">
        <f>IF(VLOOKUP($A272,'hk2012'!$A:$G,1)=$A272,VLOOKUP($A272,'hk2012'!$A:$G,7),0)</f>
        <v>0</v>
      </c>
      <c r="J272" s="58">
        <f>IF(VLOOKUP($A272,'hk2012'!$A:$H,1)=$A272,VLOOKUP($A272,'hk2012'!$A:$H,8),0)</f>
        <v>0</v>
      </c>
      <c r="K272" s="298">
        <f>SUM(H272+I272-J272)</f>
        <v>0</v>
      </c>
      <c r="L272" s="443"/>
    </row>
    <row r="273" spans="1:255" ht="12.75" outlineLevel="1">
      <c r="A273" s="43" t="str">
        <f>LEFT(B273,3)</f>
        <v>511</v>
      </c>
      <c r="B273" s="44" t="s">
        <v>837</v>
      </c>
      <c r="C273" s="44" t="s">
        <v>838</v>
      </c>
      <c r="D273" s="58">
        <f>IF(VLOOKUP($A273,'hk2013'!$A:$G,1)=$A273,VLOOKUP($A273,'hk2013'!$A:$G,6),0)</f>
        <v>0</v>
      </c>
      <c r="E273" s="58">
        <f>IF(VLOOKUP($A273,'hk2013'!$A:$G,1)=$A273,VLOOKUP($A273,'hk2013'!$A:$G,7),0)</f>
        <v>1768.06</v>
      </c>
      <c r="F273" s="58">
        <f>IF(VLOOKUP($A273,'hk2013'!$A:$H,1)=$A273,VLOOKUP($A273,'hk2013'!$A:$H,8),0)</f>
        <v>0</v>
      </c>
      <c r="G273" s="288">
        <f>SUM(D273+E273-F273)</f>
        <v>1768.06</v>
      </c>
      <c r="H273" s="58">
        <f>IF(VLOOKUP($A273,'hk2012'!$A:$G,1)=$A273,VLOOKUP($A273,'hk2012'!$A:$G,6),0)</f>
        <v>0</v>
      </c>
      <c r="I273" s="58">
        <f>IF(VLOOKUP($A273,'hk2012'!$A:$G,1)=$A273,VLOOKUP($A273,'hk2012'!$A:$G,7),0)</f>
        <v>1229.2</v>
      </c>
      <c r="J273" s="58">
        <f>IF(VLOOKUP($A273,'hk2012'!$A:$H,1)=$A273,VLOOKUP($A273,'hk2012'!$A:$H,8),0)</f>
        <v>0</v>
      </c>
      <c r="K273" s="298">
        <f>SUM(H273+I273-J273)</f>
        <v>1229.2</v>
      </c>
      <c r="L273" s="443"/>
    </row>
    <row r="274" spans="1:255" ht="12.75" outlineLevel="1">
      <c r="A274" s="43" t="str">
        <f>LEFT(B274,3)</f>
        <v>512</v>
      </c>
      <c r="B274" s="44" t="s">
        <v>839</v>
      </c>
      <c r="C274" s="44" t="s">
        <v>840</v>
      </c>
      <c r="D274" s="58">
        <f>IF(VLOOKUP($A274,'hk2013'!$A:$G,1)=$A274,VLOOKUP($A274,'hk2013'!$A:$G,6),0)</f>
        <v>0</v>
      </c>
      <c r="E274" s="58">
        <f>IF(VLOOKUP($A274,'hk2013'!$A:$G,1)=$A274,VLOOKUP($A274,'hk2013'!$A:$G,7),0)</f>
        <v>0</v>
      </c>
      <c r="F274" s="58">
        <f>IF(VLOOKUP($A274,'hk2013'!$A:$H,1)=$A274,VLOOKUP($A274,'hk2013'!$A:$H,8),0)</f>
        <v>0</v>
      </c>
      <c r="G274" s="288">
        <f>SUM(D274+E274-F274)</f>
        <v>0</v>
      </c>
      <c r="H274" s="58">
        <f>IF(VLOOKUP($A274,'hk2012'!$A:$G,1)=$A274,VLOOKUP($A274,'hk2012'!$A:$G,6),0)</f>
        <v>0</v>
      </c>
      <c r="I274" s="58">
        <f>IF(VLOOKUP($A274,'hk2012'!$A:$G,1)=$A274,VLOOKUP($A274,'hk2012'!$A:$G,7),0)</f>
        <v>0</v>
      </c>
      <c r="J274" s="58">
        <f>IF(VLOOKUP($A274,'hk2012'!$A:$H,1)=$A274,VLOOKUP($A274,'hk2012'!$A:$H,8),0)</f>
        <v>0</v>
      </c>
      <c r="K274" s="298">
        <f>SUM(H274+I274-J274)</f>
        <v>0</v>
      </c>
      <c r="L274" s="443"/>
    </row>
    <row r="275" spans="1:255" ht="12.75" outlineLevel="1">
      <c r="A275" s="43" t="str">
        <f>LEFT(B275,3)</f>
        <v>513</v>
      </c>
      <c r="B275" s="44" t="s">
        <v>841</v>
      </c>
      <c r="C275" s="44" t="s">
        <v>842</v>
      </c>
      <c r="D275" s="58">
        <f>IF(VLOOKUP($A275,'hk2013'!$A:$G,1)=$A275,VLOOKUP($A275,'hk2013'!$A:$G,6),0)</f>
        <v>0</v>
      </c>
      <c r="E275" s="58">
        <f>IF(VLOOKUP($A275,'hk2013'!$A:$G,1)=$A275,VLOOKUP($A275,'hk2013'!$A:$G,7),0)</f>
        <v>0</v>
      </c>
      <c r="F275" s="58">
        <f>IF(VLOOKUP($A275,'hk2013'!$A:$H,1)=$A275,VLOOKUP($A275,'hk2013'!$A:$H,8),0)</f>
        <v>0</v>
      </c>
      <c r="G275" s="288">
        <f>SUM(D275+E275-F275)</f>
        <v>0</v>
      </c>
      <c r="H275" s="58">
        <f>IF(VLOOKUP($A275,'hk2012'!$A:$G,1)=$A275,VLOOKUP($A275,'hk2012'!$A:$G,6),0)</f>
        <v>0</v>
      </c>
      <c r="I275" s="58">
        <f>IF(VLOOKUP($A275,'hk2012'!$A:$G,1)=$A275,VLOOKUP($A275,'hk2012'!$A:$G,7),0)</f>
        <v>0</v>
      </c>
      <c r="J275" s="58">
        <f>IF(VLOOKUP($A275,'hk2012'!$A:$H,1)=$A275,VLOOKUP($A275,'hk2012'!$A:$H,8),0)</f>
        <v>0</v>
      </c>
      <c r="K275" s="298">
        <f>SUM(H275+I275-J275)</f>
        <v>0</v>
      </c>
      <c r="L275" s="443"/>
    </row>
    <row r="276" spans="1:255" ht="12.75" outlineLevel="1">
      <c r="A276" s="43" t="str">
        <f>LEFT(B276,3)</f>
        <v>518</v>
      </c>
      <c r="B276" s="44" t="s">
        <v>843</v>
      </c>
      <c r="C276" s="44" t="s">
        <v>844</v>
      </c>
      <c r="D276" s="58">
        <f>IF(VLOOKUP($A276,'hk2013'!$A:$G,1)=$A276,VLOOKUP($A276,'hk2013'!$A:$G,6),0)</f>
        <v>0</v>
      </c>
      <c r="E276" s="58">
        <f>IF(VLOOKUP($A276,'hk2013'!$A:$G,1)=$A276,VLOOKUP($A276,'hk2013'!$A:$G,7),0)</f>
        <v>7483.8200000000006</v>
      </c>
      <c r="F276" s="58">
        <f>IF(VLOOKUP($A276,'hk2013'!$A:$H,1)=$A276,VLOOKUP($A276,'hk2013'!$A:$H,8),0)</f>
        <v>0</v>
      </c>
      <c r="G276" s="288">
        <f>SUM(D276+E276-F276)</f>
        <v>7483.8200000000006</v>
      </c>
      <c r="H276" s="58">
        <f>IF(VLOOKUP($A276,'hk2012'!$A:$G,1)=$A276,VLOOKUP($A276,'hk2012'!$A:$G,6),0)</f>
        <v>0</v>
      </c>
      <c r="I276" s="58">
        <f>IF(VLOOKUP($A276,'hk2012'!$A:$G,1)=$A276,VLOOKUP($A276,'hk2012'!$A:$G,7),0)</f>
        <v>6136.43</v>
      </c>
      <c r="J276" s="58">
        <f>IF(VLOOKUP($A276,'hk2012'!$A:$H,1)=$A276,VLOOKUP($A276,'hk2012'!$A:$H,8),0)</f>
        <v>0</v>
      </c>
      <c r="K276" s="298">
        <f>SUM(H276+I276-J276)</f>
        <v>6136.43</v>
      </c>
      <c r="L276" s="443"/>
    </row>
    <row r="277" spans="1:255" ht="13.5" outlineLevel="1" thickBot="1">
      <c r="A277" s="43"/>
      <c r="B277" s="44"/>
      <c r="C277" s="44"/>
      <c r="H277" s="74"/>
      <c r="I277" s="74"/>
      <c r="J277" s="74"/>
      <c r="K277" s="302"/>
      <c r="L277" s="443"/>
    </row>
    <row r="278" spans="1:255" ht="12.75">
      <c r="A278" s="78" t="s">
        <v>845</v>
      </c>
      <c r="B278" s="71"/>
      <c r="C278" s="72" t="s">
        <v>846</v>
      </c>
      <c r="D278" s="53">
        <f t="shared" ref="D278:K278" si="94">SUM(D279:D287)</f>
        <v>0</v>
      </c>
      <c r="E278" s="53">
        <f t="shared" si="94"/>
        <v>3968.82</v>
      </c>
      <c r="F278" s="53">
        <f t="shared" si="94"/>
        <v>0</v>
      </c>
      <c r="G278" s="286">
        <f t="shared" si="94"/>
        <v>3968.82</v>
      </c>
      <c r="H278" s="53">
        <f t="shared" si="94"/>
        <v>0</v>
      </c>
      <c r="I278" s="53">
        <f t="shared" si="94"/>
        <v>7204.02</v>
      </c>
      <c r="J278" s="53">
        <f t="shared" si="94"/>
        <v>0</v>
      </c>
      <c r="K278" s="296">
        <f t="shared" si="94"/>
        <v>7204.02</v>
      </c>
      <c r="L278" s="443"/>
      <c r="M278" s="80"/>
      <c r="N278" s="81"/>
      <c r="P278" s="82"/>
      <c r="Q278" s="80"/>
      <c r="R278" s="80"/>
      <c r="S278" s="80"/>
      <c r="T278" s="80"/>
      <c r="U278" s="81"/>
      <c r="W278" s="82"/>
      <c r="X278" s="80"/>
      <c r="Y278" s="80"/>
      <c r="Z278" s="80"/>
      <c r="AA278" s="80"/>
      <c r="AB278" s="81"/>
      <c r="AD278" s="82"/>
      <c r="AE278" s="80"/>
      <c r="AF278" s="80"/>
      <c r="AG278" s="80"/>
      <c r="AH278" s="80"/>
      <c r="AI278" s="81"/>
      <c r="AK278" s="82"/>
      <c r="AL278" s="80"/>
      <c r="AM278" s="80"/>
      <c r="AN278" s="80"/>
      <c r="AO278" s="80"/>
      <c r="AP278" s="81"/>
      <c r="AR278" s="82"/>
      <c r="AS278" s="80"/>
      <c r="AT278" s="80"/>
      <c r="AU278" s="80"/>
      <c r="AV278" s="80"/>
      <c r="AW278" s="81"/>
      <c r="AY278" s="82"/>
      <c r="AZ278" s="80"/>
      <c r="BA278" s="80"/>
      <c r="BB278" s="80"/>
      <c r="BC278" s="80"/>
      <c r="BD278" s="81"/>
      <c r="BF278" s="82"/>
      <c r="BG278" s="80"/>
      <c r="BH278" s="80"/>
      <c r="BI278" s="80"/>
      <c r="BJ278" s="80"/>
      <c r="BK278" s="81"/>
      <c r="BM278" s="82"/>
      <c r="BN278" s="80"/>
      <c r="BO278" s="80"/>
      <c r="BP278" s="80"/>
      <c r="BQ278" s="80"/>
      <c r="BR278" s="81"/>
      <c r="BT278" s="82"/>
      <c r="BU278" s="80"/>
      <c r="BV278" s="80"/>
      <c r="BW278" s="80"/>
      <c r="BX278" s="80"/>
      <c r="BY278" s="81"/>
      <c r="CA278" s="82"/>
      <c r="CB278" s="80"/>
      <c r="CC278" s="80"/>
      <c r="CD278" s="80"/>
      <c r="CE278" s="80"/>
      <c r="CF278" s="81"/>
      <c r="CH278" s="82"/>
      <c r="CI278" s="80"/>
      <c r="CJ278" s="80"/>
      <c r="CK278" s="80"/>
      <c r="CL278" s="80"/>
      <c r="CM278" s="81"/>
      <c r="CO278" s="82"/>
      <c r="CP278" s="80"/>
      <c r="CQ278" s="80"/>
      <c r="CR278" s="80"/>
      <c r="CS278" s="80"/>
      <c r="CT278" s="81"/>
      <c r="CV278" s="82"/>
      <c r="CW278" s="80"/>
      <c r="CX278" s="80"/>
      <c r="CY278" s="80"/>
      <c r="CZ278" s="80"/>
      <c r="DA278" s="81"/>
      <c r="DC278" s="82"/>
      <c r="DD278" s="80"/>
      <c r="DE278" s="80"/>
      <c r="DF278" s="80"/>
      <c r="DG278" s="80"/>
      <c r="DH278" s="81"/>
      <c r="DJ278" s="82"/>
      <c r="DK278" s="80"/>
      <c r="DL278" s="80"/>
      <c r="DM278" s="80"/>
      <c r="DN278" s="80"/>
      <c r="DO278" s="81"/>
      <c r="DQ278" s="82"/>
      <c r="DR278" s="80"/>
      <c r="DS278" s="80"/>
      <c r="DT278" s="80"/>
      <c r="DU278" s="80"/>
      <c r="DV278" s="81"/>
      <c r="DX278" s="82"/>
      <c r="DY278" s="80"/>
      <c r="DZ278" s="80"/>
      <c r="EA278" s="80"/>
      <c r="EB278" s="80"/>
      <c r="EC278" s="81"/>
      <c r="EE278" s="82"/>
      <c r="EF278" s="80"/>
      <c r="EG278" s="80"/>
      <c r="EH278" s="80"/>
      <c r="EI278" s="80"/>
      <c r="EJ278" s="81"/>
      <c r="EL278" s="82"/>
      <c r="EM278" s="80"/>
      <c r="EN278" s="80"/>
      <c r="EO278" s="80"/>
      <c r="EP278" s="80"/>
      <c r="EQ278" s="81"/>
      <c r="ES278" s="82"/>
      <c r="ET278" s="80"/>
      <c r="EU278" s="80"/>
      <c r="EV278" s="80"/>
      <c r="EW278" s="80"/>
      <c r="EX278" s="81"/>
      <c r="EZ278" s="82"/>
      <c r="FA278" s="80"/>
      <c r="FB278" s="80"/>
      <c r="FC278" s="80"/>
      <c r="FD278" s="80"/>
      <c r="FE278" s="81"/>
      <c r="FG278" s="82"/>
      <c r="FH278" s="80"/>
      <c r="FI278" s="80"/>
      <c r="FJ278" s="80"/>
      <c r="FK278" s="80"/>
      <c r="FL278" s="81"/>
      <c r="FN278" s="82"/>
      <c r="FO278" s="80"/>
      <c r="FP278" s="80"/>
      <c r="FQ278" s="80"/>
      <c r="FR278" s="80"/>
      <c r="FS278" s="81"/>
      <c r="FU278" s="82"/>
      <c r="FV278" s="80"/>
      <c r="FW278" s="80"/>
      <c r="FX278" s="80"/>
      <c r="FY278" s="80"/>
      <c r="FZ278" s="81"/>
      <c r="GB278" s="82"/>
      <c r="GC278" s="80"/>
      <c r="GD278" s="80"/>
      <c r="GE278" s="80"/>
      <c r="GF278" s="80"/>
      <c r="GG278" s="81"/>
      <c r="GI278" s="82"/>
      <c r="GJ278" s="80"/>
      <c r="GK278" s="80"/>
      <c r="GL278" s="80"/>
      <c r="GM278" s="80"/>
      <c r="GN278" s="81"/>
      <c r="GP278" s="82"/>
      <c r="GQ278" s="80"/>
      <c r="GR278" s="80"/>
      <c r="GS278" s="80"/>
      <c r="GT278" s="80"/>
      <c r="GU278" s="81"/>
      <c r="GW278" s="82"/>
      <c r="GX278" s="80"/>
      <c r="GY278" s="80"/>
      <c r="GZ278" s="80"/>
      <c r="HA278" s="80"/>
      <c r="HB278" s="81"/>
      <c r="HD278" s="82"/>
      <c r="HE278" s="80"/>
      <c r="HF278" s="80"/>
      <c r="HG278" s="80"/>
      <c r="HH278" s="80"/>
      <c r="HI278" s="81"/>
      <c r="HK278" s="82"/>
      <c r="HL278" s="80"/>
      <c r="HM278" s="80"/>
      <c r="HN278" s="80"/>
      <c r="HO278" s="80"/>
      <c r="HP278" s="81"/>
      <c r="HR278" s="82"/>
      <c r="HS278" s="80"/>
      <c r="HT278" s="80"/>
      <c r="HU278" s="80"/>
      <c r="HV278" s="80"/>
      <c r="HW278" s="81"/>
      <c r="HY278" s="82"/>
      <c r="HZ278" s="80"/>
      <c r="IA278" s="80"/>
      <c r="IB278" s="80"/>
      <c r="IC278" s="80"/>
      <c r="ID278" s="81"/>
      <c r="IF278" s="82"/>
      <c r="IG278" s="80"/>
      <c r="IH278" s="80"/>
      <c r="II278" s="80"/>
      <c r="IJ278" s="80"/>
      <c r="IK278" s="81"/>
      <c r="IM278" s="82"/>
      <c r="IN278" s="80"/>
      <c r="IO278" s="80"/>
      <c r="IP278" s="80"/>
      <c r="IQ278" s="80"/>
      <c r="IR278" s="81"/>
      <c r="IT278" s="82"/>
      <c r="IU278" s="80"/>
    </row>
    <row r="279" spans="1:255" ht="12.75" outlineLevel="1">
      <c r="A279" s="43" t="s">
        <v>847</v>
      </c>
      <c r="B279" s="46"/>
      <c r="C279" s="56" t="s">
        <v>846</v>
      </c>
      <c r="D279" s="58">
        <f>IF(VLOOKUP($A279,'hk2013'!$A:$G,1)=$A279,VLOOKUP($A279,'hk2013'!$A:$G,6),0)</f>
        <v>0</v>
      </c>
      <c r="E279" s="58">
        <f>IF(VLOOKUP($A279,'hk2013'!$A:$G,1)=$A279,VLOOKUP($A279,'hk2013'!$A:$G,7),0)</f>
        <v>0</v>
      </c>
      <c r="F279" s="58">
        <f>IF(VLOOKUP($A279,'hk2013'!$A:$H,1)=$A279,VLOOKUP($A279,'hk2013'!$A:$H,8),0)</f>
        <v>0</v>
      </c>
      <c r="G279" s="288">
        <f t="shared" ref="G279:G287" si="95">SUM(D279+E279-F279)</f>
        <v>0</v>
      </c>
      <c r="H279" s="58">
        <f>IF(VLOOKUP($A279,'hk2012'!$A:$G,1)=$A279,VLOOKUP($A279,'hk2012'!$A:$G,6),0)</f>
        <v>0</v>
      </c>
      <c r="I279" s="58">
        <f>IF(VLOOKUP($A279,'hk2012'!$A:$G,1)=$A279,VLOOKUP($A279,'hk2012'!$A:$G,7),0)</f>
        <v>0</v>
      </c>
      <c r="J279" s="58">
        <f>IF(VLOOKUP($A279,'hk2012'!$A:$H,1)=$A279,VLOOKUP($A279,'hk2012'!$A:$H,8),0)</f>
        <v>0</v>
      </c>
      <c r="K279" s="298">
        <f t="shared" ref="K279:K287" si="96">SUM(H279+I279-J279)</f>
        <v>0</v>
      </c>
      <c r="L279" s="443"/>
      <c r="M279" s="80"/>
      <c r="N279" s="81"/>
      <c r="P279" s="82"/>
      <c r="Q279" s="80"/>
      <c r="R279" s="80"/>
      <c r="S279" s="80"/>
      <c r="T279" s="80"/>
      <c r="U279" s="81"/>
      <c r="W279" s="82"/>
      <c r="X279" s="80"/>
      <c r="Y279" s="80"/>
      <c r="Z279" s="80"/>
      <c r="AA279" s="80"/>
      <c r="AB279" s="81"/>
      <c r="AD279" s="82"/>
      <c r="AE279" s="80"/>
      <c r="AF279" s="80"/>
      <c r="AG279" s="80"/>
      <c r="AH279" s="80"/>
      <c r="AI279" s="81"/>
      <c r="AK279" s="82"/>
      <c r="AL279" s="80"/>
      <c r="AM279" s="80"/>
      <c r="AN279" s="80"/>
      <c r="AO279" s="80"/>
      <c r="AP279" s="81"/>
      <c r="AR279" s="82"/>
      <c r="AS279" s="80"/>
      <c r="AT279" s="80"/>
      <c r="AU279" s="80"/>
      <c r="AV279" s="80"/>
      <c r="AW279" s="81"/>
      <c r="AY279" s="82"/>
      <c r="AZ279" s="80"/>
      <c r="BA279" s="80"/>
      <c r="BB279" s="80"/>
      <c r="BC279" s="80"/>
      <c r="BD279" s="81"/>
      <c r="BF279" s="82"/>
      <c r="BG279" s="80"/>
      <c r="BH279" s="80"/>
      <c r="BI279" s="80"/>
      <c r="BJ279" s="80"/>
      <c r="BK279" s="81"/>
      <c r="BM279" s="82"/>
      <c r="BN279" s="80"/>
      <c r="BO279" s="80"/>
      <c r="BP279" s="80"/>
      <c r="BQ279" s="80"/>
      <c r="BR279" s="81"/>
      <c r="BT279" s="82"/>
      <c r="BU279" s="80"/>
      <c r="BV279" s="80"/>
      <c r="BW279" s="80"/>
      <c r="BX279" s="80"/>
      <c r="BY279" s="81"/>
      <c r="CA279" s="82"/>
      <c r="CB279" s="80"/>
      <c r="CC279" s="80"/>
      <c r="CD279" s="80"/>
      <c r="CE279" s="80"/>
      <c r="CF279" s="81"/>
      <c r="CH279" s="82"/>
      <c r="CI279" s="80"/>
      <c r="CJ279" s="80"/>
      <c r="CK279" s="80"/>
      <c r="CL279" s="80"/>
      <c r="CM279" s="81"/>
      <c r="CO279" s="82"/>
      <c r="CP279" s="80"/>
      <c r="CQ279" s="80"/>
      <c r="CR279" s="80"/>
      <c r="CS279" s="80"/>
      <c r="CT279" s="81"/>
      <c r="CV279" s="82"/>
      <c r="CW279" s="80"/>
      <c r="CX279" s="80"/>
      <c r="CY279" s="80"/>
      <c r="CZ279" s="80"/>
      <c r="DA279" s="81"/>
      <c r="DC279" s="82"/>
      <c r="DD279" s="80"/>
      <c r="DE279" s="80"/>
      <c r="DF279" s="80"/>
      <c r="DG279" s="80"/>
      <c r="DH279" s="81"/>
      <c r="DJ279" s="82"/>
      <c r="DK279" s="80"/>
      <c r="DL279" s="80"/>
      <c r="DM279" s="80"/>
      <c r="DN279" s="80"/>
      <c r="DO279" s="81"/>
      <c r="DQ279" s="82"/>
      <c r="DR279" s="80"/>
      <c r="DS279" s="80"/>
      <c r="DT279" s="80"/>
      <c r="DU279" s="80"/>
      <c r="DV279" s="81"/>
      <c r="DX279" s="82"/>
      <c r="DY279" s="80"/>
      <c r="DZ279" s="80"/>
      <c r="EA279" s="80"/>
      <c r="EB279" s="80"/>
      <c r="EC279" s="81"/>
      <c r="EE279" s="82"/>
      <c r="EF279" s="80"/>
      <c r="EG279" s="80"/>
      <c r="EH279" s="80"/>
      <c r="EI279" s="80"/>
      <c r="EJ279" s="81"/>
      <c r="EL279" s="82"/>
      <c r="EM279" s="80"/>
      <c r="EN279" s="80"/>
      <c r="EO279" s="80"/>
      <c r="EP279" s="80"/>
      <c r="EQ279" s="81"/>
      <c r="ES279" s="82"/>
      <c r="ET279" s="80"/>
      <c r="EU279" s="80"/>
      <c r="EV279" s="80"/>
      <c r="EW279" s="80"/>
      <c r="EX279" s="81"/>
      <c r="EZ279" s="82"/>
      <c r="FA279" s="80"/>
      <c r="FB279" s="80"/>
      <c r="FC279" s="80"/>
      <c r="FD279" s="80"/>
      <c r="FE279" s="81"/>
      <c r="FG279" s="82"/>
      <c r="FH279" s="80"/>
      <c r="FI279" s="80"/>
      <c r="FJ279" s="80"/>
      <c r="FK279" s="80"/>
      <c r="FL279" s="81"/>
      <c r="FN279" s="82"/>
      <c r="FO279" s="80"/>
      <c r="FP279" s="80"/>
      <c r="FQ279" s="80"/>
      <c r="FR279" s="80"/>
      <c r="FS279" s="81"/>
      <c r="FU279" s="82"/>
      <c r="FV279" s="80"/>
      <c r="FW279" s="80"/>
      <c r="FX279" s="80"/>
      <c r="FY279" s="80"/>
      <c r="FZ279" s="81"/>
      <c r="GB279" s="82"/>
      <c r="GC279" s="80"/>
      <c r="GD279" s="80"/>
      <c r="GE279" s="80"/>
      <c r="GF279" s="80"/>
      <c r="GG279" s="81"/>
      <c r="GI279" s="82"/>
      <c r="GJ279" s="80"/>
      <c r="GK279" s="80"/>
      <c r="GL279" s="80"/>
      <c r="GM279" s="80"/>
      <c r="GN279" s="81"/>
      <c r="GP279" s="82"/>
      <c r="GQ279" s="80"/>
      <c r="GR279" s="80"/>
      <c r="GS279" s="80"/>
      <c r="GT279" s="80"/>
      <c r="GU279" s="81"/>
      <c r="GW279" s="82"/>
      <c r="GX279" s="80"/>
      <c r="GY279" s="80"/>
      <c r="GZ279" s="80"/>
      <c r="HA279" s="80"/>
      <c r="HB279" s="81"/>
      <c r="HD279" s="82"/>
      <c r="HE279" s="80"/>
      <c r="HF279" s="80"/>
      <c r="HG279" s="80"/>
      <c r="HH279" s="80"/>
      <c r="HI279" s="81"/>
      <c r="HK279" s="82"/>
      <c r="HL279" s="80"/>
      <c r="HM279" s="80"/>
      <c r="HN279" s="80"/>
      <c r="HO279" s="80"/>
      <c r="HP279" s="81"/>
      <c r="HR279" s="82"/>
      <c r="HS279" s="80"/>
      <c r="HT279" s="80"/>
      <c r="HU279" s="80"/>
      <c r="HV279" s="80"/>
      <c r="HW279" s="81"/>
      <c r="HY279" s="82"/>
      <c r="HZ279" s="80"/>
      <c r="IA279" s="80"/>
      <c r="IB279" s="80"/>
      <c r="IC279" s="80"/>
      <c r="ID279" s="81"/>
      <c r="IF279" s="82"/>
      <c r="IG279" s="80"/>
      <c r="IH279" s="80"/>
      <c r="II279" s="80"/>
      <c r="IJ279" s="80"/>
      <c r="IK279" s="81"/>
      <c r="IM279" s="82"/>
      <c r="IN279" s="80"/>
      <c r="IO279" s="80"/>
      <c r="IP279" s="80"/>
      <c r="IQ279" s="80"/>
      <c r="IR279" s="81"/>
      <c r="IT279" s="82"/>
      <c r="IU279" s="80"/>
    </row>
    <row r="280" spans="1:255" ht="12.75" outlineLevel="1">
      <c r="A280" s="43" t="str">
        <f t="shared" ref="A280:A287" si="97">LEFT(B280,3)</f>
        <v>521</v>
      </c>
      <c r="B280" s="44" t="s">
        <v>848</v>
      </c>
      <c r="C280" s="44" t="s">
        <v>849</v>
      </c>
      <c r="D280" s="58">
        <f>IF(VLOOKUP($A280,'hk2013'!$A:$G,1)=$A280,VLOOKUP($A280,'hk2013'!$A:$G,6),0)</f>
        <v>0</v>
      </c>
      <c r="E280" s="58">
        <f>IF(VLOOKUP($A280,'hk2013'!$A:$G,1)=$A280,VLOOKUP($A280,'hk2013'!$A:$G,7),0)</f>
        <v>2935.82</v>
      </c>
      <c r="F280" s="58">
        <f>IF(VLOOKUP($A280,'hk2013'!$A:$H,1)=$A280,VLOOKUP($A280,'hk2013'!$A:$H,8),0)</f>
        <v>0</v>
      </c>
      <c r="G280" s="288">
        <f t="shared" si="95"/>
        <v>2935.82</v>
      </c>
      <c r="H280" s="58">
        <f>IF(VLOOKUP($A280,'hk2012'!$A:$G,1)=$A280,VLOOKUP($A280,'hk2012'!$A:$G,6),0)</f>
        <v>0</v>
      </c>
      <c r="I280" s="58">
        <f>IF(VLOOKUP($A280,'hk2012'!$A:$G,1)=$A280,VLOOKUP($A280,'hk2012'!$A:$G,7),0)</f>
        <v>5799.3</v>
      </c>
      <c r="J280" s="58">
        <f>IF(VLOOKUP($A280,'hk2012'!$A:$H,1)=$A280,VLOOKUP($A280,'hk2012'!$A:$H,8),0)</f>
        <v>0</v>
      </c>
      <c r="K280" s="298">
        <f t="shared" si="96"/>
        <v>5799.3</v>
      </c>
      <c r="L280" s="443"/>
    </row>
    <row r="281" spans="1:255" ht="12.75" outlineLevel="1">
      <c r="A281" s="43" t="str">
        <f t="shared" si="97"/>
        <v>522</v>
      </c>
      <c r="B281" s="44" t="s">
        <v>850</v>
      </c>
      <c r="C281" s="44" t="s">
        <v>851</v>
      </c>
      <c r="D281" s="58">
        <f>IF(VLOOKUP($A281,'hk2013'!$A:$G,1)=$A281,VLOOKUP($A281,'hk2013'!$A:$G,6),0)</f>
        <v>0</v>
      </c>
      <c r="E281" s="58">
        <f>IF(VLOOKUP($A281,'hk2013'!$A:$G,1)=$A281,VLOOKUP($A281,'hk2013'!$A:$G,7),0)</f>
        <v>0</v>
      </c>
      <c r="F281" s="58">
        <f>IF(VLOOKUP($A281,'hk2013'!$A:$H,1)=$A281,VLOOKUP($A281,'hk2013'!$A:$H,8),0)</f>
        <v>0</v>
      </c>
      <c r="G281" s="288">
        <f t="shared" si="95"/>
        <v>0</v>
      </c>
      <c r="H281" s="58">
        <f>IF(VLOOKUP($A281,'hk2012'!$A:$G,1)=$A281,VLOOKUP($A281,'hk2012'!$A:$G,6),0)</f>
        <v>0</v>
      </c>
      <c r="I281" s="58">
        <f>IF(VLOOKUP($A281,'hk2012'!$A:$G,1)=$A281,VLOOKUP($A281,'hk2012'!$A:$G,7),0)</f>
        <v>0</v>
      </c>
      <c r="J281" s="58">
        <f>IF(VLOOKUP($A281,'hk2012'!$A:$H,1)=$A281,VLOOKUP($A281,'hk2012'!$A:$H,8),0)</f>
        <v>0</v>
      </c>
      <c r="K281" s="298">
        <f t="shared" si="96"/>
        <v>0</v>
      </c>
      <c r="L281" s="443"/>
    </row>
    <row r="282" spans="1:255" ht="12.75" outlineLevel="1">
      <c r="A282" s="43" t="str">
        <f t="shared" si="97"/>
        <v>523</v>
      </c>
      <c r="B282" s="44" t="s">
        <v>852</v>
      </c>
      <c r="C282" s="44" t="s">
        <v>853</v>
      </c>
      <c r="D282" s="58">
        <f>IF(VLOOKUP($A282,'hk2013'!$A:$G,1)=$A282,VLOOKUP($A282,'hk2013'!$A:$G,6),0)</f>
        <v>0</v>
      </c>
      <c r="E282" s="58">
        <f>IF(VLOOKUP($A282,'hk2013'!$A:$G,1)=$A282,VLOOKUP($A282,'hk2013'!$A:$G,7),0)</f>
        <v>0</v>
      </c>
      <c r="F282" s="58">
        <f>IF(VLOOKUP($A282,'hk2013'!$A:$H,1)=$A282,VLOOKUP($A282,'hk2013'!$A:$H,8),0)</f>
        <v>0</v>
      </c>
      <c r="G282" s="288">
        <f t="shared" si="95"/>
        <v>0</v>
      </c>
      <c r="H282" s="58">
        <f>IF(VLOOKUP($A282,'hk2012'!$A:$G,1)=$A282,VLOOKUP($A282,'hk2012'!$A:$G,6),0)</f>
        <v>0</v>
      </c>
      <c r="I282" s="58">
        <f>IF(VLOOKUP($A282,'hk2012'!$A:$G,1)=$A282,VLOOKUP($A282,'hk2012'!$A:$G,7),0)</f>
        <v>0</v>
      </c>
      <c r="J282" s="58">
        <f>IF(VLOOKUP($A282,'hk2012'!$A:$H,1)=$A282,VLOOKUP($A282,'hk2012'!$A:$H,8),0)</f>
        <v>0</v>
      </c>
      <c r="K282" s="298">
        <f t="shared" si="96"/>
        <v>0</v>
      </c>
      <c r="L282" s="443"/>
    </row>
    <row r="283" spans="1:255" ht="12.75" outlineLevel="1">
      <c r="A283" s="43" t="str">
        <f t="shared" si="97"/>
        <v>524</v>
      </c>
      <c r="B283" s="44" t="s">
        <v>854</v>
      </c>
      <c r="C283" s="44" t="s">
        <v>855</v>
      </c>
      <c r="D283" s="58">
        <f>IF(VLOOKUP($A283,'hk2013'!$A:$G,1)=$A283,VLOOKUP($A283,'hk2013'!$A:$G,6),0)</f>
        <v>0</v>
      </c>
      <c r="E283" s="58">
        <f>IF(VLOOKUP($A283,'hk2013'!$A:$G,1)=$A283,VLOOKUP($A283,'hk2013'!$A:$G,7),0)</f>
        <v>1033</v>
      </c>
      <c r="F283" s="58">
        <f>IF(VLOOKUP($A283,'hk2013'!$A:$H,1)=$A283,VLOOKUP($A283,'hk2013'!$A:$H,8),0)</f>
        <v>0</v>
      </c>
      <c r="G283" s="288">
        <f t="shared" si="95"/>
        <v>1033</v>
      </c>
      <c r="H283" s="58">
        <f>IF(VLOOKUP($A283,'hk2012'!$A:$G,1)=$A283,VLOOKUP($A283,'hk2012'!$A:$G,6),0)</f>
        <v>0</v>
      </c>
      <c r="I283" s="58">
        <f>IF(VLOOKUP($A283,'hk2012'!$A:$G,1)=$A283,VLOOKUP($A283,'hk2012'!$A:$G,7),0)</f>
        <v>1404.72</v>
      </c>
      <c r="J283" s="58">
        <f>IF(VLOOKUP($A283,'hk2012'!$A:$H,1)=$A283,VLOOKUP($A283,'hk2012'!$A:$H,8),0)</f>
        <v>0</v>
      </c>
      <c r="K283" s="298">
        <f t="shared" si="96"/>
        <v>1404.72</v>
      </c>
      <c r="L283" s="443"/>
    </row>
    <row r="284" spans="1:255" ht="12.75" outlineLevel="1">
      <c r="A284" s="43" t="str">
        <f t="shared" si="97"/>
        <v>525</v>
      </c>
      <c r="B284" s="44" t="s">
        <v>856</v>
      </c>
      <c r="C284" s="44" t="s">
        <v>857</v>
      </c>
      <c r="D284" s="58">
        <f>IF(VLOOKUP($A284,'hk2013'!$A:$G,1)=$A284,VLOOKUP($A284,'hk2013'!$A:$G,6),0)</f>
        <v>0</v>
      </c>
      <c r="E284" s="58">
        <f>IF(VLOOKUP($A284,'hk2013'!$A:$G,1)=$A284,VLOOKUP($A284,'hk2013'!$A:$G,7),0)</f>
        <v>0</v>
      </c>
      <c r="F284" s="58">
        <f>IF(VLOOKUP($A284,'hk2013'!$A:$H,1)=$A284,VLOOKUP($A284,'hk2013'!$A:$H,8),0)</f>
        <v>0</v>
      </c>
      <c r="G284" s="288">
        <f t="shared" si="95"/>
        <v>0</v>
      </c>
      <c r="H284" s="58">
        <f>IF(VLOOKUP($A284,'hk2012'!$A:$G,1)=$A284,VLOOKUP($A284,'hk2012'!$A:$G,6),0)</f>
        <v>0</v>
      </c>
      <c r="I284" s="58">
        <f>IF(VLOOKUP($A284,'hk2012'!$A:$G,1)=$A284,VLOOKUP($A284,'hk2012'!$A:$G,7),0)</f>
        <v>0</v>
      </c>
      <c r="J284" s="58">
        <f>IF(VLOOKUP($A284,'hk2012'!$A:$H,1)=$A284,VLOOKUP($A284,'hk2012'!$A:$H,8),0)</f>
        <v>0</v>
      </c>
      <c r="K284" s="298">
        <f t="shared" si="96"/>
        <v>0</v>
      </c>
      <c r="L284" s="443"/>
    </row>
    <row r="285" spans="1:255" ht="12.75" outlineLevel="1">
      <c r="A285" s="43" t="str">
        <f t="shared" si="97"/>
        <v>526</v>
      </c>
      <c r="B285" s="44" t="s">
        <v>858</v>
      </c>
      <c r="C285" s="44" t="s">
        <v>859</v>
      </c>
      <c r="D285" s="58">
        <f>IF(VLOOKUP($A285,'hk2013'!$A:$G,1)=$A285,VLOOKUP($A285,'hk2013'!$A:$G,6),0)</f>
        <v>0</v>
      </c>
      <c r="E285" s="58">
        <f>IF(VLOOKUP($A285,'hk2013'!$A:$G,1)=$A285,VLOOKUP($A285,'hk2013'!$A:$G,7),0)</f>
        <v>0</v>
      </c>
      <c r="F285" s="58">
        <f>IF(VLOOKUP($A285,'hk2013'!$A:$H,1)=$A285,VLOOKUP($A285,'hk2013'!$A:$H,8),0)</f>
        <v>0</v>
      </c>
      <c r="G285" s="288">
        <f t="shared" si="95"/>
        <v>0</v>
      </c>
      <c r="H285" s="58">
        <f>IF(VLOOKUP($A285,'hk2012'!$A:$G,1)=$A285,VLOOKUP($A285,'hk2012'!$A:$G,6),0)</f>
        <v>0</v>
      </c>
      <c r="I285" s="58">
        <f>IF(VLOOKUP($A285,'hk2012'!$A:$G,1)=$A285,VLOOKUP($A285,'hk2012'!$A:$G,7),0)</f>
        <v>0</v>
      </c>
      <c r="J285" s="58">
        <f>IF(VLOOKUP($A285,'hk2012'!$A:$H,1)=$A285,VLOOKUP($A285,'hk2012'!$A:$H,8),0)</f>
        <v>0</v>
      </c>
      <c r="K285" s="298">
        <f t="shared" si="96"/>
        <v>0</v>
      </c>
      <c r="L285" s="443"/>
    </row>
    <row r="286" spans="1:255" ht="12.75" outlineLevel="1">
      <c r="A286" s="43" t="str">
        <f t="shared" si="97"/>
        <v>527</v>
      </c>
      <c r="B286" s="44" t="s">
        <v>860</v>
      </c>
      <c r="C286" s="44" t="s">
        <v>861</v>
      </c>
      <c r="D286" s="58">
        <f>IF(VLOOKUP($A286,'hk2013'!$A:$G,1)=$A286,VLOOKUP($A286,'hk2013'!$A:$G,6),0)</f>
        <v>0</v>
      </c>
      <c r="E286" s="58">
        <f>IF(VLOOKUP($A286,'hk2013'!$A:$G,1)=$A286,VLOOKUP($A286,'hk2013'!$A:$G,7),0)</f>
        <v>0</v>
      </c>
      <c r="F286" s="58">
        <f>IF(VLOOKUP($A286,'hk2013'!$A:$H,1)=$A286,VLOOKUP($A286,'hk2013'!$A:$H,8),0)</f>
        <v>0</v>
      </c>
      <c r="G286" s="288">
        <f t="shared" si="95"/>
        <v>0</v>
      </c>
      <c r="H286" s="58">
        <f>IF(VLOOKUP($A286,'hk2012'!$A:$G,1)=$A286,VLOOKUP($A286,'hk2012'!$A:$G,6),0)</f>
        <v>0</v>
      </c>
      <c r="I286" s="58">
        <f>IF(VLOOKUP($A286,'hk2012'!$A:$G,1)=$A286,VLOOKUP($A286,'hk2012'!$A:$G,7),0)</f>
        <v>0</v>
      </c>
      <c r="J286" s="58">
        <f>IF(VLOOKUP($A286,'hk2012'!$A:$H,1)=$A286,VLOOKUP($A286,'hk2012'!$A:$H,8),0)</f>
        <v>0</v>
      </c>
      <c r="K286" s="298">
        <f t="shared" si="96"/>
        <v>0</v>
      </c>
      <c r="L286" s="443"/>
    </row>
    <row r="287" spans="1:255" ht="12.75" outlineLevel="1">
      <c r="A287" s="43" t="str">
        <f t="shared" si="97"/>
        <v>528</v>
      </c>
      <c r="B287" s="44" t="s">
        <v>862</v>
      </c>
      <c r="C287" s="44" t="s">
        <v>863</v>
      </c>
      <c r="D287" s="58">
        <f>IF(VLOOKUP($A287,'hk2013'!$A:$G,1)=$A287,VLOOKUP($A287,'hk2013'!$A:$G,6),0)</f>
        <v>0</v>
      </c>
      <c r="E287" s="58">
        <f>IF(VLOOKUP($A287,'hk2013'!$A:$G,1)=$A287,VLOOKUP($A287,'hk2013'!$A:$G,7),0)</f>
        <v>0</v>
      </c>
      <c r="F287" s="58">
        <f>IF(VLOOKUP($A287,'hk2013'!$A:$H,1)=$A287,VLOOKUP($A287,'hk2013'!$A:$H,8),0)</f>
        <v>0</v>
      </c>
      <c r="G287" s="288">
        <f t="shared" si="95"/>
        <v>0</v>
      </c>
      <c r="H287" s="58">
        <f>IF(VLOOKUP($A287,'hk2012'!$A:$G,1)=$A287,VLOOKUP($A287,'hk2012'!$A:$G,6),0)</f>
        <v>0</v>
      </c>
      <c r="I287" s="58">
        <f>IF(VLOOKUP($A287,'hk2012'!$A:$G,1)=$A287,VLOOKUP($A287,'hk2012'!$A:$G,7),0)</f>
        <v>0</v>
      </c>
      <c r="J287" s="58">
        <f>IF(VLOOKUP($A287,'hk2012'!$A:$H,1)=$A287,VLOOKUP($A287,'hk2012'!$A:$H,8),0)</f>
        <v>0</v>
      </c>
      <c r="K287" s="298">
        <f t="shared" si="96"/>
        <v>0</v>
      </c>
      <c r="L287" s="443"/>
    </row>
    <row r="288" spans="1:255" ht="13.5" outlineLevel="1" thickBot="1">
      <c r="A288" s="43"/>
      <c r="B288" s="44"/>
      <c r="C288" s="44"/>
      <c r="H288" s="74"/>
      <c r="I288" s="74"/>
      <c r="J288" s="74"/>
      <c r="K288" s="302"/>
      <c r="L288" s="443"/>
    </row>
    <row r="289" spans="1:255" ht="12.75">
      <c r="A289" s="78" t="s">
        <v>864</v>
      </c>
      <c r="B289" s="71"/>
      <c r="C289" s="72" t="s">
        <v>0</v>
      </c>
      <c r="D289" s="53">
        <f t="shared" ref="D289:K289" si="98">SUM(D290:D293)</f>
        <v>0</v>
      </c>
      <c r="E289" s="53">
        <f t="shared" si="98"/>
        <v>0</v>
      </c>
      <c r="F289" s="53">
        <f t="shared" si="98"/>
        <v>0</v>
      </c>
      <c r="G289" s="286">
        <f t="shared" si="98"/>
        <v>0</v>
      </c>
      <c r="H289" s="53">
        <f t="shared" si="98"/>
        <v>0</v>
      </c>
      <c r="I289" s="53">
        <f t="shared" si="98"/>
        <v>0</v>
      </c>
      <c r="J289" s="53">
        <f t="shared" si="98"/>
        <v>0</v>
      </c>
      <c r="K289" s="296">
        <f t="shared" si="98"/>
        <v>0</v>
      </c>
      <c r="L289" s="443"/>
      <c r="M289" s="80"/>
      <c r="N289" s="81"/>
      <c r="P289" s="82"/>
      <c r="Q289" s="80"/>
      <c r="R289" s="80"/>
      <c r="S289" s="80"/>
      <c r="T289" s="80"/>
      <c r="U289" s="81"/>
      <c r="W289" s="82"/>
      <c r="X289" s="80"/>
      <c r="Y289" s="80"/>
      <c r="Z289" s="80"/>
      <c r="AA289" s="80"/>
      <c r="AB289" s="81"/>
      <c r="AD289" s="82"/>
      <c r="AE289" s="80"/>
      <c r="AF289" s="80"/>
      <c r="AG289" s="80"/>
      <c r="AH289" s="80"/>
      <c r="AI289" s="81"/>
      <c r="AK289" s="82"/>
      <c r="AL289" s="80"/>
      <c r="AM289" s="80"/>
      <c r="AN289" s="80"/>
      <c r="AO289" s="80"/>
      <c r="AP289" s="81"/>
      <c r="AR289" s="82"/>
      <c r="AS289" s="80"/>
      <c r="AT289" s="80"/>
      <c r="AU289" s="80"/>
      <c r="AV289" s="80"/>
      <c r="AW289" s="81"/>
      <c r="AY289" s="82"/>
      <c r="AZ289" s="80"/>
      <c r="BA289" s="80"/>
      <c r="BB289" s="80"/>
      <c r="BC289" s="80"/>
      <c r="BD289" s="81"/>
      <c r="BF289" s="82"/>
      <c r="BG289" s="80"/>
      <c r="BH289" s="80"/>
      <c r="BI289" s="80"/>
      <c r="BJ289" s="80"/>
      <c r="BK289" s="81"/>
      <c r="BM289" s="82"/>
      <c r="BN289" s="80"/>
      <c r="BO289" s="80"/>
      <c r="BP289" s="80"/>
      <c r="BQ289" s="80"/>
      <c r="BR289" s="81"/>
      <c r="BT289" s="82"/>
      <c r="BU289" s="80"/>
      <c r="BV289" s="80"/>
      <c r="BW289" s="80"/>
      <c r="BX289" s="80"/>
      <c r="BY289" s="81"/>
      <c r="CA289" s="82"/>
      <c r="CB289" s="80"/>
      <c r="CC289" s="80"/>
      <c r="CD289" s="80"/>
      <c r="CE289" s="80"/>
      <c r="CF289" s="81"/>
      <c r="CH289" s="82"/>
      <c r="CI289" s="80"/>
      <c r="CJ289" s="80"/>
      <c r="CK289" s="80"/>
      <c r="CL289" s="80"/>
      <c r="CM289" s="81"/>
      <c r="CO289" s="82"/>
      <c r="CP289" s="80"/>
      <c r="CQ289" s="80"/>
      <c r="CR289" s="80"/>
      <c r="CS289" s="80"/>
      <c r="CT289" s="81"/>
      <c r="CV289" s="82"/>
      <c r="CW289" s="80"/>
      <c r="CX289" s="80"/>
      <c r="CY289" s="80"/>
      <c r="CZ289" s="80"/>
      <c r="DA289" s="81"/>
      <c r="DC289" s="82"/>
      <c r="DD289" s="80"/>
      <c r="DE289" s="80"/>
      <c r="DF289" s="80"/>
      <c r="DG289" s="80"/>
      <c r="DH289" s="81"/>
      <c r="DJ289" s="82"/>
      <c r="DK289" s="80"/>
      <c r="DL289" s="80"/>
      <c r="DM289" s="80"/>
      <c r="DN289" s="80"/>
      <c r="DO289" s="81"/>
      <c r="DQ289" s="82"/>
      <c r="DR289" s="80"/>
      <c r="DS289" s="80"/>
      <c r="DT289" s="80"/>
      <c r="DU289" s="80"/>
      <c r="DV289" s="81"/>
      <c r="DX289" s="82"/>
      <c r="DY289" s="80"/>
      <c r="DZ289" s="80"/>
      <c r="EA289" s="80"/>
      <c r="EB289" s="80"/>
      <c r="EC289" s="81"/>
      <c r="EE289" s="82"/>
      <c r="EF289" s="80"/>
      <c r="EG289" s="80"/>
      <c r="EH289" s="80"/>
      <c r="EI289" s="80"/>
      <c r="EJ289" s="81"/>
      <c r="EL289" s="82"/>
      <c r="EM289" s="80"/>
      <c r="EN289" s="80"/>
      <c r="EO289" s="80"/>
      <c r="EP289" s="80"/>
      <c r="EQ289" s="81"/>
      <c r="ES289" s="82"/>
      <c r="ET289" s="80"/>
      <c r="EU289" s="80"/>
      <c r="EV289" s="80"/>
      <c r="EW289" s="80"/>
      <c r="EX289" s="81"/>
      <c r="EZ289" s="82"/>
      <c r="FA289" s="80"/>
      <c r="FB289" s="80"/>
      <c r="FC289" s="80"/>
      <c r="FD289" s="80"/>
      <c r="FE289" s="81"/>
      <c r="FG289" s="82"/>
      <c r="FH289" s="80"/>
      <c r="FI289" s="80"/>
      <c r="FJ289" s="80"/>
      <c r="FK289" s="80"/>
      <c r="FL289" s="81"/>
      <c r="FN289" s="82"/>
      <c r="FO289" s="80"/>
      <c r="FP289" s="80"/>
      <c r="FQ289" s="80"/>
      <c r="FR289" s="80"/>
      <c r="FS289" s="81"/>
      <c r="FU289" s="82"/>
      <c r="FV289" s="80"/>
      <c r="FW289" s="80"/>
      <c r="FX289" s="80"/>
      <c r="FY289" s="80"/>
      <c r="FZ289" s="81"/>
      <c r="GB289" s="82"/>
      <c r="GC289" s="80"/>
      <c r="GD289" s="80"/>
      <c r="GE289" s="80"/>
      <c r="GF289" s="80"/>
      <c r="GG289" s="81"/>
      <c r="GI289" s="82"/>
      <c r="GJ289" s="80"/>
      <c r="GK289" s="80"/>
      <c r="GL289" s="80"/>
      <c r="GM289" s="80"/>
      <c r="GN289" s="81"/>
      <c r="GP289" s="82"/>
      <c r="GQ289" s="80"/>
      <c r="GR289" s="80"/>
      <c r="GS289" s="80"/>
      <c r="GT289" s="80"/>
      <c r="GU289" s="81"/>
      <c r="GW289" s="82"/>
      <c r="GX289" s="80"/>
      <c r="GY289" s="80"/>
      <c r="GZ289" s="80"/>
      <c r="HA289" s="80"/>
      <c r="HB289" s="81"/>
      <c r="HD289" s="82"/>
      <c r="HE289" s="80"/>
      <c r="HF289" s="80"/>
      <c r="HG289" s="80"/>
      <c r="HH289" s="80"/>
      <c r="HI289" s="81"/>
      <c r="HK289" s="82"/>
      <c r="HL289" s="80"/>
      <c r="HM289" s="80"/>
      <c r="HN289" s="80"/>
      <c r="HO289" s="80"/>
      <c r="HP289" s="81"/>
      <c r="HR289" s="82"/>
      <c r="HS289" s="80"/>
      <c r="HT289" s="80"/>
      <c r="HU289" s="80"/>
      <c r="HV289" s="80"/>
      <c r="HW289" s="81"/>
      <c r="HY289" s="82"/>
      <c r="HZ289" s="80"/>
      <c r="IA289" s="80"/>
      <c r="IB289" s="80"/>
      <c r="IC289" s="80"/>
      <c r="ID289" s="81"/>
      <c r="IF289" s="82"/>
      <c r="IG289" s="80"/>
      <c r="IH289" s="80"/>
      <c r="II289" s="80"/>
      <c r="IJ289" s="80"/>
      <c r="IK289" s="81"/>
      <c r="IM289" s="82"/>
      <c r="IN289" s="80"/>
      <c r="IO289" s="80"/>
      <c r="IP289" s="80"/>
      <c r="IQ289" s="80"/>
      <c r="IR289" s="81"/>
      <c r="IT289" s="82"/>
      <c r="IU289" s="80"/>
    </row>
    <row r="290" spans="1:255" ht="12.75" outlineLevel="1">
      <c r="A290" s="63" t="s">
        <v>1</v>
      </c>
      <c r="B290" s="46"/>
      <c r="C290" s="64" t="s">
        <v>0</v>
      </c>
      <c r="D290" s="58">
        <f>IF(VLOOKUP($A290,'hk2013'!$A:$G,1)=$A290,VLOOKUP($A290,'hk2013'!$A:$G,6),0)</f>
        <v>0</v>
      </c>
      <c r="E290" s="58">
        <f>IF(VLOOKUP($A290,'hk2013'!$A:$G,1)=$A290,VLOOKUP($A290,'hk2013'!$A:$G,7),0)</f>
        <v>0</v>
      </c>
      <c r="F290" s="58">
        <f>IF(VLOOKUP($A290,'hk2013'!$A:$H,1)=$A290,VLOOKUP($A290,'hk2013'!$A:$H,8),0)</f>
        <v>0</v>
      </c>
      <c r="G290" s="288">
        <f>SUM(D290+E290-F290)</f>
        <v>0</v>
      </c>
      <c r="H290" s="58">
        <f>IF(VLOOKUP($A290,'hk2012'!$A:$G,1)=$A290,VLOOKUP($A290,'hk2012'!$A:$G,6),0)</f>
        <v>0</v>
      </c>
      <c r="I290" s="58">
        <f>IF(VLOOKUP($A290,'hk2012'!$A:$G,1)=$A290,VLOOKUP($A290,'hk2012'!$A:$G,7),0)</f>
        <v>0</v>
      </c>
      <c r="J290" s="58">
        <f>IF(VLOOKUP($A290,'hk2012'!$A:$H,1)=$A290,VLOOKUP($A290,'hk2012'!$A:$H,8),0)</f>
        <v>0</v>
      </c>
      <c r="K290" s="298">
        <f>SUM(H290+I290-J290)</f>
        <v>0</v>
      </c>
      <c r="L290" s="443"/>
      <c r="M290" s="80"/>
      <c r="N290" s="81"/>
      <c r="P290" s="82"/>
      <c r="Q290" s="80"/>
      <c r="R290" s="80"/>
      <c r="S290" s="80"/>
      <c r="T290" s="80"/>
      <c r="U290" s="81"/>
      <c r="W290" s="82"/>
      <c r="X290" s="80"/>
      <c r="Y290" s="80"/>
      <c r="Z290" s="80"/>
      <c r="AA290" s="80"/>
      <c r="AB290" s="81"/>
      <c r="AD290" s="82"/>
      <c r="AE290" s="80"/>
      <c r="AF290" s="80"/>
      <c r="AG290" s="80"/>
      <c r="AH290" s="80"/>
      <c r="AI290" s="81"/>
      <c r="AK290" s="82"/>
      <c r="AL290" s="80"/>
      <c r="AM290" s="80"/>
      <c r="AN290" s="80"/>
      <c r="AO290" s="80"/>
      <c r="AP290" s="81"/>
      <c r="AR290" s="82"/>
      <c r="AS290" s="80"/>
      <c r="AT290" s="80"/>
      <c r="AU290" s="80"/>
      <c r="AV290" s="80"/>
      <c r="AW290" s="81"/>
      <c r="AY290" s="82"/>
      <c r="AZ290" s="80"/>
      <c r="BA290" s="80"/>
      <c r="BB290" s="80"/>
      <c r="BC290" s="80"/>
      <c r="BD290" s="81"/>
      <c r="BF290" s="82"/>
      <c r="BG290" s="80"/>
      <c r="BH290" s="80"/>
      <c r="BI290" s="80"/>
      <c r="BJ290" s="80"/>
      <c r="BK290" s="81"/>
      <c r="BM290" s="82"/>
      <c r="BN290" s="80"/>
      <c r="BO290" s="80"/>
      <c r="BP290" s="80"/>
      <c r="BQ290" s="80"/>
      <c r="BR290" s="81"/>
      <c r="BT290" s="82"/>
      <c r="BU290" s="80"/>
      <c r="BV290" s="80"/>
      <c r="BW290" s="80"/>
      <c r="BX290" s="80"/>
      <c r="BY290" s="81"/>
      <c r="CA290" s="82"/>
      <c r="CB290" s="80"/>
      <c r="CC290" s="80"/>
      <c r="CD290" s="80"/>
      <c r="CE290" s="80"/>
      <c r="CF290" s="81"/>
      <c r="CH290" s="82"/>
      <c r="CI290" s="80"/>
      <c r="CJ290" s="80"/>
      <c r="CK290" s="80"/>
      <c r="CL290" s="80"/>
      <c r="CM290" s="81"/>
      <c r="CO290" s="82"/>
      <c r="CP290" s="80"/>
      <c r="CQ290" s="80"/>
      <c r="CR290" s="80"/>
      <c r="CS290" s="80"/>
      <c r="CT290" s="81"/>
      <c r="CV290" s="82"/>
      <c r="CW290" s="80"/>
      <c r="CX290" s="80"/>
      <c r="CY290" s="80"/>
      <c r="CZ290" s="80"/>
      <c r="DA290" s="81"/>
      <c r="DC290" s="82"/>
      <c r="DD290" s="80"/>
      <c r="DE290" s="80"/>
      <c r="DF290" s="80"/>
      <c r="DG290" s="80"/>
      <c r="DH290" s="81"/>
      <c r="DJ290" s="82"/>
      <c r="DK290" s="80"/>
      <c r="DL290" s="80"/>
      <c r="DM290" s="80"/>
      <c r="DN290" s="80"/>
      <c r="DO290" s="81"/>
      <c r="DQ290" s="82"/>
      <c r="DR290" s="80"/>
      <c r="DS290" s="80"/>
      <c r="DT290" s="80"/>
      <c r="DU290" s="80"/>
      <c r="DV290" s="81"/>
      <c r="DX290" s="82"/>
      <c r="DY290" s="80"/>
      <c r="DZ290" s="80"/>
      <c r="EA290" s="80"/>
      <c r="EB290" s="80"/>
      <c r="EC290" s="81"/>
      <c r="EE290" s="82"/>
      <c r="EF290" s="80"/>
      <c r="EG290" s="80"/>
      <c r="EH290" s="80"/>
      <c r="EI290" s="80"/>
      <c r="EJ290" s="81"/>
      <c r="EL290" s="82"/>
      <c r="EM290" s="80"/>
      <c r="EN290" s="80"/>
      <c r="EO290" s="80"/>
      <c r="EP290" s="80"/>
      <c r="EQ290" s="81"/>
      <c r="ES290" s="82"/>
      <c r="ET290" s="80"/>
      <c r="EU290" s="80"/>
      <c r="EV290" s="80"/>
      <c r="EW290" s="80"/>
      <c r="EX290" s="81"/>
      <c r="EZ290" s="82"/>
      <c r="FA290" s="80"/>
      <c r="FB290" s="80"/>
      <c r="FC290" s="80"/>
      <c r="FD290" s="80"/>
      <c r="FE290" s="81"/>
      <c r="FG290" s="82"/>
      <c r="FH290" s="80"/>
      <c r="FI290" s="80"/>
      <c r="FJ290" s="80"/>
      <c r="FK290" s="80"/>
      <c r="FL290" s="81"/>
      <c r="FN290" s="82"/>
      <c r="FO290" s="80"/>
      <c r="FP290" s="80"/>
      <c r="FQ290" s="80"/>
      <c r="FR290" s="80"/>
      <c r="FS290" s="81"/>
      <c r="FU290" s="82"/>
      <c r="FV290" s="80"/>
      <c r="FW290" s="80"/>
      <c r="FX290" s="80"/>
      <c r="FY290" s="80"/>
      <c r="FZ290" s="81"/>
      <c r="GB290" s="82"/>
      <c r="GC290" s="80"/>
      <c r="GD290" s="80"/>
      <c r="GE290" s="80"/>
      <c r="GF290" s="80"/>
      <c r="GG290" s="81"/>
      <c r="GI290" s="82"/>
      <c r="GJ290" s="80"/>
      <c r="GK290" s="80"/>
      <c r="GL290" s="80"/>
      <c r="GM290" s="80"/>
      <c r="GN290" s="81"/>
      <c r="GP290" s="82"/>
      <c r="GQ290" s="80"/>
      <c r="GR290" s="80"/>
      <c r="GS290" s="80"/>
      <c r="GT290" s="80"/>
      <c r="GU290" s="81"/>
      <c r="GW290" s="82"/>
      <c r="GX290" s="80"/>
      <c r="GY290" s="80"/>
      <c r="GZ290" s="80"/>
      <c r="HA290" s="80"/>
      <c r="HB290" s="81"/>
      <c r="HD290" s="82"/>
      <c r="HE290" s="80"/>
      <c r="HF290" s="80"/>
      <c r="HG290" s="80"/>
      <c r="HH290" s="80"/>
      <c r="HI290" s="81"/>
      <c r="HK290" s="82"/>
      <c r="HL290" s="80"/>
      <c r="HM290" s="80"/>
      <c r="HN290" s="80"/>
      <c r="HO290" s="80"/>
      <c r="HP290" s="81"/>
      <c r="HR290" s="82"/>
      <c r="HS290" s="80"/>
      <c r="HT290" s="80"/>
      <c r="HU290" s="80"/>
      <c r="HV290" s="80"/>
      <c r="HW290" s="81"/>
      <c r="HY290" s="82"/>
      <c r="HZ290" s="80"/>
      <c r="IA290" s="80"/>
      <c r="IB290" s="80"/>
      <c r="IC290" s="80"/>
      <c r="ID290" s="81"/>
      <c r="IF290" s="82"/>
      <c r="IG290" s="80"/>
      <c r="IH290" s="80"/>
      <c r="II290" s="80"/>
      <c r="IJ290" s="80"/>
      <c r="IK290" s="81"/>
      <c r="IM290" s="82"/>
      <c r="IN290" s="80"/>
      <c r="IO290" s="80"/>
      <c r="IP290" s="80"/>
      <c r="IQ290" s="80"/>
      <c r="IR290" s="81"/>
      <c r="IT290" s="82"/>
      <c r="IU290" s="80"/>
    </row>
    <row r="291" spans="1:255" ht="12.75" outlineLevel="1">
      <c r="A291" s="43" t="str">
        <f>LEFT(B291,3)</f>
        <v>531</v>
      </c>
      <c r="B291" s="44" t="s">
        <v>2</v>
      </c>
      <c r="C291" s="44" t="s">
        <v>3</v>
      </c>
      <c r="D291" s="58">
        <f>IF(VLOOKUP($A291,'hk2013'!$A:$G,1)=$A291,VLOOKUP($A291,'hk2013'!$A:$G,6),0)</f>
        <v>0</v>
      </c>
      <c r="E291" s="58">
        <f>IF(VLOOKUP($A291,'hk2013'!$A:$G,1)=$A291,VLOOKUP($A291,'hk2013'!$A:$G,7),0)</f>
        <v>0</v>
      </c>
      <c r="F291" s="58">
        <f>IF(VLOOKUP($A291,'hk2013'!$A:$H,1)=$A291,VLOOKUP($A291,'hk2013'!$A:$H,8),0)</f>
        <v>0</v>
      </c>
      <c r="G291" s="288">
        <f>SUM(D291+E291-F291)</f>
        <v>0</v>
      </c>
      <c r="H291" s="58">
        <f>IF(VLOOKUP($A291,'hk2012'!$A:$G,1)=$A291,VLOOKUP($A291,'hk2012'!$A:$G,6),0)</f>
        <v>0</v>
      </c>
      <c r="I291" s="58">
        <f>IF(VLOOKUP($A291,'hk2012'!$A:$G,1)=$A291,VLOOKUP($A291,'hk2012'!$A:$G,7),0)</f>
        <v>0</v>
      </c>
      <c r="J291" s="58">
        <f>IF(VLOOKUP($A291,'hk2012'!$A:$H,1)=$A291,VLOOKUP($A291,'hk2012'!$A:$H,8),0)</f>
        <v>0</v>
      </c>
      <c r="K291" s="298">
        <f>SUM(H291+I291-J291)</f>
        <v>0</v>
      </c>
      <c r="L291" s="443"/>
    </row>
    <row r="292" spans="1:255" ht="12.75" outlineLevel="1">
      <c r="A292" s="43" t="str">
        <f>LEFT(B292,3)</f>
        <v>532</v>
      </c>
      <c r="B292" s="44" t="s">
        <v>4</v>
      </c>
      <c r="C292" s="44" t="s">
        <v>5</v>
      </c>
      <c r="D292" s="58">
        <f>IF(VLOOKUP($A292,'hk2013'!$A:$G,1)=$A292,VLOOKUP($A292,'hk2013'!$A:$G,6),0)</f>
        <v>0</v>
      </c>
      <c r="E292" s="58">
        <f>IF(VLOOKUP($A292,'hk2013'!$A:$G,1)=$A292,VLOOKUP($A292,'hk2013'!$A:$G,7),0)</f>
        <v>0</v>
      </c>
      <c r="F292" s="58">
        <f>IF(VLOOKUP($A292,'hk2013'!$A:$H,1)=$A292,VLOOKUP($A292,'hk2013'!$A:$H,8),0)</f>
        <v>0</v>
      </c>
      <c r="G292" s="288">
        <f>SUM(D292+E292-F292)</f>
        <v>0</v>
      </c>
      <c r="H292" s="58">
        <f>IF(VLOOKUP($A292,'hk2012'!$A:$G,1)=$A292,VLOOKUP($A292,'hk2012'!$A:$G,6),0)</f>
        <v>0</v>
      </c>
      <c r="I292" s="58">
        <f>IF(VLOOKUP($A292,'hk2012'!$A:$G,1)=$A292,VLOOKUP($A292,'hk2012'!$A:$G,7),0)</f>
        <v>0</v>
      </c>
      <c r="J292" s="58">
        <f>IF(VLOOKUP($A292,'hk2012'!$A:$H,1)=$A292,VLOOKUP($A292,'hk2012'!$A:$H,8),0)</f>
        <v>0</v>
      </c>
      <c r="K292" s="298">
        <f>SUM(H292+I292-J292)</f>
        <v>0</v>
      </c>
      <c r="L292" s="443"/>
    </row>
    <row r="293" spans="1:255" ht="12.75" outlineLevel="1">
      <c r="A293" s="43" t="str">
        <f>LEFT(B293,3)</f>
        <v>538</v>
      </c>
      <c r="B293" s="44" t="s">
        <v>6</v>
      </c>
      <c r="C293" s="44" t="s">
        <v>672</v>
      </c>
      <c r="D293" s="58">
        <f>IF(VLOOKUP($A293,'hk2013'!$A:$G,1)=$A293,VLOOKUP($A293,'hk2013'!$A:$G,6),0)</f>
        <v>0</v>
      </c>
      <c r="E293" s="58">
        <f>IF(VLOOKUP($A293,'hk2013'!$A:$G,1)=$A293,VLOOKUP($A293,'hk2013'!$A:$G,7),0)</f>
        <v>0</v>
      </c>
      <c r="F293" s="58">
        <f>IF(VLOOKUP($A293,'hk2013'!$A:$H,1)=$A293,VLOOKUP($A293,'hk2013'!$A:$H,8),0)</f>
        <v>0</v>
      </c>
      <c r="G293" s="288">
        <f>SUM(D293+E293-F293)</f>
        <v>0</v>
      </c>
      <c r="H293" s="58">
        <f>IF(VLOOKUP($A293,'hk2012'!$A:$G,1)=$A293,VLOOKUP($A293,'hk2012'!$A:$G,6),0)</f>
        <v>0</v>
      </c>
      <c r="I293" s="58">
        <f>IF(VLOOKUP($A293,'hk2012'!$A:$G,1)=$A293,VLOOKUP($A293,'hk2012'!$A:$G,7),0)</f>
        <v>0</v>
      </c>
      <c r="J293" s="58">
        <f>IF(VLOOKUP($A293,'hk2012'!$A:$H,1)=$A293,VLOOKUP($A293,'hk2012'!$A:$H,8),0)</f>
        <v>0</v>
      </c>
      <c r="K293" s="298">
        <f>SUM(H293+I293-J293)</f>
        <v>0</v>
      </c>
      <c r="L293" s="443"/>
    </row>
    <row r="294" spans="1:255" ht="13.5" outlineLevel="1" thickBot="1">
      <c r="A294" s="43"/>
      <c r="B294" s="44"/>
      <c r="C294" s="44"/>
      <c r="H294" s="74"/>
      <c r="I294" s="74"/>
      <c r="J294" s="74"/>
      <c r="K294" s="302"/>
      <c r="L294" s="444"/>
    </row>
    <row r="295" spans="1:255" ht="12.75">
      <c r="A295" s="78" t="s">
        <v>7</v>
      </c>
      <c r="B295" s="71"/>
      <c r="C295" s="72" t="s">
        <v>8</v>
      </c>
      <c r="D295" s="53">
        <f t="shared" ref="D295:K295" si="99">SUM(D296:D305)</f>
        <v>0</v>
      </c>
      <c r="E295" s="53">
        <f t="shared" si="99"/>
        <v>5.1599999999999993</v>
      </c>
      <c r="F295" s="53">
        <f t="shared" si="99"/>
        <v>0</v>
      </c>
      <c r="G295" s="286">
        <f t="shared" si="99"/>
        <v>5.1599999999999993</v>
      </c>
      <c r="H295" s="53">
        <f t="shared" si="99"/>
        <v>0</v>
      </c>
      <c r="I295" s="53">
        <f t="shared" si="99"/>
        <v>4.3</v>
      </c>
      <c r="J295" s="53">
        <f t="shared" si="99"/>
        <v>0</v>
      </c>
      <c r="K295" s="296">
        <f t="shared" si="99"/>
        <v>4.3</v>
      </c>
      <c r="L295" s="443"/>
      <c r="M295" s="80"/>
      <c r="N295" s="81"/>
      <c r="P295" s="82"/>
      <c r="Q295" s="80"/>
      <c r="R295" s="80"/>
      <c r="S295" s="80"/>
      <c r="T295" s="80"/>
      <c r="U295" s="81"/>
      <c r="W295" s="82"/>
      <c r="X295" s="80"/>
      <c r="Y295" s="80"/>
      <c r="Z295" s="80"/>
      <c r="AA295" s="80"/>
      <c r="AB295" s="81"/>
      <c r="AD295" s="82"/>
      <c r="AE295" s="80"/>
      <c r="AF295" s="80"/>
      <c r="AG295" s="80"/>
      <c r="AH295" s="80"/>
      <c r="AI295" s="81"/>
      <c r="AK295" s="82"/>
      <c r="AL295" s="80"/>
      <c r="AM295" s="80"/>
      <c r="AN295" s="80"/>
      <c r="AO295" s="80"/>
      <c r="AP295" s="81"/>
      <c r="AR295" s="82"/>
      <c r="AS295" s="80"/>
      <c r="AT295" s="80"/>
      <c r="AU295" s="80"/>
      <c r="AV295" s="80"/>
      <c r="AW295" s="81"/>
      <c r="AY295" s="82"/>
      <c r="AZ295" s="80"/>
      <c r="BA295" s="80"/>
      <c r="BB295" s="80"/>
      <c r="BC295" s="80"/>
      <c r="BD295" s="81"/>
      <c r="BF295" s="82"/>
      <c r="BG295" s="80"/>
      <c r="BH295" s="80"/>
      <c r="BI295" s="80"/>
      <c r="BJ295" s="80"/>
      <c r="BK295" s="81"/>
      <c r="BM295" s="82"/>
      <c r="BN295" s="80"/>
      <c r="BO295" s="80"/>
      <c r="BP295" s="80"/>
      <c r="BQ295" s="80"/>
      <c r="BR295" s="81"/>
      <c r="BT295" s="82"/>
      <c r="BU295" s="80"/>
      <c r="BV295" s="80"/>
      <c r="BW295" s="80"/>
      <c r="BX295" s="80"/>
      <c r="BY295" s="81"/>
      <c r="CA295" s="82"/>
      <c r="CB295" s="80"/>
      <c r="CC295" s="80"/>
      <c r="CD295" s="80"/>
      <c r="CE295" s="80"/>
      <c r="CF295" s="81"/>
      <c r="CH295" s="82"/>
      <c r="CI295" s="80"/>
      <c r="CJ295" s="80"/>
      <c r="CK295" s="80"/>
      <c r="CL295" s="80"/>
      <c r="CM295" s="81"/>
      <c r="CO295" s="82"/>
      <c r="CP295" s="80"/>
      <c r="CQ295" s="80"/>
      <c r="CR295" s="80"/>
      <c r="CS295" s="80"/>
      <c r="CT295" s="81"/>
      <c r="CV295" s="82"/>
      <c r="CW295" s="80"/>
      <c r="CX295" s="80"/>
      <c r="CY295" s="80"/>
      <c r="CZ295" s="80"/>
      <c r="DA295" s="81"/>
      <c r="DC295" s="82"/>
      <c r="DD295" s="80"/>
      <c r="DE295" s="80"/>
      <c r="DF295" s="80"/>
      <c r="DG295" s="80"/>
      <c r="DH295" s="81"/>
      <c r="DJ295" s="82"/>
      <c r="DK295" s="80"/>
      <c r="DL295" s="80"/>
      <c r="DM295" s="80"/>
      <c r="DN295" s="80"/>
      <c r="DO295" s="81"/>
      <c r="DQ295" s="82"/>
      <c r="DR295" s="80"/>
      <c r="DS295" s="80"/>
      <c r="DT295" s="80"/>
      <c r="DU295" s="80"/>
      <c r="DV295" s="81"/>
      <c r="DX295" s="82"/>
      <c r="DY295" s="80"/>
      <c r="DZ295" s="80"/>
      <c r="EA295" s="80"/>
      <c r="EB295" s="80"/>
      <c r="EC295" s="81"/>
      <c r="EE295" s="82"/>
      <c r="EF295" s="80"/>
      <c r="EG295" s="80"/>
      <c r="EH295" s="80"/>
      <c r="EI295" s="80"/>
      <c r="EJ295" s="81"/>
      <c r="EL295" s="82"/>
      <c r="EM295" s="80"/>
      <c r="EN295" s="80"/>
      <c r="EO295" s="80"/>
      <c r="EP295" s="80"/>
      <c r="EQ295" s="81"/>
      <c r="ES295" s="82"/>
      <c r="ET295" s="80"/>
      <c r="EU295" s="80"/>
      <c r="EV295" s="80"/>
      <c r="EW295" s="80"/>
      <c r="EX295" s="81"/>
      <c r="EZ295" s="82"/>
      <c r="FA295" s="80"/>
      <c r="FB295" s="80"/>
      <c r="FC295" s="80"/>
      <c r="FD295" s="80"/>
      <c r="FE295" s="81"/>
      <c r="FG295" s="82"/>
      <c r="FH295" s="80"/>
      <c r="FI295" s="80"/>
      <c r="FJ295" s="80"/>
      <c r="FK295" s="80"/>
      <c r="FL295" s="81"/>
      <c r="FN295" s="82"/>
      <c r="FO295" s="80"/>
      <c r="FP295" s="80"/>
      <c r="FQ295" s="80"/>
      <c r="FR295" s="80"/>
      <c r="FS295" s="81"/>
      <c r="FU295" s="82"/>
      <c r="FV295" s="80"/>
      <c r="FW295" s="80"/>
      <c r="FX295" s="80"/>
      <c r="FY295" s="80"/>
      <c r="FZ295" s="81"/>
      <c r="GB295" s="82"/>
      <c r="GC295" s="80"/>
      <c r="GD295" s="80"/>
      <c r="GE295" s="80"/>
      <c r="GF295" s="80"/>
      <c r="GG295" s="81"/>
      <c r="GI295" s="82"/>
      <c r="GJ295" s="80"/>
      <c r="GK295" s="80"/>
      <c r="GL295" s="80"/>
      <c r="GM295" s="80"/>
      <c r="GN295" s="81"/>
      <c r="GP295" s="82"/>
      <c r="GQ295" s="80"/>
      <c r="GR295" s="80"/>
      <c r="GS295" s="80"/>
      <c r="GT295" s="80"/>
      <c r="GU295" s="81"/>
      <c r="GW295" s="82"/>
      <c r="GX295" s="80"/>
      <c r="GY295" s="80"/>
      <c r="GZ295" s="80"/>
      <c r="HA295" s="80"/>
      <c r="HB295" s="81"/>
      <c r="HD295" s="82"/>
      <c r="HE295" s="80"/>
      <c r="HF295" s="80"/>
      <c r="HG295" s="80"/>
      <c r="HH295" s="80"/>
      <c r="HI295" s="81"/>
      <c r="HK295" s="82"/>
      <c r="HL295" s="80"/>
      <c r="HM295" s="80"/>
      <c r="HN295" s="80"/>
      <c r="HO295" s="80"/>
      <c r="HP295" s="81"/>
      <c r="HR295" s="82"/>
      <c r="HS295" s="80"/>
      <c r="HT295" s="80"/>
      <c r="HU295" s="80"/>
      <c r="HV295" s="80"/>
      <c r="HW295" s="81"/>
      <c r="HY295" s="82"/>
      <c r="HZ295" s="80"/>
      <c r="IA295" s="80"/>
      <c r="IB295" s="80"/>
      <c r="IC295" s="80"/>
      <c r="ID295" s="81"/>
      <c r="IF295" s="82"/>
      <c r="IG295" s="80"/>
      <c r="IH295" s="80"/>
      <c r="II295" s="80"/>
      <c r="IJ295" s="80"/>
      <c r="IK295" s="81"/>
      <c r="IM295" s="82"/>
      <c r="IN295" s="80"/>
      <c r="IO295" s="80"/>
      <c r="IP295" s="80"/>
      <c r="IQ295" s="80"/>
      <c r="IR295" s="81"/>
      <c r="IT295" s="82"/>
      <c r="IU295" s="80"/>
    </row>
    <row r="296" spans="1:255" ht="12.75" outlineLevel="1">
      <c r="A296" s="83" t="s">
        <v>9</v>
      </c>
      <c r="B296" s="46"/>
      <c r="C296" s="56" t="s">
        <v>10</v>
      </c>
      <c r="D296" s="58">
        <f>IF(VLOOKUP($A296,'hk2013'!$A:$G,1)=$A296,VLOOKUP($A296,'hk2013'!$A:$G,6),0)</f>
        <v>0</v>
      </c>
      <c r="E296" s="58">
        <f>IF(VLOOKUP($A296,'hk2013'!$A:$G,1)=$A296,VLOOKUP($A296,'hk2013'!$A:$G,7),0)</f>
        <v>0</v>
      </c>
      <c r="F296" s="58">
        <f>IF(VLOOKUP($A296,'hk2013'!$A:$H,1)=$A296,VLOOKUP($A296,'hk2013'!$A:$H,8),0)</f>
        <v>0</v>
      </c>
      <c r="G296" s="288">
        <f t="shared" ref="G296:G304" si="100">SUM(D296+E296-F296)</f>
        <v>0</v>
      </c>
      <c r="H296" s="58">
        <f>IF(VLOOKUP($A296,'hk2012'!$A:$G,1)=$A296,VLOOKUP($A296,'hk2012'!$A:$G,6),0)</f>
        <v>0</v>
      </c>
      <c r="I296" s="58">
        <f>IF(VLOOKUP($A296,'hk2012'!$A:$G,1)=$A296,VLOOKUP($A296,'hk2012'!$A:$G,7),0)</f>
        <v>0</v>
      </c>
      <c r="J296" s="58">
        <f>IF(VLOOKUP($A296,'hk2012'!$A:$H,1)=$A296,VLOOKUP($A296,'hk2012'!$A:$H,8),0)</f>
        <v>0</v>
      </c>
      <c r="K296" s="298">
        <f t="shared" ref="K296:K304" si="101">SUM(H296+I296-J296)</f>
        <v>0</v>
      </c>
      <c r="L296" s="443"/>
      <c r="M296" s="80"/>
      <c r="N296" s="81"/>
      <c r="P296" s="82"/>
      <c r="Q296" s="80"/>
      <c r="R296" s="80"/>
      <c r="S296" s="80"/>
      <c r="T296" s="80"/>
      <c r="U296" s="81"/>
      <c r="W296" s="82"/>
      <c r="X296" s="80"/>
      <c r="Y296" s="80"/>
      <c r="Z296" s="80"/>
      <c r="AA296" s="80"/>
      <c r="AB296" s="81"/>
      <c r="AD296" s="82"/>
      <c r="AE296" s="80"/>
      <c r="AF296" s="80"/>
      <c r="AG296" s="80"/>
      <c r="AH296" s="80"/>
      <c r="AI296" s="81"/>
      <c r="AK296" s="82"/>
      <c r="AL296" s="80"/>
      <c r="AM296" s="80"/>
      <c r="AN296" s="80"/>
      <c r="AO296" s="80"/>
      <c r="AP296" s="81"/>
      <c r="AR296" s="82"/>
      <c r="AS296" s="80"/>
      <c r="AT296" s="80"/>
      <c r="AU296" s="80"/>
      <c r="AV296" s="80"/>
      <c r="AW296" s="81"/>
      <c r="AY296" s="82"/>
      <c r="AZ296" s="80"/>
      <c r="BA296" s="80"/>
      <c r="BB296" s="80"/>
      <c r="BC296" s="80"/>
      <c r="BD296" s="81"/>
      <c r="BF296" s="82"/>
      <c r="BG296" s="80"/>
      <c r="BH296" s="80"/>
      <c r="BI296" s="80"/>
      <c r="BJ296" s="80"/>
      <c r="BK296" s="81"/>
      <c r="BM296" s="82"/>
      <c r="BN296" s="80"/>
      <c r="BO296" s="80"/>
      <c r="BP296" s="80"/>
      <c r="BQ296" s="80"/>
      <c r="BR296" s="81"/>
      <c r="BT296" s="82"/>
      <c r="BU296" s="80"/>
      <c r="BV296" s="80"/>
      <c r="BW296" s="80"/>
      <c r="BX296" s="80"/>
      <c r="BY296" s="81"/>
      <c r="CA296" s="82"/>
      <c r="CB296" s="80"/>
      <c r="CC296" s="80"/>
      <c r="CD296" s="80"/>
      <c r="CE296" s="80"/>
      <c r="CF296" s="81"/>
      <c r="CH296" s="82"/>
      <c r="CI296" s="80"/>
      <c r="CJ296" s="80"/>
      <c r="CK296" s="80"/>
      <c r="CL296" s="80"/>
      <c r="CM296" s="81"/>
      <c r="CO296" s="82"/>
      <c r="CP296" s="80"/>
      <c r="CQ296" s="80"/>
      <c r="CR296" s="80"/>
      <c r="CS296" s="80"/>
      <c r="CT296" s="81"/>
      <c r="CV296" s="82"/>
      <c r="CW296" s="80"/>
      <c r="CX296" s="80"/>
      <c r="CY296" s="80"/>
      <c r="CZ296" s="80"/>
      <c r="DA296" s="81"/>
      <c r="DC296" s="82"/>
      <c r="DD296" s="80"/>
      <c r="DE296" s="80"/>
      <c r="DF296" s="80"/>
      <c r="DG296" s="80"/>
      <c r="DH296" s="81"/>
      <c r="DJ296" s="82"/>
      <c r="DK296" s="80"/>
      <c r="DL296" s="80"/>
      <c r="DM296" s="80"/>
      <c r="DN296" s="80"/>
      <c r="DO296" s="81"/>
      <c r="DQ296" s="82"/>
      <c r="DR296" s="80"/>
      <c r="DS296" s="80"/>
      <c r="DT296" s="80"/>
      <c r="DU296" s="80"/>
      <c r="DV296" s="81"/>
      <c r="DX296" s="82"/>
      <c r="DY296" s="80"/>
      <c r="DZ296" s="80"/>
      <c r="EA296" s="80"/>
      <c r="EB296" s="80"/>
      <c r="EC296" s="81"/>
      <c r="EE296" s="82"/>
      <c r="EF296" s="80"/>
      <c r="EG296" s="80"/>
      <c r="EH296" s="80"/>
      <c r="EI296" s="80"/>
      <c r="EJ296" s="81"/>
      <c r="EL296" s="82"/>
      <c r="EM296" s="80"/>
      <c r="EN296" s="80"/>
      <c r="EO296" s="80"/>
      <c r="EP296" s="80"/>
      <c r="EQ296" s="81"/>
      <c r="ES296" s="82"/>
      <c r="ET296" s="80"/>
      <c r="EU296" s="80"/>
      <c r="EV296" s="80"/>
      <c r="EW296" s="80"/>
      <c r="EX296" s="81"/>
      <c r="EZ296" s="82"/>
      <c r="FA296" s="80"/>
      <c r="FB296" s="80"/>
      <c r="FC296" s="80"/>
      <c r="FD296" s="80"/>
      <c r="FE296" s="81"/>
      <c r="FG296" s="82"/>
      <c r="FH296" s="80"/>
      <c r="FI296" s="80"/>
      <c r="FJ296" s="80"/>
      <c r="FK296" s="80"/>
      <c r="FL296" s="81"/>
      <c r="FN296" s="82"/>
      <c r="FO296" s="80"/>
      <c r="FP296" s="80"/>
      <c r="FQ296" s="80"/>
      <c r="FR296" s="80"/>
      <c r="FS296" s="81"/>
      <c r="FU296" s="82"/>
      <c r="FV296" s="80"/>
      <c r="FW296" s="80"/>
      <c r="FX296" s="80"/>
      <c r="FY296" s="80"/>
      <c r="FZ296" s="81"/>
      <c r="GB296" s="82"/>
      <c r="GC296" s="80"/>
      <c r="GD296" s="80"/>
      <c r="GE296" s="80"/>
      <c r="GF296" s="80"/>
      <c r="GG296" s="81"/>
      <c r="GI296" s="82"/>
      <c r="GJ296" s="80"/>
      <c r="GK296" s="80"/>
      <c r="GL296" s="80"/>
      <c r="GM296" s="80"/>
      <c r="GN296" s="81"/>
      <c r="GP296" s="82"/>
      <c r="GQ296" s="80"/>
      <c r="GR296" s="80"/>
      <c r="GS296" s="80"/>
      <c r="GT296" s="80"/>
      <c r="GU296" s="81"/>
      <c r="GW296" s="82"/>
      <c r="GX296" s="80"/>
      <c r="GY296" s="80"/>
      <c r="GZ296" s="80"/>
      <c r="HA296" s="80"/>
      <c r="HB296" s="81"/>
      <c r="HD296" s="82"/>
      <c r="HE296" s="80"/>
      <c r="HF296" s="80"/>
      <c r="HG296" s="80"/>
      <c r="HH296" s="80"/>
      <c r="HI296" s="81"/>
      <c r="HK296" s="82"/>
      <c r="HL296" s="80"/>
      <c r="HM296" s="80"/>
      <c r="HN296" s="80"/>
      <c r="HO296" s="80"/>
      <c r="HP296" s="81"/>
      <c r="HR296" s="82"/>
      <c r="HS296" s="80"/>
      <c r="HT296" s="80"/>
      <c r="HU296" s="80"/>
      <c r="HV296" s="80"/>
      <c r="HW296" s="81"/>
      <c r="HY296" s="82"/>
      <c r="HZ296" s="80"/>
      <c r="IA296" s="80"/>
      <c r="IB296" s="80"/>
      <c r="IC296" s="80"/>
      <c r="ID296" s="81"/>
      <c r="IF296" s="82"/>
      <c r="IG296" s="80"/>
      <c r="IH296" s="80"/>
      <c r="II296" s="80"/>
      <c r="IJ296" s="80"/>
      <c r="IK296" s="81"/>
      <c r="IM296" s="82"/>
      <c r="IN296" s="80"/>
      <c r="IO296" s="80"/>
      <c r="IP296" s="80"/>
      <c r="IQ296" s="80"/>
      <c r="IR296" s="81"/>
      <c r="IT296" s="82"/>
      <c r="IU296" s="80"/>
    </row>
    <row r="297" spans="1:255" ht="12.75" outlineLevel="1">
      <c r="A297" s="43" t="str">
        <f t="shared" ref="A297:A302" si="102">LEFT(B297,3)</f>
        <v>541</v>
      </c>
      <c r="B297" s="44" t="s">
        <v>11</v>
      </c>
      <c r="C297" s="44" t="s">
        <v>12</v>
      </c>
      <c r="D297" s="58">
        <f>IF(VLOOKUP($A297,'hk2013'!$A:$G,1)=$A297,VLOOKUP($A297,'hk2013'!$A:$G,6),0)</f>
        <v>0</v>
      </c>
      <c r="E297" s="58">
        <f>IF(VLOOKUP($A297,'hk2013'!$A:$G,1)=$A297,VLOOKUP($A297,'hk2013'!$A:$G,7),0)</f>
        <v>0</v>
      </c>
      <c r="F297" s="58">
        <f>IF(VLOOKUP($A297,'hk2013'!$A:$H,1)=$A297,VLOOKUP($A297,'hk2013'!$A:$H,8),0)</f>
        <v>0</v>
      </c>
      <c r="G297" s="288">
        <f t="shared" si="100"/>
        <v>0</v>
      </c>
      <c r="H297" s="58">
        <f>IF(VLOOKUP($A297,'hk2012'!$A:$G,1)=$A297,VLOOKUP($A297,'hk2012'!$A:$G,6),0)</f>
        <v>0</v>
      </c>
      <c r="I297" s="58">
        <f>IF(VLOOKUP($A297,'hk2012'!$A:$G,1)=$A297,VLOOKUP($A297,'hk2012'!$A:$G,7),0)</f>
        <v>0</v>
      </c>
      <c r="J297" s="58">
        <f>IF(VLOOKUP($A297,'hk2012'!$A:$H,1)=$A297,VLOOKUP($A297,'hk2012'!$A:$H,8),0)</f>
        <v>0</v>
      </c>
      <c r="K297" s="298">
        <f t="shared" si="101"/>
        <v>0</v>
      </c>
      <c r="L297" s="443"/>
    </row>
    <row r="298" spans="1:255" ht="12.75" outlineLevel="1">
      <c r="A298" s="43" t="str">
        <f t="shared" si="102"/>
        <v>542</v>
      </c>
      <c r="B298" s="44" t="s">
        <v>13</v>
      </c>
      <c r="C298" s="44" t="s">
        <v>14</v>
      </c>
      <c r="D298" s="58">
        <f>IF(VLOOKUP($A298,'hk2013'!$A:$G,1)=$A298,VLOOKUP($A298,'hk2013'!$A:$G,6),0)</f>
        <v>0</v>
      </c>
      <c r="E298" s="58">
        <f>IF(VLOOKUP($A298,'hk2013'!$A:$G,1)=$A298,VLOOKUP($A298,'hk2013'!$A:$G,7),0)</f>
        <v>0</v>
      </c>
      <c r="F298" s="58">
        <f>IF(VLOOKUP($A298,'hk2013'!$A:$H,1)=$A298,VLOOKUP($A298,'hk2013'!$A:$H,8),0)</f>
        <v>0</v>
      </c>
      <c r="G298" s="288">
        <f t="shared" si="100"/>
        <v>0</v>
      </c>
      <c r="H298" s="58">
        <f>IF(VLOOKUP($A298,'hk2012'!$A:$G,1)=$A298,VLOOKUP($A298,'hk2012'!$A:$G,6),0)</f>
        <v>0</v>
      </c>
      <c r="I298" s="58">
        <f>IF(VLOOKUP($A298,'hk2012'!$A:$G,1)=$A298,VLOOKUP($A298,'hk2012'!$A:$G,7),0)</f>
        <v>0</v>
      </c>
      <c r="J298" s="58">
        <f>IF(VLOOKUP($A298,'hk2012'!$A:$H,1)=$A298,VLOOKUP($A298,'hk2012'!$A:$H,8),0)</f>
        <v>0</v>
      </c>
      <c r="K298" s="298">
        <f t="shared" si="101"/>
        <v>0</v>
      </c>
      <c r="L298" s="443"/>
    </row>
    <row r="299" spans="1:255" ht="12.75" outlineLevel="1">
      <c r="A299" s="43" t="str">
        <f t="shared" si="102"/>
        <v>543</v>
      </c>
      <c r="B299" s="44" t="s">
        <v>15</v>
      </c>
      <c r="C299" s="44" t="s">
        <v>16</v>
      </c>
      <c r="D299" s="58">
        <f>IF(VLOOKUP($A299,'hk2013'!$A:$G,1)=$A299,VLOOKUP($A299,'hk2013'!$A:$G,6),0)</f>
        <v>0</v>
      </c>
      <c r="E299" s="58">
        <f>IF(VLOOKUP($A299,'hk2013'!$A:$G,1)=$A299,VLOOKUP($A299,'hk2013'!$A:$G,7),0)</f>
        <v>0</v>
      </c>
      <c r="F299" s="58">
        <f>IF(VLOOKUP($A299,'hk2013'!$A:$H,1)=$A299,VLOOKUP($A299,'hk2013'!$A:$H,8),0)</f>
        <v>0</v>
      </c>
      <c r="G299" s="288">
        <f t="shared" si="100"/>
        <v>0</v>
      </c>
      <c r="H299" s="58">
        <f>IF(VLOOKUP($A299,'hk2012'!$A:$G,1)=$A299,VLOOKUP($A299,'hk2012'!$A:$G,6),0)</f>
        <v>0</v>
      </c>
      <c r="I299" s="58">
        <f>IF(VLOOKUP($A299,'hk2012'!$A:$G,1)=$A299,VLOOKUP($A299,'hk2012'!$A:$G,7),0)</f>
        <v>0</v>
      </c>
      <c r="J299" s="58">
        <f>IF(VLOOKUP($A299,'hk2012'!$A:$H,1)=$A299,VLOOKUP($A299,'hk2012'!$A:$H,8),0)</f>
        <v>0</v>
      </c>
      <c r="K299" s="298">
        <f t="shared" si="101"/>
        <v>0</v>
      </c>
      <c r="L299" s="443"/>
    </row>
    <row r="300" spans="1:255" ht="12.75" outlineLevel="1">
      <c r="A300" s="43" t="str">
        <f t="shared" si="102"/>
        <v>544</v>
      </c>
      <c r="B300" s="44" t="s">
        <v>17</v>
      </c>
      <c r="C300" s="44" t="s">
        <v>18</v>
      </c>
      <c r="D300" s="58">
        <f>IF(VLOOKUP($A300,'hk2013'!$A:$G,1)=$A300,VLOOKUP($A300,'hk2013'!$A:$G,6),0)</f>
        <v>0</v>
      </c>
      <c r="E300" s="58">
        <f>IF(VLOOKUP($A300,'hk2013'!$A:$G,1)=$A300,VLOOKUP($A300,'hk2013'!$A:$G,7),0)</f>
        <v>0</v>
      </c>
      <c r="F300" s="58">
        <f>IF(VLOOKUP($A300,'hk2013'!$A:$H,1)=$A300,VLOOKUP($A300,'hk2013'!$A:$H,8),0)</f>
        <v>0</v>
      </c>
      <c r="G300" s="288">
        <f t="shared" si="100"/>
        <v>0</v>
      </c>
      <c r="H300" s="58">
        <f>IF(VLOOKUP($A300,'hk2012'!$A:$G,1)=$A300,VLOOKUP($A300,'hk2012'!$A:$G,6),0)</f>
        <v>0</v>
      </c>
      <c r="I300" s="58">
        <f>IF(VLOOKUP($A300,'hk2012'!$A:$G,1)=$A300,VLOOKUP($A300,'hk2012'!$A:$G,7),0)</f>
        <v>0</v>
      </c>
      <c r="J300" s="58">
        <f>IF(VLOOKUP($A300,'hk2012'!$A:$H,1)=$A300,VLOOKUP($A300,'hk2012'!$A:$H,8),0)</f>
        <v>0</v>
      </c>
      <c r="K300" s="298">
        <f t="shared" si="101"/>
        <v>0</v>
      </c>
      <c r="L300" s="443"/>
    </row>
    <row r="301" spans="1:255" ht="12.75" outlineLevel="1">
      <c r="A301" s="43" t="str">
        <f t="shared" si="102"/>
        <v>545</v>
      </c>
      <c r="B301" s="44" t="s">
        <v>19</v>
      </c>
      <c r="C301" s="44" t="s">
        <v>20</v>
      </c>
      <c r="D301" s="58">
        <f>IF(VLOOKUP($A301,'hk2013'!$A:$G,1)=$A301,VLOOKUP($A301,'hk2013'!$A:$G,6),0)</f>
        <v>0</v>
      </c>
      <c r="E301" s="58">
        <f>IF(VLOOKUP($A301,'hk2013'!$A:$G,1)=$A301,VLOOKUP($A301,'hk2013'!$A:$G,7),0)</f>
        <v>5.1499999999999995</v>
      </c>
      <c r="F301" s="58">
        <f>IF(VLOOKUP($A301,'hk2013'!$A:$H,1)=$A301,VLOOKUP($A301,'hk2013'!$A:$H,8),0)</f>
        <v>0</v>
      </c>
      <c r="G301" s="288">
        <f t="shared" si="100"/>
        <v>5.1499999999999995</v>
      </c>
      <c r="H301" s="58">
        <f>IF(VLOOKUP($A301,'hk2012'!$A:$G,1)=$A301,VLOOKUP($A301,'hk2012'!$A:$G,6),0)</f>
        <v>0</v>
      </c>
      <c r="I301" s="58">
        <f>IF(VLOOKUP($A301,'hk2012'!$A:$G,1)=$A301,VLOOKUP($A301,'hk2012'!$A:$G,7),0)</f>
        <v>4.3</v>
      </c>
      <c r="J301" s="58">
        <f>IF(VLOOKUP($A301,'hk2012'!$A:$H,1)=$A301,VLOOKUP($A301,'hk2012'!$A:$H,8),0)</f>
        <v>0</v>
      </c>
      <c r="K301" s="298">
        <f t="shared" si="101"/>
        <v>4.3</v>
      </c>
      <c r="L301" s="443"/>
    </row>
    <row r="302" spans="1:255" ht="12.75" outlineLevel="1">
      <c r="A302" s="43" t="str">
        <f t="shared" si="102"/>
        <v>546</v>
      </c>
      <c r="B302" s="44" t="s">
        <v>21</v>
      </c>
      <c r="C302" s="44" t="s">
        <v>22</v>
      </c>
      <c r="D302" s="58">
        <f>IF(VLOOKUP($A302,'hk2013'!$A:$G,1)=$A302,VLOOKUP($A302,'hk2013'!$A:$G,6),0)</f>
        <v>0</v>
      </c>
      <c r="E302" s="58">
        <f>IF(VLOOKUP($A302,'hk2013'!$A:$G,1)=$A302,VLOOKUP($A302,'hk2013'!$A:$G,7),0)</f>
        <v>0</v>
      </c>
      <c r="F302" s="58">
        <f>IF(VLOOKUP($A302,'hk2013'!$A:$H,1)=$A302,VLOOKUP($A302,'hk2013'!$A:$H,8),0)</f>
        <v>0</v>
      </c>
      <c r="G302" s="288">
        <f t="shared" si="100"/>
        <v>0</v>
      </c>
      <c r="H302" s="58">
        <f>IF(VLOOKUP($A302,'hk2012'!$A:$G,1)=$A302,VLOOKUP($A302,'hk2012'!$A:$G,6),0)</f>
        <v>0</v>
      </c>
      <c r="I302" s="58">
        <f>IF(VLOOKUP($A302,'hk2012'!$A:$G,1)=$A302,VLOOKUP($A302,'hk2012'!$A:$G,7),0)</f>
        <v>0</v>
      </c>
      <c r="J302" s="58">
        <f>IF(VLOOKUP($A302,'hk2012'!$A:$H,1)=$A302,VLOOKUP($A302,'hk2012'!$A:$H,8),0)</f>
        <v>0</v>
      </c>
      <c r="K302" s="298">
        <f t="shared" si="101"/>
        <v>0</v>
      </c>
      <c r="L302" s="443"/>
    </row>
    <row r="303" spans="1:255" ht="12.75" outlineLevel="1">
      <c r="A303" s="97" t="s">
        <v>927</v>
      </c>
      <c r="B303" s="44" t="s">
        <v>23</v>
      </c>
      <c r="C303" s="114" t="s">
        <v>1954</v>
      </c>
      <c r="D303" s="58">
        <f>IF(VLOOKUP($A303,'hk2013'!$A:$G,1)=$A303,VLOOKUP($A303,'hk2013'!$A:$G,6),0)</f>
        <v>0</v>
      </c>
      <c r="E303" s="58">
        <f>IF(VLOOKUP($A303,'hk2013'!$A:$G,1)=$A303,VLOOKUP($A303,'hk2013'!$A:$G,7),0)</f>
        <v>0</v>
      </c>
      <c r="F303" s="58">
        <f>IF(VLOOKUP($A303,'hk2013'!$A:$H,1)=$A303,VLOOKUP($A303,'hk2013'!$A:$H,8),0)</f>
        <v>0</v>
      </c>
      <c r="G303" s="288">
        <f t="shared" si="100"/>
        <v>0</v>
      </c>
      <c r="H303" s="58">
        <f>IF(VLOOKUP($A303,'hk2012'!$A:$G,1)=$A303,VLOOKUP($A303,'hk2012'!$A:$G,6),0)</f>
        <v>0</v>
      </c>
      <c r="I303" s="58">
        <f>IF(VLOOKUP($A303,'hk2012'!$A:$G,1)=$A303,VLOOKUP($A303,'hk2012'!$A:$G,7),0)</f>
        <v>0</v>
      </c>
      <c r="J303" s="58">
        <f>IF(VLOOKUP($A303,'hk2012'!$A:$H,1)=$A303,VLOOKUP($A303,'hk2012'!$A:$H,8),0)</f>
        <v>0</v>
      </c>
      <c r="K303" s="298">
        <f t="shared" si="101"/>
        <v>0</v>
      </c>
      <c r="L303" s="443"/>
    </row>
    <row r="304" spans="1:255" ht="12.75" outlineLevel="1">
      <c r="A304" s="97" t="s">
        <v>928</v>
      </c>
      <c r="B304" s="44" t="s">
        <v>24</v>
      </c>
      <c r="C304" s="114" t="s">
        <v>1955</v>
      </c>
      <c r="D304" s="58">
        <f>IF(VLOOKUP($A304,'hk2013'!$A:$G,1)=$A304,VLOOKUP($A304,'hk2013'!$A:$G,6),0)</f>
        <v>0</v>
      </c>
      <c r="E304" s="58">
        <f>IF(VLOOKUP($A304,'hk2013'!$A:$G,1)=$A304,VLOOKUP($A304,'hk2013'!$A:$G,7),0)</f>
        <v>1.0000000000000002E-2</v>
      </c>
      <c r="F304" s="58">
        <f>IF(VLOOKUP($A304,'hk2013'!$A:$H,1)=$A304,VLOOKUP($A304,'hk2013'!$A:$H,8),0)</f>
        <v>0</v>
      </c>
      <c r="G304" s="288">
        <f t="shared" si="100"/>
        <v>1.0000000000000002E-2</v>
      </c>
      <c r="H304" s="58">
        <f>IF(VLOOKUP($A304,'hk2012'!$A:$G,1)=$A304,VLOOKUP($A304,'hk2012'!$A:$G,6),0)</f>
        <v>0</v>
      </c>
      <c r="I304" s="58">
        <f>IF(VLOOKUP($A304,'hk2012'!$A:$G,1)=$A304,VLOOKUP($A304,'hk2012'!$A:$G,7),0)</f>
        <v>0</v>
      </c>
      <c r="J304" s="58">
        <f>IF(VLOOKUP($A304,'hk2012'!$A:$H,1)=$A304,VLOOKUP($A304,'hk2012'!$A:$H,8),0)</f>
        <v>0</v>
      </c>
      <c r="K304" s="298">
        <f t="shared" si="101"/>
        <v>0</v>
      </c>
      <c r="L304" s="443"/>
    </row>
    <row r="305" spans="1:255" ht="13.5" outlineLevel="1" thickBot="1">
      <c r="A305" s="97" t="s">
        <v>929</v>
      </c>
      <c r="B305" s="44"/>
      <c r="C305" s="114" t="s">
        <v>1956</v>
      </c>
      <c r="D305" s="58">
        <f>IF(VLOOKUP($A305,'hk2013'!$A:$G,1)=$A305,VLOOKUP($A305,'hk2013'!$A:$G,6),0)</f>
        <v>0</v>
      </c>
      <c r="E305" s="58">
        <f>IF(VLOOKUP($A305,'hk2013'!$A:$G,1)=$A305,VLOOKUP($A305,'hk2013'!$A:$G,7),0)</f>
        <v>0</v>
      </c>
      <c r="F305" s="58">
        <f>IF(VLOOKUP($A305,'hk2013'!$A:$H,1)=$A305,VLOOKUP($A305,'hk2013'!$A:$H,8),0)</f>
        <v>0</v>
      </c>
      <c r="G305" s="288">
        <f>SUM(D305+E305-F305)</f>
        <v>0</v>
      </c>
      <c r="H305" s="58">
        <f>IF(VLOOKUP($A305,'hk2012'!$A:$G,1)=$A305,VLOOKUP($A305,'hk2012'!$A:$G,6),0)</f>
        <v>0</v>
      </c>
      <c r="I305" s="58">
        <f>IF(VLOOKUP($A305,'hk2012'!$A:$G,1)=$A305,VLOOKUP($A305,'hk2012'!$A:$G,7),0)</f>
        <v>0</v>
      </c>
      <c r="J305" s="58">
        <f>IF(VLOOKUP($A305,'hk2012'!$A:$H,1)=$A305,VLOOKUP($A305,'hk2012'!$A:$H,8),0)</f>
        <v>0</v>
      </c>
      <c r="K305" s="298">
        <f>SUM(H305+I305-J305)</f>
        <v>0</v>
      </c>
      <c r="L305" s="443"/>
    </row>
    <row r="306" spans="1:255" ht="12.75">
      <c r="A306" s="78" t="s">
        <v>26</v>
      </c>
      <c r="B306" s="71"/>
      <c r="C306" s="72" t="s">
        <v>27</v>
      </c>
      <c r="D306" s="53">
        <f t="shared" ref="D306:K306" si="103">SUM(D307:D313)</f>
        <v>0</v>
      </c>
      <c r="E306" s="53">
        <f t="shared" si="103"/>
        <v>568.87</v>
      </c>
      <c r="F306" s="53">
        <f t="shared" si="103"/>
        <v>0</v>
      </c>
      <c r="G306" s="286">
        <f t="shared" si="103"/>
        <v>568.87</v>
      </c>
      <c r="H306" s="53">
        <f t="shared" si="103"/>
        <v>0</v>
      </c>
      <c r="I306" s="53">
        <f t="shared" si="103"/>
        <v>1140.22</v>
      </c>
      <c r="J306" s="53">
        <f t="shared" si="103"/>
        <v>0</v>
      </c>
      <c r="K306" s="296">
        <f t="shared" si="103"/>
        <v>1140.22</v>
      </c>
      <c r="L306" s="443"/>
      <c r="M306" s="80"/>
      <c r="N306" s="81"/>
      <c r="P306" s="82"/>
      <c r="Q306" s="80"/>
      <c r="R306" s="80"/>
      <c r="S306" s="80"/>
      <c r="T306" s="80"/>
      <c r="U306" s="81"/>
      <c r="W306" s="82"/>
      <c r="X306" s="80"/>
      <c r="Y306" s="80"/>
      <c r="Z306" s="80"/>
      <c r="AA306" s="80"/>
      <c r="AB306" s="81"/>
      <c r="AD306" s="82"/>
      <c r="AE306" s="80"/>
      <c r="AF306" s="80"/>
      <c r="AG306" s="80"/>
      <c r="AH306" s="80"/>
      <c r="AI306" s="81"/>
      <c r="AK306" s="82"/>
      <c r="AL306" s="80"/>
      <c r="AM306" s="80"/>
      <c r="AN306" s="80"/>
      <c r="AO306" s="80"/>
      <c r="AP306" s="81"/>
      <c r="AR306" s="82"/>
      <c r="AS306" s="80"/>
      <c r="AT306" s="80"/>
      <c r="AU306" s="80"/>
      <c r="AV306" s="80"/>
      <c r="AW306" s="81"/>
      <c r="AY306" s="82"/>
      <c r="AZ306" s="80"/>
      <c r="BA306" s="80"/>
      <c r="BB306" s="80"/>
      <c r="BC306" s="80"/>
      <c r="BD306" s="81"/>
      <c r="BF306" s="82"/>
      <c r="BG306" s="80"/>
      <c r="BH306" s="80"/>
      <c r="BI306" s="80"/>
      <c r="BJ306" s="80"/>
      <c r="BK306" s="81"/>
      <c r="BM306" s="82"/>
      <c r="BN306" s="80"/>
      <c r="BO306" s="80"/>
      <c r="BP306" s="80"/>
      <c r="BQ306" s="80"/>
      <c r="BR306" s="81"/>
      <c r="BT306" s="82"/>
      <c r="BU306" s="80"/>
      <c r="BV306" s="80"/>
      <c r="BW306" s="80"/>
      <c r="BX306" s="80"/>
      <c r="BY306" s="81"/>
      <c r="CA306" s="82"/>
      <c r="CB306" s="80"/>
      <c r="CC306" s="80"/>
      <c r="CD306" s="80"/>
      <c r="CE306" s="80"/>
      <c r="CF306" s="81"/>
      <c r="CH306" s="82"/>
      <c r="CI306" s="80"/>
      <c r="CJ306" s="80"/>
      <c r="CK306" s="80"/>
      <c r="CL306" s="80"/>
      <c r="CM306" s="81"/>
      <c r="CO306" s="82"/>
      <c r="CP306" s="80"/>
      <c r="CQ306" s="80"/>
      <c r="CR306" s="80"/>
      <c r="CS306" s="80"/>
      <c r="CT306" s="81"/>
      <c r="CV306" s="82"/>
      <c r="CW306" s="80"/>
      <c r="CX306" s="80"/>
      <c r="CY306" s="80"/>
      <c r="CZ306" s="80"/>
      <c r="DA306" s="81"/>
      <c r="DC306" s="82"/>
      <c r="DD306" s="80"/>
      <c r="DE306" s="80"/>
      <c r="DF306" s="80"/>
      <c r="DG306" s="80"/>
      <c r="DH306" s="81"/>
      <c r="DJ306" s="82"/>
      <c r="DK306" s="80"/>
      <c r="DL306" s="80"/>
      <c r="DM306" s="80"/>
      <c r="DN306" s="80"/>
      <c r="DO306" s="81"/>
      <c r="DQ306" s="82"/>
      <c r="DR306" s="80"/>
      <c r="DS306" s="80"/>
      <c r="DT306" s="80"/>
      <c r="DU306" s="80"/>
      <c r="DV306" s="81"/>
      <c r="DX306" s="82"/>
      <c r="DY306" s="80"/>
      <c r="DZ306" s="80"/>
      <c r="EA306" s="80"/>
      <c r="EB306" s="80"/>
      <c r="EC306" s="81"/>
      <c r="EE306" s="82"/>
      <c r="EF306" s="80"/>
      <c r="EG306" s="80"/>
      <c r="EH306" s="80"/>
      <c r="EI306" s="80"/>
      <c r="EJ306" s="81"/>
      <c r="EL306" s="82"/>
      <c r="EM306" s="80"/>
      <c r="EN306" s="80"/>
      <c r="EO306" s="80"/>
      <c r="EP306" s="80"/>
      <c r="EQ306" s="81"/>
      <c r="ES306" s="82"/>
      <c r="ET306" s="80"/>
      <c r="EU306" s="80"/>
      <c r="EV306" s="80"/>
      <c r="EW306" s="80"/>
      <c r="EX306" s="81"/>
      <c r="EZ306" s="82"/>
      <c r="FA306" s="80"/>
      <c r="FB306" s="80"/>
      <c r="FC306" s="80"/>
      <c r="FD306" s="80"/>
      <c r="FE306" s="81"/>
      <c r="FG306" s="82"/>
      <c r="FH306" s="80"/>
      <c r="FI306" s="80"/>
      <c r="FJ306" s="80"/>
      <c r="FK306" s="80"/>
      <c r="FL306" s="81"/>
      <c r="FN306" s="82"/>
      <c r="FO306" s="80"/>
      <c r="FP306" s="80"/>
      <c r="FQ306" s="80"/>
      <c r="FR306" s="80"/>
      <c r="FS306" s="81"/>
      <c r="FU306" s="82"/>
      <c r="FV306" s="80"/>
      <c r="FW306" s="80"/>
      <c r="FX306" s="80"/>
      <c r="FY306" s="80"/>
      <c r="FZ306" s="81"/>
      <c r="GB306" s="82"/>
      <c r="GC306" s="80"/>
      <c r="GD306" s="80"/>
      <c r="GE306" s="80"/>
      <c r="GF306" s="80"/>
      <c r="GG306" s="81"/>
      <c r="GI306" s="82"/>
      <c r="GJ306" s="80"/>
      <c r="GK306" s="80"/>
      <c r="GL306" s="80"/>
      <c r="GM306" s="80"/>
      <c r="GN306" s="81"/>
      <c r="GP306" s="82"/>
      <c r="GQ306" s="80"/>
      <c r="GR306" s="80"/>
      <c r="GS306" s="80"/>
      <c r="GT306" s="80"/>
      <c r="GU306" s="81"/>
      <c r="GW306" s="82"/>
      <c r="GX306" s="80"/>
      <c r="GY306" s="80"/>
      <c r="GZ306" s="80"/>
      <c r="HA306" s="80"/>
      <c r="HB306" s="81"/>
      <c r="HD306" s="82"/>
      <c r="HE306" s="80"/>
      <c r="HF306" s="80"/>
      <c r="HG306" s="80"/>
      <c r="HH306" s="80"/>
      <c r="HI306" s="81"/>
      <c r="HK306" s="82"/>
      <c r="HL306" s="80"/>
      <c r="HM306" s="80"/>
      <c r="HN306" s="80"/>
      <c r="HO306" s="80"/>
      <c r="HP306" s="81"/>
      <c r="HR306" s="82"/>
      <c r="HS306" s="80"/>
      <c r="HT306" s="80"/>
      <c r="HU306" s="80"/>
      <c r="HV306" s="80"/>
      <c r="HW306" s="81"/>
      <c r="HY306" s="82"/>
      <c r="HZ306" s="80"/>
      <c r="IA306" s="80"/>
      <c r="IB306" s="80"/>
      <c r="IC306" s="80"/>
      <c r="ID306" s="81"/>
      <c r="IF306" s="82"/>
      <c r="IG306" s="80"/>
      <c r="IH306" s="80"/>
      <c r="II306" s="80"/>
      <c r="IJ306" s="80"/>
      <c r="IK306" s="81"/>
      <c r="IM306" s="82"/>
      <c r="IN306" s="80"/>
      <c r="IO306" s="80"/>
      <c r="IP306" s="80"/>
      <c r="IQ306" s="80"/>
      <c r="IR306" s="81"/>
      <c r="IT306" s="82"/>
      <c r="IU306" s="80"/>
    </row>
    <row r="307" spans="1:255" ht="12.75" outlineLevel="1">
      <c r="A307" s="43" t="str">
        <f t="shared" ref="A307:A313" si="104">LEFT(B307,3)</f>
        <v>551</v>
      </c>
      <c r="B307" s="44" t="s">
        <v>28</v>
      </c>
      <c r="C307" s="44" t="s">
        <v>29</v>
      </c>
      <c r="D307" s="58">
        <f>IF(VLOOKUP($A307,'hk2013'!$A:$G,1)=$A307,VLOOKUP($A307,'hk2013'!$A:$G,6),0)</f>
        <v>0</v>
      </c>
      <c r="E307" s="58">
        <f>IF(VLOOKUP($A307,'hk2013'!$A:$G,1)=$A307,VLOOKUP($A307,'hk2013'!$A:$G,7),0)</f>
        <v>568.87</v>
      </c>
      <c r="F307" s="58">
        <f>IF(VLOOKUP($A307,'hk2013'!$A:$H,1)=$A307,VLOOKUP($A307,'hk2013'!$A:$H,8),0)</f>
        <v>0</v>
      </c>
      <c r="G307" s="288">
        <f t="shared" ref="G307:G313" si="105">SUM(D307+E307-F307)</f>
        <v>568.87</v>
      </c>
      <c r="H307" s="58">
        <f>IF(VLOOKUP($A307,'hk2012'!$A:$G,1)=$A307,VLOOKUP($A307,'hk2012'!$A:$G,6),0)</f>
        <v>0</v>
      </c>
      <c r="I307" s="58">
        <f>IF(VLOOKUP($A307,'hk2012'!$A:$G,1)=$A307,VLOOKUP($A307,'hk2012'!$A:$G,7),0)</f>
        <v>1140.22</v>
      </c>
      <c r="J307" s="58">
        <f>IF(VLOOKUP($A307,'hk2012'!$A:$H,1)=$A307,VLOOKUP($A307,'hk2012'!$A:$H,8),0)</f>
        <v>0</v>
      </c>
      <c r="K307" s="298">
        <f t="shared" ref="K307:K313" si="106">SUM(H307+I307-J307)</f>
        <v>1140.22</v>
      </c>
      <c r="L307" s="443"/>
    </row>
    <row r="308" spans="1:255" ht="12.75" outlineLevel="1">
      <c r="A308" s="43" t="str">
        <f t="shared" si="104"/>
        <v>552</v>
      </c>
      <c r="B308" s="44" t="s">
        <v>30</v>
      </c>
      <c r="C308" s="44" t="s">
        <v>31</v>
      </c>
      <c r="D308" s="58">
        <f>IF(VLOOKUP($A308,'hk2013'!$A:$G,1)=$A308,VLOOKUP($A308,'hk2013'!$A:$G,6),0)</f>
        <v>0</v>
      </c>
      <c r="E308" s="58">
        <f>IF(VLOOKUP($A308,'hk2013'!$A:$G,1)=$A308,VLOOKUP($A308,'hk2013'!$A:$G,7),0)</f>
        <v>0</v>
      </c>
      <c r="F308" s="58">
        <f>IF(VLOOKUP($A308,'hk2013'!$A:$H,1)=$A308,VLOOKUP($A308,'hk2013'!$A:$H,8),0)</f>
        <v>0</v>
      </c>
      <c r="G308" s="288">
        <f t="shared" si="105"/>
        <v>0</v>
      </c>
      <c r="H308" s="58">
        <f>IF(VLOOKUP($A308,'hk2012'!$A:$G,1)=$A308,VLOOKUP($A308,'hk2012'!$A:$G,6),0)</f>
        <v>0</v>
      </c>
      <c r="I308" s="58">
        <f>IF(VLOOKUP($A308,'hk2012'!$A:$G,1)=$A308,VLOOKUP($A308,'hk2012'!$A:$G,7),0)</f>
        <v>0</v>
      </c>
      <c r="J308" s="58">
        <f>IF(VLOOKUP($A308,'hk2012'!$A:$H,1)=$A308,VLOOKUP($A308,'hk2012'!$A:$H,8),0)</f>
        <v>0</v>
      </c>
      <c r="K308" s="298">
        <f t="shared" si="106"/>
        <v>0</v>
      </c>
      <c r="L308" s="443"/>
    </row>
    <row r="309" spans="1:255" ht="12.75" outlineLevel="1">
      <c r="A309" s="96" t="s">
        <v>930</v>
      </c>
      <c r="B309" s="44" t="s">
        <v>32</v>
      </c>
      <c r="C309" s="44" t="s">
        <v>33</v>
      </c>
      <c r="D309" s="58">
        <f>IF(VLOOKUP($A309,'hk2013'!$A:$G,1)=$A309,VLOOKUP($A309,'hk2013'!$A:$G,6),0)</f>
        <v>0</v>
      </c>
      <c r="E309" s="58">
        <f>IF(VLOOKUP($A309,'hk2013'!$A:$G,1)=$A309,VLOOKUP($A309,'hk2013'!$A:$G,7),0)</f>
        <v>0</v>
      </c>
      <c r="F309" s="58">
        <f>IF(VLOOKUP($A309,'hk2013'!$A:$H,1)=$A309,VLOOKUP($A309,'hk2013'!$A:$H,8),0)</f>
        <v>0</v>
      </c>
      <c r="G309" s="288">
        <f t="shared" si="105"/>
        <v>0</v>
      </c>
      <c r="H309" s="58">
        <f>IF(VLOOKUP($A309,'hk2012'!$A:$G,1)=$A309,VLOOKUP($A309,'hk2012'!$A:$G,6),0)</f>
        <v>0</v>
      </c>
      <c r="I309" s="58">
        <f>IF(VLOOKUP($A309,'hk2012'!$A:$G,1)=$A309,VLOOKUP($A309,'hk2012'!$A:$G,7),0)</f>
        <v>0</v>
      </c>
      <c r="J309" s="58">
        <f>IF(VLOOKUP($A309,'hk2012'!$A:$H,1)=$A309,VLOOKUP($A309,'hk2012'!$A:$H,8),0)</f>
        <v>0</v>
      </c>
      <c r="K309" s="298">
        <f t="shared" si="106"/>
        <v>0</v>
      </c>
      <c r="L309" s="443"/>
    </row>
    <row r="310" spans="1:255" ht="12.75" outlineLevel="1">
      <c r="A310" s="43" t="str">
        <f t="shared" si="104"/>
        <v>555</v>
      </c>
      <c r="B310" s="44" t="s">
        <v>34</v>
      </c>
      <c r="C310" s="44" t="s">
        <v>35</v>
      </c>
      <c r="D310" s="58">
        <f>IF(VLOOKUP($A310,'hk2013'!$A:$G,1)=$A310,VLOOKUP($A310,'hk2013'!$A:$G,6),0)</f>
        <v>0</v>
      </c>
      <c r="E310" s="58">
        <f>IF(VLOOKUP($A310,'hk2013'!$A:$G,1)=$A310,VLOOKUP($A310,'hk2013'!$A:$G,7),0)</f>
        <v>0</v>
      </c>
      <c r="F310" s="58">
        <f>IF(VLOOKUP($A310,'hk2013'!$A:$H,1)=$A310,VLOOKUP($A310,'hk2013'!$A:$H,8),0)</f>
        <v>0</v>
      </c>
      <c r="G310" s="288">
        <f t="shared" si="105"/>
        <v>0</v>
      </c>
      <c r="H310" s="58">
        <f>IF(VLOOKUP($A310,'hk2012'!$A:$G,1)=$A310,VLOOKUP($A310,'hk2012'!$A:$G,6),0)</f>
        <v>0</v>
      </c>
      <c r="I310" s="58">
        <f>IF(VLOOKUP($A310,'hk2012'!$A:$G,1)=$A310,VLOOKUP($A310,'hk2012'!$A:$G,7),0)</f>
        <v>0</v>
      </c>
      <c r="J310" s="58">
        <f>IF(VLOOKUP($A310,'hk2012'!$A:$H,1)=$A310,VLOOKUP($A310,'hk2012'!$A:$H,8),0)</f>
        <v>0</v>
      </c>
      <c r="K310" s="298">
        <f t="shared" si="106"/>
        <v>0</v>
      </c>
      <c r="L310" s="443"/>
    </row>
    <row r="311" spans="1:255" ht="12.75" outlineLevel="1">
      <c r="A311" s="43" t="str">
        <f t="shared" si="104"/>
        <v>557</v>
      </c>
      <c r="B311" s="44" t="s">
        <v>36</v>
      </c>
      <c r="C311" s="44" t="s">
        <v>37</v>
      </c>
      <c r="D311" s="58">
        <f>IF(VLOOKUP($A311,'hk2013'!$A:$G,1)=$A311,VLOOKUP($A311,'hk2013'!$A:$G,6),0)</f>
        <v>0</v>
      </c>
      <c r="E311" s="58">
        <f>IF(VLOOKUP($A311,'hk2013'!$A:$G,1)=$A311,VLOOKUP($A311,'hk2013'!$A:$G,7),0)</f>
        <v>0</v>
      </c>
      <c r="F311" s="58">
        <f>IF(VLOOKUP($A311,'hk2013'!$A:$H,1)=$A311,VLOOKUP($A311,'hk2013'!$A:$H,8),0)</f>
        <v>0</v>
      </c>
      <c r="G311" s="288">
        <f t="shared" si="105"/>
        <v>0</v>
      </c>
      <c r="H311" s="58">
        <f>IF(VLOOKUP($A311,'hk2012'!$A:$G,1)=$A311,VLOOKUP($A311,'hk2012'!$A:$G,6),0)</f>
        <v>0</v>
      </c>
      <c r="I311" s="58">
        <f>IF(VLOOKUP($A311,'hk2012'!$A:$G,1)=$A311,VLOOKUP($A311,'hk2012'!$A:$G,7),0)</f>
        <v>0</v>
      </c>
      <c r="J311" s="58">
        <f>IF(VLOOKUP($A311,'hk2012'!$A:$H,1)=$A311,VLOOKUP($A311,'hk2012'!$A:$H,8),0)</f>
        <v>0</v>
      </c>
      <c r="K311" s="298">
        <f t="shared" si="106"/>
        <v>0</v>
      </c>
      <c r="L311" s="443"/>
    </row>
    <row r="312" spans="1:255" ht="12.75" outlineLevel="1">
      <c r="A312" s="98" t="str">
        <f t="shared" si="104"/>
        <v>558</v>
      </c>
      <c r="B312" s="44" t="s">
        <v>38</v>
      </c>
      <c r="C312" s="44" t="s">
        <v>39</v>
      </c>
      <c r="D312" s="58">
        <f>IF(VLOOKUP($A312,'hk2013'!$A:$G,1)=$A312,VLOOKUP($A312,'hk2013'!$A:$G,6),0)</f>
        <v>0</v>
      </c>
      <c r="E312" s="58">
        <f>IF(VLOOKUP($A312,'hk2013'!$A:$G,1)=$A312,VLOOKUP($A312,'hk2013'!$A:$G,7),0)</f>
        <v>0</v>
      </c>
      <c r="F312" s="58">
        <f>IF(VLOOKUP($A312,'hk2013'!$A:$H,1)=$A312,VLOOKUP($A312,'hk2013'!$A:$H,8),0)</f>
        <v>0</v>
      </c>
      <c r="G312" s="288">
        <f t="shared" si="105"/>
        <v>0</v>
      </c>
      <c r="H312" s="58">
        <f>IF(VLOOKUP($A312,'hk2012'!$A:$G,1)=$A312,VLOOKUP($A312,'hk2012'!$A:$G,6),0)</f>
        <v>0</v>
      </c>
      <c r="I312" s="58">
        <f>IF(VLOOKUP($A312,'hk2012'!$A:$G,1)=$A312,VLOOKUP($A312,'hk2012'!$A:$G,7),0)</f>
        <v>0</v>
      </c>
      <c r="J312" s="58">
        <f>IF(VLOOKUP($A312,'hk2012'!$A:$H,1)=$A312,VLOOKUP($A312,'hk2012'!$A:$H,8),0)</f>
        <v>0</v>
      </c>
      <c r="K312" s="298">
        <f t="shared" si="106"/>
        <v>0</v>
      </c>
      <c r="L312" s="443"/>
    </row>
    <row r="313" spans="1:255" ht="12.75" outlineLevel="1">
      <c r="A313" s="98" t="str">
        <f t="shared" si="104"/>
        <v>559</v>
      </c>
      <c r="B313" s="44" t="s">
        <v>40</v>
      </c>
      <c r="C313" s="44" t="s">
        <v>41</v>
      </c>
      <c r="D313" s="58">
        <f>IF(VLOOKUP($A313,'hk2013'!$A:$G,1)=$A313,VLOOKUP($A313,'hk2013'!$A:$G,6),0)</f>
        <v>0</v>
      </c>
      <c r="E313" s="58">
        <f>IF(VLOOKUP($A313,'hk2013'!$A:$G,1)=$A313,VLOOKUP($A313,'hk2013'!$A:$G,7),0)</f>
        <v>0</v>
      </c>
      <c r="F313" s="58">
        <f>IF(VLOOKUP($A313,'hk2013'!$A:$H,1)=$A313,VLOOKUP($A313,'hk2013'!$A:$H,8),0)</f>
        <v>0</v>
      </c>
      <c r="G313" s="288">
        <f t="shared" si="105"/>
        <v>0</v>
      </c>
      <c r="H313" s="58">
        <f>IF(VLOOKUP($A313,'hk2012'!$A:$G,1)=$A313,VLOOKUP($A313,'hk2012'!$A:$G,6),0)</f>
        <v>0</v>
      </c>
      <c r="I313" s="58">
        <f>IF(VLOOKUP($A313,'hk2012'!$A:$G,1)=$A313,VLOOKUP($A313,'hk2012'!$A:$G,7),0)</f>
        <v>0</v>
      </c>
      <c r="J313" s="58">
        <f>IF(VLOOKUP($A313,'hk2012'!$A:$H,1)=$A313,VLOOKUP($A313,'hk2012'!$A:$H,8),0)</f>
        <v>0</v>
      </c>
      <c r="K313" s="298">
        <f t="shared" si="106"/>
        <v>0</v>
      </c>
      <c r="L313" s="443"/>
    </row>
    <row r="314" spans="1:255" ht="13.5" outlineLevel="1" thickBot="1">
      <c r="A314" s="43"/>
      <c r="B314" s="44"/>
      <c r="C314" s="44"/>
      <c r="H314" s="74"/>
      <c r="I314" s="74"/>
      <c r="J314" s="74"/>
      <c r="K314" s="302"/>
      <c r="L314" s="443"/>
    </row>
    <row r="315" spans="1:255" ht="12.75">
      <c r="A315" s="78" t="s">
        <v>42</v>
      </c>
      <c r="B315" s="71"/>
      <c r="C315" s="72" t="s">
        <v>43</v>
      </c>
      <c r="D315" s="53">
        <f t="shared" ref="D315:K315" si="107">SUM(D316:D325)</f>
        <v>0</v>
      </c>
      <c r="E315" s="53">
        <f t="shared" si="107"/>
        <v>349.95</v>
      </c>
      <c r="F315" s="53">
        <f t="shared" si="107"/>
        <v>0</v>
      </c>
      <c r="G315" s="286">
        <f t="shared" si="107"/>
        <v>349.95</v>
      </c>
      <c r="H315" s="53">
        <f t="shared" si="107"/>
        <v>0</v>
      </c>
      <c r="I315" s="53">
        <f t="shared" si="107"/>
        <v>563.84</v>
      </c>
      <c r="J315" s="53">
        <f t="shared" si="107"/>
        <v>0</v>
      </c>
      <c r="K315" s="296">
        <f t="shared" si="107"/>
        <v>563.84</v>
      </c>
      <c r="L315" s="443"/>
      <c r="M315" s="80"/>
      <c r="N315" s="81"/>
      <c r="P315" s="82"/>
      <c r="Q315" s="80"/>
      <c r="R315" s="80"/>
      <c r="S315" s="80"/>
      <c r="T315" s="80"/>
      <c r="U315" s="81"/>
      <c r="W315" s="82"/>
      <c r="X315" s="80"/>
      <c r="Y315" s="80"/>
      <c r="Z315" s="80"/>
      <c r="AA315" s="80"/>
      <c r="AB315" s="81"/>
      <c r="AD315" s="82"/>
      <c r="AE315" s="80"/>
      <c r="AF315" s="80"/>
      <c r="AG315" s="80"/>
      <c r="AH315" s="80"/>
      <c r="AI315" s="81"/>
      <c r="AK315" s="82"/>
      <c r="AL315" s="80"/>
      <c r="AM315" s="80"/>
      <c r="AN315" s="80"/>
      <c r="AO315" s="80"/>
      <c r="AP315" s="81"/>
      <c r="AR315" s="82"/>
      <c r="AS315" s="80"/>
      <c r="AT315" s="80"/>
      <c r="AU315" s="80"/>
      <c r="AV315" s="80"/>
      <c r="AW315" s="81"/>
      <c r="AY315" s="82"/>
      <c r="AZ315" s="80"/>
      <c r="BA315" s="80"/>
      <c r="BB315" s="80"/>
      <c r="BC315" s="80"/>
      <c r="BD315" s="81"/>
      <c r="BF315" s="82"/>
      <c r="BG315" s="80"/>
      <c r="BH315" s="80"/>
      <c r="BI315" s="80"/>
      <c r="BJ315" s="80"/>
      <c r="BK315" s="81"/>
      <c r="BM315" s="82"/>
      <c r="BN315" s="80"/>
      <c r="BO315" s="80"/>
      <c r="BP315" s="80"/>
      <c r="BQ315" s="80"/>
      <c r="BR315" s="81"/>
      <c r="BT315" s="82"/>
      <c r="BU315" s="80"/>
      <c r="BV315" s="80"/>
      <c r="BW315" s="80"/>
      <c r="BX315" s="80"/>
      <c r="BY315" s="81"/>
      <c r="CA315" s="82"/>
      <c r="CB315" s="80"/>
      <c r="CC315" s="80"/>
      <c r="CD315" s="80"/>
      <c r="CE315" s="80"/>
      <c r="CF315" s="81"/>
      <c r="CH315" s="82"/>
      <c r="CI315" s="80"/>
      <c r="CJ315" s="80"/>
      <c r="CK315" s="80"/>
      <c r="CL315" s="80"/>
      <c r="CM315" s="81"/>
      <c r="CO315" s="82"/>
      <c r="CP315" s="80"/>
      <c r="CQ315" s="80"/>
      <c r="CR315" s="80"/>
      <c r="CS315" s="80"/>
      <c r="CT315" s="81"/>
      <c r="CV315" s="82"/>
      <c r="CW315" s="80"/>
      <c r="CX315" s="80"/>
      <c r="CY315" s="80"/>
      <c r="CZ315" s="80"/>
      <c r="DA315" s="81"/>
      <c r="DC315" s="82"/>
      <c r="DD315" s="80"/>
      <c r="DE315" s="80"/>
      <c r="DF315" s="80"/>
      <c r="DG315" s="80"/>
      <c r="DH315" s="81"/>
      <c r="DJ315" s="82"/>
      <c r="DK315" s="80"/>
      <c r="DL315" s="80"/>
      <c r="DM315" s="80"/>
      <c r="DN315" s="80"/>
      <c r="DO315" s="81"/>
      <c r="DQ315" s="82"/>
      <c r="DR315" s="80"/>
      <c r="DS315" s="80"/>
      <c r="DT315" s="80"/>
      <c r="DU315" s="80"/>
      <c r="DV315" s="81"/>
      <c r="DX315" s="82"/>
      <c r="DY315" s="80"/>
      <c r="DZ315" s="80"/>
      <c r="EA315" s="80"/>
      <c r="EB315" s="80"/>
      <c r="EC315" s="81"/>
      <c r="EE315" s="82"/>
      <c r="EF315" s="80"/>
      <c r="EG315" s="80"/>
      <c r="EH315" s="80"/>
      <c r="EI315" s="80"/>
      <c r="EJ315" s="81"/>
      <c r="EL315" s="82"/>
      <c r="EM315" s="80"/>
      <c r="EN315" s="80"/>
      <c r="EO315" s="80"/>
      <c r="EP315" s="80"/>
      <c r="EQ315" s="81"/>
      <c r="ES315" s="82"/>
      <c r="ET315" s="80"/>
      <c r="EU315" s="80"/>
      <c r="EV315" s="80"/>
      <c r="EW315" s="80"/>
      <c r="EX315" s="81"/>
      <c r="EZ315" s="82"/>
      <c r="FA315" s="80"/>
      <c r="FB315" s="80"/>
      <c r="FC315" s="80"/>
      <c r="FD315" s="80"/>
      <c r="FE315" s="81"/>
      <c r="FG315" s="82"/>
      <c r="FH315" s="80"/>
      <c r="FI315" s="80"/>
      <c r="FJ315" s="80"/>
      <c r="FK315" s="80"/>
      <c r="FL315" s="81"/>
      <c r="FN315" s="82"/>
      <c r="FO315" s="80"/>
      <c r="FP315" s="80"/>
      <c r="FQ315" s="80"/>
      <c r="FR315" s="80"/>
      <c r="FS315" s="81"/>
      <c r="FU315" s="82"/>
      <c r="FV315" s="80"/>
      <c r="FW315" s="80"/>
      <c r="FX315" s="80"/>
      <c r="FY315" s="80"/>
      <c r="FZ315" s="81"/>
      <c r="GB315" s="82"/>
      <c r="GC315" s="80"/>
      <c r="GD315" s="80"/>
      <c r="GE315" s="80"/>
      <c r="GF315" s="80"/>
      <c r="GG315" s="81"/>
      <c r="GI315" s="82"/>
      <c r="GJ315" s="80"/>
      <c r="GK315" s="80"/>
      <c r="GL315" s="80"/>
      <c r="GM315" s="80"/>
      <c r="GN315" s="81"/>
      <c r="GP315" s="82"/>
      <c r="GQ315" s="80"/>
      <c r="GR315" s="80"/>
      <c r="GS315" s="80"/>
      <c r="GT315" s="80"/>
      <c r="GU315" s="81"/>
      <c r="GW315" s="82"/>
      <c r="GX315" s="80"/>
      <c r="GY315" s="80"/>
      <c r="GZ315" s="80"/>
      <c r="HA315" s="80"/>
      <c r="HB315" s="81"/>
      <c r="HD315" s="82"/>
      <c r="HE315" s="80"/>
      <c r="HF315" s="80"/>
      <c r="HG315" s="80"/>
      <c r="HH315" s="80"/>
      <c r="HI315" s="81"/>
      <c r="HK315" s="82"/>
      <c r="HL315" s="80"/>
      <c r="HM315" s="80"/>
      <c r="HN315" s="80"/>
      <c r="HO315" s="80"/>
      <c r="HP315" s="81"/>
      <c r="HR315" s="82"/>
      <c r="HS315" s="80"/>
      <c r="HT315" s="80"/>
      <c r="HU315" s="80"/>
      <c r="HV315" s="80"/>
      <c r="HW315" s="81"/>
      <c r="HY315" s="82"/>
      <c r="HZ315" s="80"/>
      <c r="IA315" s="80"/>
      <c r="IB315" s="80"/>
      <c r="IC315" s="80"/>
      <c r="ID315" s="81"/>
      <c r="IF315" s="82"/>
      <c r="IG315" s="80"/>
      <c r="IH315" s="80"/>
      <c r="II315" s="80"/>
      <c r="IJ315" s="80"/>
      <c r="IK315" s="81"/>
      <c r="IM315" s="82"/>
      <c r="IN315" s="80"/>
      <c r="IO315" s="80"/>
      <c r="IP315" s="80"/>
      <c r="IQ315" s="80"/>
      <c r="IR315" s="81"/>
      <c r="IT315" s="82"/>
      <c r="IU315" s="80"/>
    </row>
    <row r="316" spans="1:255" ht="12.75" outlineLevel="1">
      <c r="A316" s="43" t="s">
        <v>44</v>
      </c>
      <c r="B316" s="46"/>
      <c r="C316" s="56" t="s">
        <v>43</v>
      </c>
      <c r="D316" s="58">
        <f>IF(VLOOKUP($A316,'hk2013'!$A:$G,1)=$A316,VLOOKUP($A316,'hk2013'!$A:$G,6),0)</f>
        <v>0</v>
      </c>
      <c r="E316" s="58">
        <f>IF(VLOOKUP($A316,'hk2013'!$A:$G,1)=$A316,VLOOKUP($A316,'hk2013'!$A:$G,7),0)</f>
        <v>0</v>
      </c>
      <c r="F316" s="58">
        <f>IF(VLOOKUP($A316,'hk2013'!$A:$H,1)=$A316,VLOOKUP($A316,'hk2013'!$A:$H,8),0)</f>
        <v>0</v>
      </c>
      <c r="G316" s="288">
        <f t="shared" ref="G316:G325" si="108">SUM(D316+E316-F316)</f>
        <v>0</v>
      </c>
      <c r="H316" s="58">
        <f>IF(VLOOKUP($A316,'hk2012'!$A:$G,1)=$A316,VLOOKUP($A316,'hk2012'!$A:$G,6),0)</f>
        <v>0</v>
      </c>
      <c r="I316" s="58">
        <f>IF(VLOOKUP($A316,'hk2012'!$A:$G,1)=$A316,VLOOKUP($A316,'hk2012'!$A:$G,7),0)</f>
        <v>0</v>
      </c>
      <c r="J316" s="58">
        <f>IF(VLOOKUP($A316,'hk2012'!$A:$H,1)=$A316,VLOOKUP($A316,'hk2012'!$A:$H,8),0)</f>
        <v>0</v>
      </c>
      <c r="K316" s="298">
        <f t="shared" ref="K316:K325" si="109">SUM(H316+I316-J316)</f>
        <v>0</v>
      </c>
      <c r="L316" s="443"/>
      <c r="M316" s="80"/>
      <c r="N316" s="81"/>
      <c r="P316" s="82"/>
      <c r="Q316" s="80"/>
      <c r="R316" s="80"/>
      <c r="S316" s="80"/>
      <c r="T316" s="80"/>
      <c r="U316" s="81"/>
      <c r="W316" s="82"/>
      <c r="X316" s="80"/>
      <c r="Y316" s="80"/>
      <c r="Z316" s="80"/>
      <c r="AA316" s="80"/>
      <c r="AB316" s="81"/>
      <c r="AD316" s="82"/>
      <c r="AE316" s="80"/>
      <c r="AF316" s="80"/>
      <c r="AG316" s="80"/>
      <c r="AH316" s="80"/>
      <c r="AI316" s="81"/>
      <c r="AK316" s="82"/>
      <c r="AL316" s="80"/>
      <c r="AM316" s="80"/>
      <c r="AN316" s="80"/>
      <c r="AO316" s="80"/>
      <c r="AP316" s="81"/>
      <c r="AR316" s="82"/>
      <c r="AS316" s="80"/>
      <c r="AT316" s="80"/>
      <c r="AU316" s="80"/>
      <c r="AV316" s="80"/>
      <c r="AW316" s="81"/>
      <c r="AY316" s="82"/>
      <c r="AZ316" s="80"/>
      <c r="BA316" s="80"/>
      <c r="BB316" s="80"/>
      <c r="BC316" s="80"/>
      <c r="BD316" s="81"/>
      <c r="BF316" s="82"/>
      <c r="BG316" s="80"/>
      <c r="BH316" s="80"/>
      <c r="BI316" s="80"/>
      <c r="BJ316" s="80"/>
      <c r="BK316" s="81"/>
      <c r="BM316" s="82"/>
      <c r="BN316" s="80"/>
      <c r="BO316" s="80"/>
      <c r="BP316" s="80"/>
      <c r="BQ316" s="80"/>
      <c r="BR316" s="81"/>
      <c r="BT316" s="82"/>
      <c r="BU316" s="80"/>
      <c r="BV316" s="80"/>
      <c r="BW316" s="80"/>
      <c r="BX316" s="80"/>
      <c r="BY316" s="81"/>
      <c r="CA316" s="82"/>
      <c r="CB316" s="80"/>
      <c r="CC316" s="80"/>
      <c r="CD316" s="80"/>
      <c r="CE316" s="80"/>
      <c r="CF316" s="81"/>
      <c r="CH316" s="82"/>
      <c r="CI316" s="80"/>
      <c r="CJ316" s="80"/>
      <c r="CK316" s="80"/>
      <c r="CL316" s="80"/>
      <c r="CM316" s="81"/>
      <c r="CO316" s="82"/>
      <c r="CP316" s="80"/>
      <c r="CQ316" s="80"/>
      <c r="CR316" s="80"/>
      <c r="CS316" s="80"/>
      <c r="CT316" s="81"/>
      <c r="CV316" s="82"/>
      <c r="CW316" s="80"/>
      <c r="CX316" s="80"/>
      <c r="CY316" s="80"/>
      <c r="CZ316" s="80"/>
      <c r="DA316" s="81"/>
      <c r="DC316" s="82"/>
      <c r="DD316" s="80"/>
      <c r="DE316" s="80"/>
      <c r="DF316" s="80"/>
      <c r="DG316" s="80"/>
      <c r="DH316" s="81"/>
      <c r="DJ316" s="82"/>
      <c r="DK316" s="80"/>
      <c r="DL316" s="80"/>
      <c r="DM316" s="80"/>
      <c r="DN316" s="80"/>
      <c r="DO316" s="81"/>
      <c r="DQ316" s="82"/>
      <c r="DR316" s="80"/>
      <c r="DS316" s="80"/>
      <c r="DT316" s="80"/>
      <c r="DU316" s="80"/>
      <c r="DV316" s="81"/>
      <c r="DX316" s="82"/>
      <c r="DY316" s="80"/>
      <c r="DZ316" s="80"/>
      <c r="EA316" s="80"/>
      <c r="EB316" s="80"/>
      <c r="EC316" s="81"/>
      <c r="EE316" s="82"/>
      <c r="EF316" s="80"/>
      <c r="EG316" s="80"/>
      <c r="EH316" s="80"/>
      <c r="EI316" s="80"/>
      <c r="EJ316" s="81"/>
      <c r="EL316" s="82"/>
      <c r="EM316" s="80"/>
      <c r="EN316" s="80"/>
      <c r="EO316" s="80"/>
      <c r="EP316" s="80"/>
      <c r="EQ316" s="81"/>
      <c r="ES316" s="82"/>
      <c r="ET316" s="80"/>
      <c r="EU316" s="80"/>
      <c r="EV316" s="80"/>
      <c r="EW316" s="80"/>
      <c r="EX316" s="81"/>
      <c r="EZ316" s="82"/>
      <c r="FA316" s="80"/>
      <c r="FB316" s="80"/>
      <c r="FC316" s="80"/>
      <c r="FD316" s="80"/>
      <c r="FE316" s="81"/>
      <c r="FG316" s="82"/>
      <c r="FH316" s="80"/>
      <c r="FI316" s="80"/>
      <c r="FJ316" s="80"/>
      <c r="FK316" s="80"/>
      <c r="FL316" s="81"/>
      <c r="FN316" s="82"/>
      <c r="FO316" s="80"/>
      <c r="FP316" s="80"/>
      <c r="FQ316" s="80"/>
      <c r="FR316" s="80"/>
      <c r="FS316" s="81"/>
      <c r="FU316" s="82"/>
      <c r="FV316" s="80"/>
      <c r="FW316" s="80"/>
      <c r="FX316" s="80"/>
      <c r="FY316" s="80"/>
      <c r="FZ316" s="81"/>
      <c r="GB316" s="82"/>
      <c r="GC316" s="80"/>
      <c r="GD316" s="80"/>
      <c r="GE316" s="80"/>
      <c r="GF316" s="80"/>
      <c r="GG316" s="81"/>
      <c r="GI316" s="82"/>
      <c r="GJ316" s="80"/>
      <c r="GK316" s="80"/>
      <c r="GL316" s="80"/>
      <c r="GM316" s="80"/>
      <c r="GN316" s="81"/>
      <c r="GP316" s="82"/>
      <c r="GQ316" s="80"/>
      <c r="GR316" s="80"/>
      <c r="GS316" s="80"/>
      <c r="GT316" s="80"/>
      <c r="GU316" s="81"/>
      <c r="GW316" s="82"/>
      <c r="GX316" s="80"/>
      <c r="GY316" s="80"/>
      <c r="GZ316" s="80"/>
      <c r="HA316" s="80"/>
      <c r="HB316" s="81"/>
      <c r="HD316" s="82"/>
      <c r="HE316" s="80"/>
      <c r="HF316" s="80"/>
      <c r="HG316" s="80"/>
      <c r="HH316" s="80"/>
      <c r="HI316" s="81"/>
      <c r="HK316" s="82"/>
      <c r="HL316" s="80"/>
      <c r="HM316" s="80"/>
      <c r="HN316" s="80"/>
      <c r="HO316" s="80"/>
      <c r="HP316" s="81"/>
      <c r="HR316" s="82"/>
      <c r="HS316" s="80"/>
      <c r="HT316" s="80"/>
      <c r="HU316" s="80"/>
      <c r="HV316" s="80"/>
      <c r="HW316" s="81"/>
      <c r="HY316" s="82"/>
      <c r="HZ316" s="80"/>
      <c r="IA316" s="80"/>
      <c r="IB316" s="80"/>
      <c r="IC316" s="80"/>
      <c r="ID316" s="81"/>
      <c r="IF316" s="82"/>
      <c r="IG316" s="80"/>
      <c r="IH316" s="80"/>
      <c r="II316" s="80"/>
      <c r="IJ316" s="80"/>
      <c r="IK316" s="81"/>
      <c r="IM316" s="82"/>
      <c r="IN316" s="80"/>
      <c r="IO316" s="80"/>
      <c r="IP316" s="80"/>
      <c r="IQ316" s="80"/>
      <c r="IR316" s="81"/>
      <c r="IT316" s="82"/>
      <c r="IU316" s="80"/>
    </row>
    <row r="317" spans="1:255" ht="12.75" outlineLevel="1">
      <c r="A317" s="43" t="str">
        <f t="shared" ref="A317:A325" si="110">LEFT(B317,3)</f>
        <v>561</v>
      </c>
      <c r="B317" s="44" t="s">
        <v>45</v>
      </c>
      <c r="C317" s="44" t="s">
        <v>46</v>
      </c>
      <c r="D317" s="58">
        <f>IF(VLOOKUP($A317,'hk2013'!$A:$G,1)=$A317,VLOOKUP($A317,'hk2013'!$A:$G,6),0)</f>
        <v>0</v>
      </c>
      <c r="E317" s="58">
        <f>IF(VLOOKUP($A317,'hk2013'!$A:$G,1)=$A317,VLOOKUP($A317,'hk2013'!$A:$G,7),0)</f>
        <v>0</v>
      </c>
      <c r="F317" s="58">
        <f>IF(VLOOKUP($A317,'hk2013'!$A:$H,1)=$A317,VLOOKUP($A317,'hk2013'!$A:$H,8),0)</f>
        <v>0</v>
      </c>
      <c r="G317" s="288">
        <f t="shared" si="108"/>
        <v>0</v>
      </c>
      <c r="H317" s="58">
        <f>IF(VLOOKUP($A317,'hk2012'!$A:$G,1)=$A317,VLOOKUP($A317,'hk2012'!$A:$G,6),0)</f>
        <v>0</v>
      </c>
      <c r="I317" s="58">
        <f>IF(VLOOKUP($A317,'hk2012'!$A:$G,1)=$A317,VLOOKUP($A317,'hk2012'!$A:$G,7),0)</f>
        <v>0</v>
      </c>
      <c r="J317" s="58">
        <f>IF(VLOOKUP($A317,'hk2012'!$A:$H,1)=$A317,VLOOKUP($A317,'hk2012'!$A:$H,8),0)</f>
        <v>0</v>
      </c>
      <c r="K317" s="298">
        <f t="shared" si="109"/>
        <v>0</v>
      </c>
      <c r="L317" s="443"/>
    </row>
    <row r="318" spans="1:255" ht="12.75" outlineLevel="1">
      <c r="A318" s="43" t="str">
        <f t="shared" si="110"/>
        <v>562</v>
      </c>
      <c r="B318" s="44" t="s">
        <v>47</v>
      </c>
      <c r="C318" s="44" t="s">
        <v>48</v>
      </c>
      <c r="D318" s="58">
        <f>IF(VLOOKUP($A318,'hk2013'!$A:$G,1)=$A318,VLOOKUP($A318,'hk2013'!$A:$G,6),0)</f>
        <v>0</v>
      </c>
      <c r="E318" s="58">
        <f>IF(VLOOKUP($A318,'hk2013'!$A:$G,1)=$A318,VLOOKUP($A318,'hk2013'!$A:$G,7),0)</f>
        <v>0</v>
      </c>
      <c r="F318" s="58">
        <f>IF(VLOOKUP($A318,'hk2013'!$A:$H,1)=$A318,VLOOKUP($A318,'hk2013'!$A:$H,8),0)</f>
        <v>0</v>
      </c>
      <c r="G318" s="288">
        <f t="shared" si="108"/>
        <v>0</v>
      </c>
      <c r="H318" s="58">
        <f>IF(VLOOKUP($A318,'hk2012'!$A:$G,1)=$A318,VLOOKUP($A318,'hk2012'!$A:$G,6),0)</f>
        <v>0</v>
      </c>
      <c r="I318" s="58">
        <f>IF(VLOOKUP($A318,'hk2012'!$A:$G,1)=$A318,VLOOKUP($A318,'hk2012'!$A:$G,7),0)</f>
        <v>0</v>
      </c>
      <c r="J318" s="58">
        <f>IF(VLOOKUP($A318,'hk2012'!$A:$H,1)=$A318,VLOOKUP($A318,'hk2012'!$A:$H,8),0)</f>
        <v>0</v>
      </c>
      <c r="K318" s="298">
        <f t="shared" si="109"/>
        <v>0</v>
      </c>
      <c r="L318" s="443"/>
    </row>
    <row r="319" spans="1:255" ht="12.75" outlineLevel="1">
      <c r="A319" s="43" t="str">
        <f t="shared" si="110"/>
        <v>563</v>
      </c>
      <c r="B319" s="44" t="s">
        <v>49</v>
      </c>
      <c r="C319" s="44" t="s">
        <v>50</v>
      </c>
      <c r="D319" s="58">
        <f>IF(VLOOKUP($A319,'hk2013'!$A:$G,1)=$A319,VLOOKUP($A319,'hk2013'!$A:$G,6),0)</f>
        <v>0</v>
      </c>
      <c r="E319" s="58">
        <f>IF(VLOOKUP($A319,'hk2013'!$A:$G,1)=$A319,VLOOKUP($A319,'hk2013'!$A:$G,7),0)</f>
        <v>0</v>
      </c>
      <c r="F319" s="58">
        <f>IF(VLOOKUP($A319,'hk2013'!$A:$H,1)=$A319,VLOOKUP($A319,'hk2013'!$A:$H,8),0)</f>
        <v>0</v>
      </c>
      <c r="G319" s="288">
        <f t="shared" si="108"/>
        <v>0</v>
      </c>
      <c r="H319" s="58">
        <f>IF(VLOOKUP($A319,'hk2012'!$A:$G,1)=$A319,VLOOKUP($A319,'hk2012'!$A:$G,6),0)</f>
        <v>0</v>
      </c>
      <c r="I319" s="58">
        <f>IF(VLOOKUP($A319,'hk2012'!$A:$G,1)=$A319,VLOOKUP($A319,'hk2012'!$A:$G,7),0)</f>
        <v>0</v>
      </c>
      <c r="J319" s="58">
        <f>IF(VLOOKUP($A319,'hk2012'!$A:$H,1)=$A319,VLOOKUP($A319,'hk2012'!$A:$H,8),0)</f>
        <v>0</v>
      </c>
      <c r="K319" s="298">
        <f t="shared" si="109"/>
        <v>0</v>
      </c>
      <c r="L319" s="443"/>
    </row>
    <row r="320" spans="1:255" ht="12.75" outlineLevel="1">
      <c r="A320" s="43" t="str">
        <f t="shared" si="110"/>
        <v>564</v>
      </c>
      <c r="B320" s="44" t="s">
        <v>51</v>
      </c>
      <c r="C320" s="44" t="s">
        <v>52</v>
      </c>
      <c r="D320" s="58">
        <f>IF(VLOOKUP($A320,'hk2013'!$A:$G,1)=$A320,VLOOKUP($A320,'hk2013'!$A:$G,6),0)</f>
        <v>0</v>
      </c>
      <c r="E320" s="58">
        <f>IF(VLOOKUP($A320,'hk2013'!$A:$G,1)=$A320,VLOOKUP($A320,'hk2013'!$A:$G,7),0)</f>
        <v>0</v>
      </c>
      <c r="F320" s="58">
        <f>IF(VLOOKUP($A320,'hk2013'!$A:$H,1)=$A320,VLOOKUP($A320,'hk2013'!$A:$H,8),0)</f>
        <v>0</v>
      </c>
      <c r="G320" s="288">
        <f t="shared" si="108"/>
        <v>0</v>
      </c>
      <c r="H320" s="58">
        <f>IF(VLOOKUP($A320,'hk2012'!$A:$G,1)=$A320,VLOOKUP($A320,'hk2012'!$A:$G,6),0)</f>
        <v>0</v>
      </c>
      <c r="I320" s="58">
        <f>IF(VLOOKUP($A320,'hk2012'!$A:$G,1)=$A320,VLOOKUP($A320,'hk2012'!$A:$G,7),0)</f>
        <v>0</v>
      </c>
      <c r="J320" s="58">
        <f>IF(VLOOKUP($A320,'hk2012'!$A:$H,1)=$A320,VLOOKUP($A320,'hk2012'!$A:$H,8),0)</f>
        <v>0</v>
      </c>
      <c r="K320" s="298">
        <f t="shared" si="109"/>
        <v>0</v>
      </c>
      <c r="L320" s="443"/>
    </row>
    <row r="321" spans="1:255" ht="12.75" outlineLevel="1">
      <c r="A321" s="79" t="s">
        <v>521</v>
      </c>
      <c r="B321" s="44"/>
      <c r="C321" s="44"/>
      <c r="D321" s="58">
        <f>IF(VLOOKUP($A321,'hk2013'!$A:$G,1)=$A321,VLOOKUP($A321,'hk2013'!$A:$G,6),0)</f>
        <v>0</v>
      </c>
      <c r="E321" s="58">
        <f>IF(VLOOKUP($A321,'hk2013'!$A:$G,1)=$A321,VLOOKUP($A321,'hk2013'!$A:$G,7),0)</f>
        <v>0</v>
      </c>
      <c r="F321" s="58">
        <f>IF(VLOOKUP($A321,'hk2013'!$A:$H,1)=$A321,VLOOKUP($A321,'hk2013'!$A:$H,8),0)</f>
        <v>0</v>
      </c>
      <c r="G321" s="288">
        <f t="shared" si="108"/>
        <v>0</v>
      </c>
      <c r="H321" s="58">
        <f>IF(VLOOKUP($A321,'hk2012'!$A:$G,1)=$A321,VLOOKUP($A321,'hk2012'!$A:$G,6),0)</f>
        <v>0</v>
      </c>
      <c r="I321" s="58">
        <f>IF(VLOOKUP($A321,'hk2012'!$A:$G,1)=$A321,VLOOKUP($A321,'hk2012'!$A:$G,7),0)</f>
        <v>0</v>
      </c>
      <c r="J321" s="58">
        <f>IF(VLOOKUP($A321,'hk2012'!$A:$H,1)=$A321,VLOOKUP($A321,'hk2012'!$A:$H,8),0)</f>
        <v>0</v>
      </c>
      <c r="K321" s="298">
        <f t="shared" si="109"/>
        <v>0</v>
      </c>
      <c r="L321" s="443"/>
    </row>
    <row r="322" spans="1:255" ht="12.75" outlineLevel="1">
      <c r="A322" s="43" t="str">
        <f t="shared" si="110"/>
        <v>566</v>
      </c>
      <c r="B322" s="44" t="s">
        <v>53</v>
      </c>
      <c r="C322" s="44" t="s">
        <v>54</v>
      </c>
      <c r="D322" s="58">
        <f>IF(VLOOKUP($A322,'hk2013'!$A:$G,1)=$A322,VLOOKUP($A322,'hk2013'!$A:$G,6),0)</f>
        <v>0</v>
      </c>
      <c r="E322" s="58">
        <f>IF(VLOOKUP($A322,'hk2013'!$A:$G,1)=$A322,VLOOKUP($A322,'hk2013'!$A:$G,7),0)</f>
        <v>0</v>
      </c>
      <c r="F322" s="58">
        <f>IF(VLOOKUP($A322,'hk2013'!$A:$H,1)=$A322,VLOOKUP($A322,'hk2013'!$A:$H,8),0)</f>
        <v>0</v>
      </c>
      <c r="G322" s="288">
        <f t="shared" si="108"/>
        <v>0</v>
      </c>
      <c r="H322" s="58">
        <f>IF(VLOOKUP($A322,'hk2012'!$A:$G,1)=$A322,VLOOKUP($A322,'hk2012'!$A:$G,6),0)</f>
        <v>0</v>
      </c>
      <c r="I322" s="58">
        <f>IF(VLOOKUP($A322,'hk2012'!$A:$G,1)=$A322,VLOOKUP($A322,'hk2012'!$A:$G,7),0)</f>
        <v>0</v>
      </c>
      <c r="J322" s="58">
        <f>IF(VLOOKUP($A322,'hk2012'!$A:$H,1)=$A322,VLOOKUP($A322,'hk2012'!$A:$H,8),0)</f>
        <v>0</v>
      </c>
      <c r="K322" s="298">
        <f t="shared" si="109"/>
        <v>0</v>
      </c>
      <c r="L322" s="443"/>
    </row>
    <row r="323" spans="1:255" ht="12.75" outlineLevel="1">
      <c r="A323" s="43" t="str">
        <f t="shared" si="110"/>
        <v>567</v>
      </c>
      <c r="B323" s="44" t="s">
        <v>55</v>
      </c>
      <c r="C323" s="44" t="s">
        <v>56</v>
      </c>
      <c r="D323" s="58">
        <f>IF(VLOOKUP($A323,'hk2013'!$A:$G,1)=$A323,VLOOKUP($A323,'hk2013'!$A:$G,6),0)</f>
        <v>0</v>
      </c>
      <c r="E323" s="58">
        <f>IF(VLOOKUP($A323,'hk2013'!$A:$G,1)=$A323,VLOOKUP($A323,'hk2013'!$A:$G,7),0)</f>
        <v>0</v>
      </c>
      <c r="F323" s="58">
        <f>IF(VLOOKUP($A323,'hk2013'!$A:$H,1)=$A323,VLOOKUP($A323,'hk2013'!$A:$H,8),0)</f>
        <v>0</v>
      </c>
      <c r="G323" s="288">
        <f t="shared" si="108"/>
        <v>0</v>
      </c>
      <c r="H323" s="58">
        <f>IF(VLOOKUP($A323,'hk2012'!$A:$G,1)=$A323,VLOOKUP($A323,'hk2012'!$A:$G,6),0)</f>
        <v>0</v>
      </c>
      <c r="I323" s="58">
        <f>IF(VLOOKUP($A323,'hk2012'!$A:$G,1)=$A323,VLOOKUP($A323,'hk2012'!$A:$G,7),0)</f>
        <v>0</v>
      </c>
      <c r="J323" s="58">
        <f>IF(VLOOKUP($A323,'hk2012'!$A:$H,1)=$A323,VLOOKUP($A323,'hk2012'!$A:$H,8),0)</f>
        <v>0</v>
      </c>
      <c r="K323" s="298">
        <f t="shared" si="109"/>
        <v>0</v>
      </c>
      <c r="L323" s="443"/>
    </row>
    <row r="324" spans="1:255" ht="12.75" outlineLevel="1">
      <c r="A324" s="43" t="str">
        <f t="shared" si="110"/>
        <v>568</v>
      </c>
      <c r="B324" s="44" t="s">
        <v>57</v>
      </c>
      <c r="C324" s="44" t="s">
        <v>58</v>
      </c>
      <c r="D324" s="58">
        <f>IF(VLOOKUP($A324,'hk2013'!$A:$G,1)=$A324,VLOOKUP($A324,'hk2013'!$A:$G,6),0)</f>
        <v>0</v>
      </c>
      <c r="E324" s="58">
        <f>IF(VLOOKUP($A324,'hk2013'!$A:$G,1)=$A324,VLOOKUP($A324,'hk2013'!$A:$G,7),0)</f>
        <v>349.95</v>
      </c>
      <c r="F324" s="58">
        <f>IF(VLOOKUP($A324,'hk2013'!$A:$H,1)=$A324,VLOOKUP($A324,'hk2013'!$A:$H,8),0)</f>
        <v>0</v>
      </c>
      <c r="G324" s="288">
        <f t="shared" si="108"/>
        <v>349.95</v>
      </c>
      <c r="H324" s="58">
        <f>IF(VLOOKUP($A324,'hk2012'!$A:$G,1)=$A324,VLOOKUP($A324,'hk2012'!$A:$G,6),0)</f>
        <v>0</v>
      </c>
      <c r="I324" s="58">
        <f>IF(VLOOKUP($A324,'hk2012'!$A:$G,1)=$A324,VLOOKUP($A324,'hk2012'!$A:$G,7),0)</f>
        <v>563.84</v>
      </c>
      <c r="J324" s="58">
        <f>IF(VLOOKUP($A324,'hk2012'!$A:$H,1)=$A324,VLOOKUP($A324,'hk2012'!$A:$H,8),0)</f>
        <v>0</v>
      </c>
      <c r="K324" s="298">
        <f t="shared" si="109"/>
        <v>563.84</v>
      </c>
      <c r="L324" s="443"/>
    </row>
    <row r="325" spans="1:255" ht="12.75" outlineLevel="1">
      <c r="A325" s="43" t="str">
        <f t="shared" si="110"/>
        <v>569</v>
      </c>
      <c r="B325" s="44" t="s">
        <v>59</v>
      </c>
      <c r="C325" s="44" t="s">
        <v>60</v>
      </c>
      <c r="D325" s="58">
        <f>IF(VLOOKUP($A325,'hk2013'!$A:$G,1)=$A325,VLOOKUP($A325,'hk2013'!$A:$G,6),0)</f>
        <v>0</v>
      </c>
      <c r="E325" s="58">
        <f>IF(VLOOKUP($A325,'hk2013'!$A:$G,1)=$A325,VLOOKUP($A325,'hk2013'!$A:$G,7),0)</f>
        <v>0</v>
      </c>
      <c r="F325" s="58">
        <f>IF(VLOOKUP($A325,'hk2013'!$A:$H,1)=$A325,VLOOKUP($A325,'hk2013'!$A:$H,8),0)</f>
        <v>0</v>
      </c>
      <c r="G325" s="288">
        <f t="shared" si="108"/>
        <v>0</v>
      </c>
      <c r="H325" s="58">
        <f>IF(VLOOKUP($A325,'hk2012'!$A:$G,1)=$A325,VLOOKUP($A325,'hk2012'!$A:$G,6),0)</f>
        <v>0</v>
      </c>
      <c r="I325" s="58">
        <f>IF(VLOOKUP($A325,'hk2012'!$A:$G,1)=$A325,VLOOKUP($A325,'hk2012'!$A:$G,7),0)</f>
        <v>0</v>
      </c>
      <c r="J325" s="58">
        <f>IF(VLOOKUP($A325,'hk2012'!$A:$H,1)=$A325,VLOOKUP($A325,'hk2012'!$A:$H,8),0)</f>
        <v>0</v>
      </c>
      <c r="K325" s="298">
        <f t="shared" si="109"/>
        <v>0</v>
      </c>
      <c r="L325" s="443"/>
    </row>
    <row r="326" spans="1:255" ht="13.5" outlineLevel="1" thickBot="1">
      <c r="A326" s="43"/>
      <c r="B326" s="44"/>
      <c r="C326" s="44"/>
      <c r="H326" s="74"/>
      <c r="I326" s="74"/>
      <c r="J326" s="74"/>
      <c r="K326" s="302"/>
      <c r="L326" s="443"/>
    </row>
    <row r="327" spans="1:255" ht="12.75">
      <c r="A327" s="78" t="s">
        <v>61</v>
      </c>
      <c r="B327" s="71"/>
      <c r="C327" s="72" t="s">
        <v>62</v>
      </c>
      <c r="D327" s="53">
        <f t="shared" ref="D327:K327" si="111">SUM(D328:D329)</f>
        <v>0</v>
      </c>
      <c r="E327" s="53">
        <f t="shared" si="111"/>
        <v>0</v>
      </c>
      <c r="F327" s="53">
        <f t="shared" si="111"/>
        <v>0</v>
      </c>
      <c r="G327" s="286">
        <f t="shared" si="111"/>
        <v>0</v>
      </c>
      <c r="H327" s="53">
        <f t="shared" si="111"/>
        <v>0</v>
      </c>
      <c r="I327" s="53">
        <f t="shared" si="111"/>
        <v>0</v>
      </c>
      <c r="J327" s="53">
        <f t="shared" si="111"/>
        <v>0</v>
      </c>
      <c r="K327" s="296">
        <f t="shared" si="111"/>
        <v>0</v>
      </c>
      <c r="L327" s="443"/>
      <c r="M327" s="80"/>
      <c r="N327" s="81"/>
      <c r="P327" s="82"/>
      <c r="Q327" s="80"/>
      <c r="R327" s="80"/>
      <c r="S327" s="80"/>
      <c r="T327" s="80"/>
      <c r="U327" s="81"/>
      <c r="W327" s="82"/>
      <c r="X327" s="80"/>
      <c r="Y327" s="80"/>
      <c r="Z327" s="80"/>
      <c r="AA327" s="80"/>
      <c r="AB327" s="81"/>
      <c r="AD327" s="82"/>
      <c r="AE327" s="80"/>
      <c r="AF327" s="80"/>
      <c r="AG327" s="80"/>
      <c r="AH327" s="80"/>
      <c r="AI327" s="81"/>
      <c r="AK327" s="82"/>
      <c r="AL327" s="80"/>
      <c r="AM327" s="80"/>
      <c r="AN327" s="80"/>
      <c r="AO327" s="80"/>
      <c r="AP327" s="81"/>
      <c r="AR327" s="82"/>
      <c r="AS327" s="80"/>
      <c r="AT327" s="80"/>
      <c r="AU327" s="80"/>
      <c r="AV327" s="80"/>
      <c r="AW327" s="81"/>
      <c r="AY327" s="82"/>
      <c r="AZ327" s="80"/>
      <c r="BA327" s="80"/>
      <c r="BB327" s="80"/>
      <c r="BC327" s="80"/>
      <c r="BD327" s="81"/>
      <c r="BF327" s="82"/>
      <c r="BG327" s="80"/>
      <c r="BH327" s="80"/>
      <c r="BI327" s="80"/>
      <c r="BJ327" s="80"/>
      <c r="BK327" s="81"/>
      <c r="BM327" s="82"/>
      <c r="BN327" s="80"/>
      <c r="BO327" s="80"/>
      <c r="BP327" s="80"/>
      <c r="BQ327" s="80"/>
      <c r="BR327" s="81"/>
      <c r="BT327" s="82"/>
      <c r="BU327" s="80"/>
      <c r="BV327" s="80"/>
      <c r="BW327" s="80"/>
      <c r="BX327" s="80"/>
      <c r="BY327" s="81"/>
      <c r="CA327" s="82"/>
      <c r="CB327" s="80"/>
      <c r="CC327" s="80"/>
      <c r="CD327" s="80"/>
      <c r="CE327" s="80"/>
      <c r="CF327" s="81"/>
      <c r="CH327" s="82"/>
      <c r="CI327" s="80"/>
      <c r="CJ327" s="80"/>
      <c r="CK327" s="80"/>
      <c r="CL327" s="80"/>
      <c r="CM327" s="81"/>
      <c r="CO327" s="82"/>
      <c r="CP327" s="80"/>
      <c r="CQ327" s="80"/>
      <c r="CR327" s="80"/>
      <c r="CS327" s="80"/>
      <c r="CT327" s="81"/>
      <c r="CV327" s="82"/>
      <c r="CW327" s="80"/>
      <c r="CX327" s="80"/>
      <c r="CY327" s="80"/>
      <c r="CZ327" s="80"/>
      <c r="DA327" s="81"/>
      <c r="DC327" s="82"/>
      <c r="DD327" s="80"/>
      <c r="DE327" s="80"/>
      <c r="DF327" s="80"/>
      <c r="DG327" s="80"/>
      <c r="DH327" s="81"/>
      <c r="DJ327" s="82"/>
      <c r="DK327" s="80"/>
      <c r="DL327" s="80"/>
      <c r="DM327" s="80"/>
      <c r="DN327" s="80"/>
      <c r="DO327" s="81"/>
      <c r="DQ327" s="82"/>
      <c r="DR327" s="80"/>
      <c r="DS327" s="80"/>
      <c r="DT327" s="80"/>
      <c r="DU327" s="80"/>
      <c r="DV327" s="81"/>
      <c r="DX327" s="82"/>
      <c r="DY327" s="80"/>
      <c r="DZ327" s="80"/>
      <c r="EA327" s="80"/>
      <c r="EB327" s="80"/>
      <c r="EC327" s="81"/>
      <c r="EE327" s="82"/>
      <c r="EF327" s="80"/>
      <c r="EG327" s="80"/>
      <c r="EH327" s="80"/>
      <c r="EI327" s="80"/>
      <c r="EJ327" s="81"/>
      <c r="EL327" s="82"/>
      <c r="EM327" s="80"/>
      <c r="EN327" s="80"/>
      <c r="EO327" s="80"/>
      <c r="EP327" s="80"/>
      <c r="EQ327" s="81"/>
      <c r="ES327" s="82"/>
      <c r="ET327" s="80"/>
      <c r="EU327" s="80"/>
      <c r="EV327" s="80"/>
      <c r="EW327" s="80"/>
      <c r="EX327" s="81"/>
      <c r="EZ327" s="82"/>
      <c r="FA327" s="80"/>
      <c r="FB327" s="80"/>
      <c r="FC327" s="80"/>
      <c r="FD327" s="80"/>
      <c r="FE327" s="81"/>
      <c r="FG327" s="82"/>
      <c r="FH327" s="80"/>
      <c r="FI327" s="80"/>
      <c r="FJ327" s="80"/>
      <c r="FK327" s="80"/>
      <c r="FL327" s="81"/>
      <c r="FN327" s="82"/>
      <c r="FO327" s="80"/>
      <c r="FP327" s="80"/>
      <c r="FQ327" s="80"/>
      <c r="FR327" s="80"/>
      <c r="FS327" s="81"/>
      <c r="FU327" s="82"/>
      <c r="FV327" s="80"/>
      <c r="FW327" s="80"/>
      <c r="FX327" s="80"/>
      <c r="FY327" s="80"/>
      <c r="FZ327" s="81"/>
      <c r="GB327" s="82"/>
      <c r="GC327" s="80"/>
      <c r="GD327" s="80"/>
      <c r="GE327" s="80"/>
      <c r="GF327" s="80"/>
      <c r="GG327" s="81"/>
      <c r="GI327" s="82"/>
      <c r="GJ327" s="80"/>
      <c r="GK327" s="80"/>
      <c r="GL327" s="80"/>
      <c r="GM327" s="80"/>
      <c r="GN327" s="81"/>
      <c r="GP327" s="82"/>
      <c r="GQ327" s="80"/>
      <c r="GR327" s="80"/>
      <c r="GS327" s="80"/>
      <c r="GT327" s="80"/>
      <c r="GU327" s="81"/>
      <c r="GW327" s="82"/>
      <c r="GX327" s="80"/>
      <c r="GY327" s="80"/>
      <c r="GZ327" s="80"/>
      <c r="HA327" s="80"/>
      <c r="HB327" s="81"/>
      <c r="HD327" s="82"/>
      <c r="HE327" s="80"/>
      <c r="HF327" s="80"/>
      <c r="HG327" s="80"/>
      <c r="HH327" s="80"/>
      <c r="HI327" s="81"/>
      <c r="HK327" s="82"/>
      <c r="HL327" s="80"/>
      <c r="HM327" s="80"/>
      <c r="HN327" s="80"/>
      <c r="HO327" s="80"/>
      <c r="HP327" s="81"/>
      <c r="HR327" s="82"/>
      <c r="HS327" s="80"/>
      <c r="HT327" s="80"/>
      <c r="HU327" s="80"/>
      <c r="HV327" s="80"/>
      <c r="HW327" s="81"/>
      <c r="HY327" s="82"/>
      <c r="HZ327" s="80"/>
      <c r="IA327" s="80"/>
      <c r="IB327" s="80"/>
      <c r="IC327" s="80"/>
      <c r="ID327" s="81"/>
      <c r="IF327" s="82"/>
      <c r="IG327" s="80"/>
      <c r="IH327" s="80"/>
      <c r="II327" s="80"/>
      <c r="IJ327" s="80"/>
      <c r="IK327" s="81"/>
      <c r="IM327" s="82"/>
      <c r="IN327" s="80"/>
      <c r="IO327" s="80"/>
      <c r="IP327" s="80"/>
      <c r="IQ327" s="80"/>
      <c r="IR327" s="81"/>
      <c r="IT327" s="82"/>
      <c r="IU327" s="80"/>
    </row>
    <row r="328" spans="1:255" ht="12.75" outlineLevel="1">
      <c r="A328" s="43" t="str">
        <f>LEFT(B328,3)</f>
        <v>574</v>
      </c>
      <c r="B328" s="44" t="s">
        <v>63</v>
      </c>
      <c r="C328" s="44" t="s">
        <v>64</v>
      </c>
      <c r="D328" s="58">
        <f>IF(VLOOKUP($A328,'hk2013'!$A:$G,1)=$A328,VLOOKUP($A328,'hk2013'!$A:$G,6),0)</f>
        <v>0</v>
      </c>
      <c r="E328" s="58">
        <f>IF(VLOOKUP($A328,'hk2013'!$A:$G,1)=$A328,VLOOKUP($A328,'hk2013'!$A:$G,7),0)</f>
        <v>0</v>
      </c>
      <c r="F328" s="58">
        <f>IF(VLOOKUP($A328,'hk2013'!$A:$H,1)=$A328,VLOOKUP($A328,'hk2013'!$A:$H,8),0)</f>
        <v>0</v>
      </c>
      <c r="G328" s="288">
        <f>SUM(D328+E328-F328)</f>
        <v>0</v>
      </c>
      <c r="H328" s="58">
        <f>IF(VLOOKUP($A328,'hk2012'!$A:$G,1)=$A328,VLOOKUP($A328,'hk2012'!$A:$G,6),0)</f>
        <v>0</v>
      </c>
      <c r="I328" s="58">
        <f>IF(VLOOKUP($A328,'hk2012'!$A:$G,1)=$A328,VLOOKUP($A328,'hk2012'!$A:$G,7),0)</f>
        <v>0</v>
      </c>
      <c r="J328" s="58">
        <f>IF(VLOOKUP($A328,'hk2012'!$A:$H,1)=$A328,VLOOKUP($A328,'hk2012'!$A:$H,8),0)</f>
        <v>0</v>
      </c>
      <c r="K328" s="298">
        <f>SUM(H328+I328-J328)</f>
        <v>0</v>
      </c>
      <c r="L328" s="443"/>
    </row>
    <row r="329" spans="1:255" ht="12.75" outlineLevel="1">
      <c r="A329" s="43" t="str">
        <f>LEFT(B329,3)</f>
        <v>579</v>
      </c>
      <c r="B329" s="44" t="s">
        <v>65</v>
      </c>
      <c r="C329" s="44" t="s">
        <v>66</v>
      </c>
      <c r="D329" s="58">
        <f>IF(VLOOKUP($A329,'hk2013'!$A:$G,1)=$A329,VLOOKUP($A329,'hk2013'!$A:$G,6),0)</f>
        <v>0</v>
      </c>
      <c r="E329" s="58">
        <f>IF(VLOOKUP($A329,'hk2013'!$A:$G,1)=$A329,VLOOKUP($A329,'hk2013'!$A:$G,7),0)</f>
        <v>0</v>
      </c>
      <c r="F329" s="58">
        <f>IF(VLOOKUP($A329,'hk2013'!$A:$H,1)=$A329,VLOOKUP($A329,'hk2013'!$A:$H,8),0)</f>
        <v>0</v>
      </c>
      <c r="G329" s="288">
        <f>SUM(D329+E329-F329)</f>
        <v>0</v>
      </c>
      <c r="H329" s="58">
        <f>IF(VLOOKUP($A329,'hk2012'!$A:$G,1)=$A329,VLOOKUP($A329,'hk2012'!$A:$G,6),0)</f>
        <v>0</v>
      </c>
      <c r="I329" s="58">
        <f>IF(VLOOKUP($A329,'hk2012'!$A:$G,1)=$A329,VLOOKUP($A329,'hk2012'!$A:$G,7),0)</f>
        <v>0</v>
      </c>
      <c r="J329" s="58">
        <f>IF(VLOOKUP($A329,'hk2012'!$A:$H,1)=$A329,VLOOKUP($A329,'hk2012'!$A:$H,8),0)</f>
        <v>0</v>
      </c>
      <c r="K329" s="298">
        <f>SUM(H329+I329-J329)</f>
        <v>0</v>
      </c>
      <c r="L329" s="443"/>
    </row>
    <row r="330" spans="1:255" ht="13.5" outlineLevel="1" thickBot="1">
      <c r="A330" s="43"/>
      <c r="B330" s="44"/>
      <c r="C330" s="44"/>
      <c r="D330" s="58"/>
      <c r="H330" s="58"/>
      <c r="I330" s="74"/>
      <c r="J330" s="74"/>
      <c r="K330" s="302"/>
      <c r="L330" s="443"/>
    </row>
    <row r="331" spans="1:255" ht="12.75">
      <c r="A331" s="78" t="s">
        <v>67</v>
      </c>
      <c r="B331" s="71"/>
      <c r="C331" s="72" t="s">
        <v>68</v>
      </c>
      <c r="D331" s="53">
        <f t="shared" ref="D331:K331" si="112">SUM(D332:D337)</f>
        <v>0</v>
      </c>
      <c r="E331" s="53">
        <f t="shared" si="112"/>
        <v>0</v>
      </c>
      <c r="F331" s="53">
        <f t="shared" si="112"/>
        <v>0</v>
      </c>
      <c r="G331" s="286">
        <f t="shared" si="112"/>
        <v>0</v>
      </c>
      <c r="H331" s="53">
        <f t="shared" si="112"/>
        <v>0</v>
      </c>
      <c r="I331" s="53">
        <f t="shared" si="112"/>
        <v>0</v>
      </c>
      <c r="J331" s="53">
        <f t="shared" si="112"/>
        <v>0</v>
      </c>
      <c r="K331" s="296">
        <f t="shared" si="112"/>
        <v>0</v>
      </c>
      <c r="L331" s="443"/>
      <c r="M331" s="80"/>
      <c r="N331" s="81"/>
      <c r="P331" s="82"/>
      <c r="Q331" s="80"/>
      <c r="R331" s="80"/>
      <c r="S331" s="80"/>
      <c r="T331" s="80"/>
      <c r="U331" s="81"/>
      <c r="W331" s="82"/>
      <c r="X331" s="80"/>
      <c r="Y331" s="80"/>
      <c r="Z331" s="80"/>
      <c r="AA331" s="80"/>
      <c r="AB331" s="81"/>
      <c r="AD331" s="82"/>
      <c r="AE331" s="80"/>
      <c r="AF331" s="80"/>
      <c r="AG331" s="80"/>
      <c r="AH331" s="80"/>
      <c r="AI331" s="81"/>
      <c r="AK331" s="82"/>
      <c r="AL331" s="80"/>
      <c r="AM331" s="80"/>
      <c r="AN331" s="80"/>
      <c r="AO331" s="80"/>
      <c r="AP331" s="81"/>
      <c r="AR331" s="82"/>
      <c r="AS331" s="80"/>
      <c r="AT331" s="80"/>
      <c r="AU331" s="80"/>
      <c r="AV331" s="80"/>
      <c r="AW331" s="81"/>
      <c r="AY331" s="82"/>
      <c r="AZ331" s="80"/>
      <c r="BA331" s="80"/>
      <c r="BB331" s="80"/>
      <c r="BC331" s="80"/>
      <c r="BD331" s="81"/>
      <c r="BF331" s="82"/>
      <c r="BG331" s="80"/>
      <c r="BH331" s="80"/>
      <c r="BI331" s="80"/>
      <c r="BJ331" s="80"/>
      <c r="BK331" s="81"/>
      <c r="BM331" s="82"/>
      <c r="BN331" s="80"/>
      <c r="BO331" s="80"/>
      <c r="BP331" s="80"/>
      <c r="BQ331" s="80"/>
      <c r="BR331" s="81"/>
      <c r="BT331" s="82"/>
      <c r="BU331" s="80"/>
      <c r="BV331" s="80"/>
      <c r="BW331" s="80"/>
      <c r="BX331" s="80"/>
      <c r="BY331" s="81"/>
      <c r="CA331" s="82"/>
      <c r="CB331" s="80"/>
      <c r="CC331" s="80"/>
      <c r="CD331" s="80"/>
      <c r="CE331" s="80"/>
      <c r="CF331" s="81"/>
      <c r="CH331" s="82"/>
      <c r="CI331" s="80"/>
      <c r="CJ331" s="80"/>
      <c r="CK331" s="80"/>
      <c r="CL331" s="80"/>
      <c r="CM331" s="81"/>
      <c r="CO331" s="82"/>
      <c r="CP331" s="80"/>
      <c r="CQ331" s="80"/>
      <c r="CR331" s="80"/>
      <c r="CS331" s="80"/>
      <c r="CT331" s="81"/>
      <c r="CV331" s="82"/>
      <c r="CW331" s="80"/>
      <c r="CX331" s="80"/>
      <c r="CY331" s="80"/>
      <c r="CZ331" s="80"/>
      <c r="DA331" s="81"/>
      <c r="DC331" s="82"/>
      <c r="DD331" s="80"/>
      <c r="DE331" s="80"/>
      <c r="DF331" s="80"/>
      <c r="DG331" s="80"/>
      <c r="DH331" s="81"/>
      <c r="DJ331" s="82"/>
      <c r="DK331" s="80"/>
      <c r="DL331" s="80"/>
      <c r="DM331" s="80"/>
      <c r="DN331" s="80"/>
      <c r="DO331" s="81"/>
      <c r="DQ331" s="82"/>
      <c r="DR331" s="80"/>
      <c r="DS331" s="80"/>
      <c r="DT331" s="80"/>
      <c r="DU331" s="80"/>
      <c r="DV331" s="81"/>
      <c r="DX331" s="82"/>
      <c r="DY331" s="80"/>
      <c r="DZ331" s="80"/>
      <c r="EA331" s="80"/>
      <c r="EB331" s="80"/>
      <c r="EC331" s="81"/>
      <c r="EE331" s="82"/>
      <c r="EF331" s="80"/>
      <c r="EG331" s="80"/>
      <c r="EH331" s="80"/>
      <c r="EI331" s="80"/>
      <c r="EJ331" s="81"/>
      <c r="EL331" s="82"/>
      <c r="EM331" s="80"/>
      <c r="EN331" s="80"/>
      <c r="EO331" s="80"/>
      <c r="EP331" s="80"/>
      <c r="EQ331" s="81"/>
      <c r="ES331" s="82"/>
      <c r="ET331" s="80"/>
      <c r="EU331" s="80"/>
      <c r="EV331" s="80"/>
      <c r="EW331" s="80"/>
      <c r="EX331" s="81"/>
      <c r="EZ331" s="82"/>
      <c r="FA331" s="80"/>
      <c r="FB331" s="80"/>
      <c r="FC331" s="80"/>
      <c r="FD331" s="80"/>
      <c r="FE331" s="81"/>
      <c r="FG331" s="82"/>
      <c r="FH331" s="80"/>
      <c r="FI331" s="80"/>
      <c r="FJ331" s="80"/>
      <c r="FK331" s="80"/>
      <c r="FL331" s="81"/>
      <c r="FN331" s="82"/>
      <c r="FO331" s="80"/>
      <c r="FP331" s="80"/>
      <c r="FQ331" s="80"/>
      <c r="FR331" s="80"/>
      <c r="FS331" s="81"/>
      <c r="FU331" s="82"/>
      <c r="FV331" s="80"/>
      <c r="FW331" s="80"/>
      <c r="FX331" s="80"/>
      <c r="FY331" s="80"/>
      <c r="FZ331" s="81"/>
      <c r="GB331" s="82"/>
      <c r="GC331" s="80"/>
      <c r="GD331" s="80"/>
      <c r="GE331" s="80"/>
      <c r="GF331" s="80"/>
      <c r="GG331" s="81"/>
      <c r="GI331" s="82"/>
      <c r="GJ331" s="80"/>
      <c r="GK331" s="80"/>
      <c r="GL331" s="80"/>
      <c r="GM331" s="80"/>
      <c r="GN331" s="81"/>
      <c r="GP331" s="82"/>
      <c r="GQ331" s="80"/>
      <c r="GR331" s="80"/>
      <c r="GS331" s="80"/>
      <c r="GT331" s="80"/>
      <c r="GU331" s="81"/>
      <c r="GW331" s="82"/>
      <c r="GX331" s="80"/>
      <c r="GY331" s="80"/>
      <c r="GZ331" s="80"/>
      <c r="HA331" s="80"/>
      <c r="HB331" s="81"/>
      <c r="HD331" s="82"/>
      <c r="HE331" s="80"/>
      <c r="HF331" s="80"/>
      <c r="HG331" s="80"/>
      <c r="HH331" s="80"/>
      <c r="HI331" s="81"/>
      <c r="HK331" s="82"/>
      <c r="HL331" s="80"/>
      <c r="HM331" s="80"/>
      <c r="HN331" s="80"/>
      <c r="HO331" s="80"/>
      <c r="HP331" s="81"/>
      <c r="HR331" s="82"/>
      <c r="HS331" s="80"/>
      <c r="HT331" s="80"/>
      <c r="HU331" s="80"/>
      <c r="HV331" s="80"/>
      <c r="HW331" s="81"/>
      <c r="HY331" s="82"/>
      <c r="HZ331" s="80"/>
      <c r="IA331" s="80"/>
      <c r="IB331" s="80"/>
      <c r="IC331" s="80"/>
      <c r="ID331" s="81"/>
      <c r="IF331" s="82"/>
      <c r="IG331" s="80"/>
      <c r="IH331" s="80"/>
      <c r="II331" s="80"/>
      <c r="IJ331" s="80"/>
      <c r="IK331" s="81"/>
      <c r="IM331" s="82"/>
      <c r="IN331" s="80"/>
      <c r="IO331" s="80"/>
      <c r="IP331" s="80"/>
      <c r="IQ331" s="80"/>
      <c r="IR331" s="81"/>
      <c r="IT331" s="82"/>
      <c r="IU331" s="80"/>
    </row>
    <row r="332" spans="1:255" ht="12.75" outlineLevel="1">
      <c r="A332" s="84" t="s">
        <v>69</v>
      </c>
      <c r="B332" s="46"/>
      <c r="C332" s="56" t="s">
        <v>68</v>
      </c>
      <c r="D332" s="58">
        <f>IF(VLOOKUP($A332,'hk2013'!$A:$G,1)=$A332,VLOOKUP($A332,'hk2013'!$A:$G,6),0)</f>
        <v>0</v>
      </c>
      <c r="E332" s="58">
        <f>IF(VLOOKUP($A332,'hk2013'!$A:$G,1)=$A332,VLOOKUP($A332,'hk2013'!$A:$G,7),0)</f>
        <v>0</v>
      </c>
      <c r="F332" s="58">
        <f>IF(VLOOKUP($A332,'hk2013'!$A:$H,1)=$A332,VLOOKUP($A332,'hk2013'!$A:$H,8),0)</f>
        <v>0</v>
      </c>
      <c r="G332" s="288">
        <f t="shared" ref="G332:G337" si="113">SUM(D332+E332-F332)</f>
        <v>0</v>
      </c>
      <c r="H332" s="58">
        <f>IF(VLOOKUP($A332,'hk2012'!$A:$G,1)=$A332,VLOOKUP($A332,'hk2012'!$A:$G,6),0)</f>
        <v>0</v>
      </c>
      <c r="I332" s="58">
        <f>IF(VLOOKUP($A332,'hk2012'!$A:$G,1)=$A332,VLOOKUP($A332,'hk2012'!$A:$G,7),0)</f>
        <v>0</v>
      </c>
      <c r="J332" s="58">
        <f>IF(VLOOKUP($A332,'hk2012'!$A:$H,1)=$A332,VLOOKUP($A332,'hk2012'!$A:$H,8),0)</f>
        <v>0</v>
      </c>
      <c r="K332" s="298">
        <f t="shared" ref="K332:K337" si="114">SUM(H332+I332-J332)</f>
        <v>0</v>
      </c>
      <c r="L332" s="443"/>
      <c r="M332" s="80"/>
      <c r="N332" s="81"/>
      <c r="P332" s="82"/>
      <c r="Q332" s="80"/>
      <c r="R332" s="80"/>
      <c r="S332" s="80"/>
      <c r="T332" s="80"/>
      <c r="U332" s="81"/>
      <c r="W332" s="82"/>
      <c r="X332" s="80"/>
      <c r="Y332" s="80"/>
      <c r="Z332" s="80"/>
      <c r="AA332" s="80"/>
      <c r="AB332" s="81"/>
      <c r="AD332" s="82"/>
      <c r="AE332" s="80"/>
      <c r="AF332" s="80"/>
      <c r="AG332" s="80"/>
      <c r="AH332" s="80"/>
      <c r="AI332" s="81"/>
      <c r="AK332" s="82"/>
      <c r="AL332" s="80"/>
      <c r="AM332" s="80"/>
      <c r="AN332" s="80"/>
      <c r="AO332" s="80"/>
      <c r="AP332" s="81"/>
      <c r="AR332" s="82"/>
      <c r="AS332" s="80"/>
      <c r="AT332" s="80"/>
      <c r="AU332" s="80"/>
      <c r="AV332" s="80"/>
      <c r="AW332" s="81"/>
      <c r="AY332" s="82"/>
      <c r="AZ332" s="80"/>
      <c r="BA332" s="80"/>
      <c r="BB332" s="80"/>
      <c r="BC332" s="80"/>
      <c r="BD332" s="81"/>
      <c r="BF332" s="82"/>
      <c r="BG332" s="80"/>
      <c r="BH332" s="80"/>
      <c r="BI332" s="80"/>
      <c r="BJ332" s="80"/>
      <c r="BK332" s="81"/>
      <c r="BM332" s="82"/>
      <c r="BN332" s="80"/>
      <c r="BO332" s="80"/>
      <c r="BP332" s="80"/>
      <c r="BQ332" s="80"/>
      <c r="BR332" s="81"/>
      <c r="BT332" s="82"/>
      <c r="BU332" s="80"/>
      <c r="BV332" s="80"/>
      <c r="BW332" s="80"/>
      <c r="BX332" s="80"/>
      <c r="BY332" s="81"/>
      <c r="CA332" s="82"/>
      <c r="CB332" s="80"/>
      <c r="CC332" s="80"/>
      <c r="CD332" s="80"/>
      <c r="CE332" s="80"/>
      <c r="CF332" s="81"/>
      <c r="CH332" s="82"/>
      <c r="CI332" s="80"/>
      <c r="CJ332" s="80"/>
      <c r="CK332" s="80"/>
      <c r="CL332" s="80"/>
      <c r="CM332" s="81"/>
      <c r="CO332" s="82"/>
      <c r="CP332" s="80"/>
      <c r="CQ332" s="80"/>
      <c r="CR332" s="80"/>
      <c r="CS332" s="80"/>
      <c r="CT332" s="81"/>
      <c r="CV332" s="82"/>
      <c r="CW332" s="80"/>
      <c r="CX332" s="80"/>
      <c r="CY332" s="80"/>
      <c r="CZ332" s="80"/>
      <c r="DA332" s="81"/>
      <c r="DC332" s="82"/>
      <c r="DD332" s="80"/>
      <c r="DE332" s="80"/>
      <c r="DF332" s="80"/>
      <c r="DG332" s="80"/>
      <c r="DH332" s="81"/>
      <c r="DJ332" s="82"/>
      <c r="DK332" s="80"/>
      <c r="DL332" s="80"/>
      <c r="DM332" s="80"/>
      <c r="DN332" s="80"/>
      <c r="DO332" s="81"/>
      <c r="DQ332" s="82"/>
      <c r="DR332" s="80"/>
      <c r="DS332" s="80"/>
      <c r="DT332" s="80"/>
      <c r="DU332" s="80"/>
      <c r="DV332" s="81"/>
      <c r="DX332" s="82"/>
      <c r="DY332" s="80"/>
      <c r="DZ332" s="80"/>
      <c r="EA332" s="80"/>
      <c r="EB332" s="80"/>
      <c r="EC332" s="81"/>
      <c r="EE332" s="82"/>
      <c r="EF332" s="80"/>
      <c r="EG332" s="80"/>
      <c r="EH332" s="80"/>
      <c r="EI332" s="80"/>
      <c r="EJ332" s="81"/>
      <c r="EL332" s="82"/>
      <c r="EM332" s="80"/>
      <c r="EN332" s="80"/>
      <c r="EO332" s="80"/>
      <c r="EP332" s="80"/>
      <c r="EQ332" s="81"/>
      <c r="ES332" s="82"/>
      <c r="ET332" s="80"/>
      <c r="EU332" s="80"/>
      <c r="EV332" s="80"/>
      <c r="EW332" s="80"/>
      <c r="EX332" s="81"/>
      <c r="EZ332" s="82"/>
      <c r="FA332" s="80"/>
      <c r="FB332" s="80"/>
      <c r="FC332" s="80"/>
      <c r="FD332" s="80"/>
      <c r="FE332" s="81"/>
      <c r="FG332" s="82"/>
      <c r="FH332" s="80"/>
      <c r="FI332" s="80"/>
      <c r="FJ332" s="80"/>
      <c r="FK332" s="80"/>
      <c r="FL332" s="81"/>
      <c r="FN332" s="82"/>
      <c r="FO332" s="80"/>
      <c r="FP332" s="80"/>
      <c r="FQ332" s="80"/>
      <c r="FR332" s="80"/>
      <c r="FS332" s="81"/>
      <c r="FU332" s="82"/>
      <c r="FV332" s="80"/>
      <c r="FW332" s="80"/>
      <c r="FX332" s="80"/>
      <c r="FY332" s="80"/>
      <c r="FZ332" s="81"/>
      <c r="GB332" s="82"/>
      <c r="GC332" s="80"/>
      <c r="GD332" s="80"/>
      <c r="GE332" s="80"/>
      <c r="GF332" s="80"/>
      <c r="GG332" s="81"/>
      <c r="GI332" s="82"/>
      <c r="GJ332" s="80"/>
      <c r="GK332" s="80"/>
      <c r="GL332" s="80"/>
      <c r="GM332" s="80"/>
      <c r="GN332" s="81"/>
      <c r="GP332" s="82"/>
      <c r="GQ332" s="80"/>
      <c r="GR332" s="80"/>
      <c r="GS332" s="80"/>
      <c r="GT332" s="80"/>
      <c r="GU332" s="81"/>
      <c r="GW332" s="82"/>
      <c r="GX332" s="80"/>
      <c r="GY332" s="80"/>
      <c r="GZ332" s="80"/>
      <c r="HA332" s="80"/>
      <c r="HB332" s="81"/>
      <c r="HD332" s="82"/>
      <c r="HE332" s="80"/>
      <c r="HF332" s="80"/>
      <c r="HG332" s="80"/>
      <c r="HH332" s="80"/>
      <c r="HI332" s="81"/>
      <c r="HK332" s="82"/>
      <c r="HL332" s="80"/>
      <c r="HM332" s="80"/>
      <c r="HN332" s="80"/>
      <c r="HO332" s="80"/>
      <c r="HP332" s="81"/>
      <c r="HR332" s="82"/>
      <c r="HS332" s="80"/>
      <c r="HT332" s="80"/>
      <c r="HU332" s="80"/>
      <c r="HV332" s="80"/>
      <c r="HW332" s="81"/>
      <c r="HY332" s="82"/>
      <c r="HZ332" s="80"/>
      <c r="IA332" s="80"/>
      <c r="IB332" s="80"/>
      <c r="IC332" s="80"/>
      <c r="ID332" s="81"/>
      <c r="IF332" s="82"/>
      <c r="IG332" s="80"/>
      <c r="IH332" s="80"/>
      <c r="II332" s="80"/>
      <c r="IJ332" s="80"/>
      <c r="IK332" s="81"/>
      <c r="IM332" s="82"/>
      <c r="IN332" s="80"/>
      <c r="IO332" s="80"/>
      <c r="IP332" s="80"/>
      <c r="IQ332" s="80"/>
      <c r="IR332" s="81"/>
      <c r="IT332" s="82"/>
      <c r="IU332" s="80"/>
    </row>
    <row r="333" spans="1:255" ht="12.75" outlineLevel="1">
      <c r="A333" s="98" t="str">
        <f>LEFT(B333,3)</f>
        <v>581</v>
      </c>
      <c r="B333" s="44" t="s">
        <v>70</v>
      </c>
      <c r="C333" s="44" t="s">
        <v>71</v>
      </c>
      <c r="D333" s="58">
        <f>IF(VLOOKUP($A333,'hk2013'!$A:$G,1)=$A333,VLOOKUP($A333,'hk2013'!$A:$G,6),0)</f>
        <v>0</v>
      </c>
      <c r="E333" s="58">
        <f>IF(VLOOKUP($A333,'hk2013'!$A:$G,1)=$A333,VLOOKUP($A333,'hk2013'!$A:$G,7),0)</f>
        <v>0</v>
      </c>
      <c r="F333" s="58">
        <f>IF(VLOOKUP($A333,'hk2013'!$A:$H,1)=$A333,VLOOKUP($A333,'hk2013'!$A:$H,8),0)</f>
        <v>0</v>
      </c>
      <c r="G333" s="288">
        <f t="shared" si="113"/>
        <v>0</v>
      </c>
      <c r="H333" s="58">
        <f>IF(VLOOKUP($A333,'hk2012'!$A:$G,1)=$A333,VLOOKUP($A333,'hk2012'!$A:$G,6),0)</f>
        <v>0</v>
      </c>
      <c r="I333" s="58">
        <f>IF(VLOOKUP($A333,'hk2012'!$A:$G,1)=$A333,VLOOKUP($A333,'hk2012'!$A:$G,7),0)</f>
        <v>0</v>
      </c>
      <c r="J333" s="58">
        <f>IF(VLOOKUP($A333,'hk2012'!$A:$H,1)=$A333,VLOOKUP($A333,'hk2012'!$A:$H,8),0)</f>
        <v>0</v>
      </c>
      <c r="K333" s="298">
        <f t="shared" si="114"/>
        <v>0</v>
      </c>
      <c r="L333" s="443"/>
    </row>
    <row r="334" spans="1:255" ht="12.75" outlineLevel="1">
      <c r="A334" s="43" t="str">
        <f>LEFT(B334,3)</f>
        <v>582</v>
      </c>
      <c r="B334" s="44" t="s">
        <v>72</v>
      </c>
      <c r="C334" s="44" t="s">
        <v>73</v>
      </c>
      <c r="D334" s="58">
        <f>IF(VLOOKUP($A334,'hk2013'!$A:$G,1)=$A334,VLOOKUP($A334,'hk2013'!$A:$G,6),0)</f>
        <v>0</v>
      </c>
      <c r="E334" s="58">
        <f>IF(VLOOKUP($A334,'hk2013'!$A:$G,1)=$A334,VLOOKUP($A334,'hk2013'!$A:$G,7),0)</f>
        <v>0</v>
      </c>
      <c r="F334" s="58">
        <f>IF(VLOOKUP($A334,'hk2013'!$A:$H,1)=$A334,VLOOKUP($A334,'hk2013'!$A:$H,8),0)</f>
        <v>0</v>
      </c>
      <c r="G334" s="288">
        <f t="shared" si="113"/>
        <v>0</v>
      </c>
      <c r="H334" s="58">
        <f>IF(VLOOKUP($A334,'hk2012'!$A:$G,1)=$A334,VLOOKUP($A334,'hk2012'!$A:$G,6),0)</f>
        <v>0</v>
      </c>
      <c r="I334" s="58">
        <f>IF(VLOOKUP($A334,'hk2012'!$A:$G,1)=$A334,VLOOKUP($A334,'hk2012'!$A:$G,7),0)</f>
        <v>0</v>
      </c>
      <c r="J334" s="58">
        <f>IF(VLOOKUP($A334,'hk2012'!$A:$H,1)=$A334,VLOOKUP($A334,'hk2012'!$A:$H,8),0)</f>
        <v>0</v>
      </c>
      <c r="K334" s="298">
        <f t="shared" si="114"/>
        <v>0</v>
      </c>
      <c r="L334" s="443"/>
    </row>
    <row r="335" spans="1:255" outlineLevel="1">
      <c r="A335" s="98" t="str">
        <f>LEFT(B335,3)</f>
        <v>584</v>
      </c>
      <c r="B335" s="44" t="s">
        <v>74</v>
      </c>
      <c r="C335" s="44" t="s">
        <v>64</v>
      </c>
      <c r="D335" s="58">
        <f>IF(VLOOKUP($A335,'hk2013'!$A:$G,1)=$A335,VLOOKUP($A335,'hk2013'!$A:$G,6),0)</f>
        <v>0</v>
      </c>
      <c r="E335" s="58">
        <f>IF(VLOOKUP($A335,'hk2013'!$A:$G,1)=$A335,VLOOKUP($A335,'hk2013'!$A:$G,7),0)</f>
        <v>0</v>
      </c>
      <c r="F335" s="58">
        <f>IF(VLOOKUP($A335,'hk2013'!$A:$H,1)=$A335,VLOOKUP($A335,'hk2013'!$A:$H,8),0)</f>
        <v>0</v>
      </c>
      <c r="G335" s="288">
        <f t="shared" si="113"/>
        <v>0</v>
      </c>
      <c r="H335" s="58">
        <f>IF(VLOOKUP($A335,'hk2012'!$A:$G,1)=$A335,VLOOKUP($A335,'hk2012'!$A:$G,6),0)</f>
        <v>0</v>
      </c>
      <c r="I335" s="58">
        <f>IF(VLOOKUP($A335,'hk2012'!$A:$G,1)=$A335,VLOOKUP($A335,'hk2012'!$A:$G,7),0)</f>
        <v>0</v>
      </c>
      <c r="J335" s="58">
        <f>IF(VLOOKUP($A335,'hk2012'!$A:$H,1)=$A335,VLOOKUP($A335,'hk2012'!$A:$H,8),0)</f>
        <v>0</v>
      </c>
      <c r="K335" s="298">
        <f t="shared" si="114"/>
        <v>0</v>
      </c>
    </row>
    <row r="336" spans="1:255" outlineLevel="1">
      <c r="A336" s="43" t="str">
        <f>LEFT(B336,3)</f>
        <v>588</v>
      </c>
      <c r="B336" s="44" t="s">
        <v>75</v>
      </c>
      <c r="C336" s="44" t="s">
        <v>76</v>
      </c>
      <c r="D336" s="58">
        <f>IF(VLOOKUP($A336,'hk2013'!$A:$G,1)=$A336,VLOOKUP($A336,'hk2013'!$A:$G,6),0)</f>
        <v>0</v>
      </c>
      <c r="E336" s="58">
        <f>IF(VLOOKUP($A336,'hk2013'!$A:$G,1)=$A336,VLOOKUP($A336,'hk2013'!$A:$G,7),0)</f>
        <v>0</v>
      </c>
      <c r="F336" s="58">
        <f>IF(VLOOKUP($A336,'hk2013'!$A:$H,1)=$A336,VLOOKUP($A336,'hk2013'!$A:$H,8),0)</f>
        <v>0</v>
      </c>
      <c r="G336" s="288">
        <f t="shared" si="113"/>
        <v>0</v>
      </c>
      <c r="H336" s="58">
        <f>IF(VLOOKUP($A336,'hk2012'!$A:$G,1)=$A336,VLOOKUP($A336,'hk2012'!$A:$G,6),0)</f>
        <v>0</v>
      </c>
      <c r="I336" s="58">
        <f>IF(VLOOKUP($A336,'hk2012'!$A:$G,1)=$A336,VLOOKUP($A336,'hk2012'!$A:$G,7),0)</f>
        <v>0</v>
      </c>
      <c r="J336" s="58">
        <f>IF(VLOOKUP($A336,'hk2012'!$A:$H,1)=$A336,VLOOKUP($A336,'hk2012'!$A:$H,8),0)</f>
        <v>0</v>
      </c>
      <c r="K336" s="298">
        <f t="shared" si="114"/>
        <v>0</v>
      </c>
    </row>
    <row r="337" spans="1:255" outlineLevel="1">
      <c r="A337" s="98" t="str">
        <f>LEFT(B337,3)</f>
        <v>589</v>
      </c>
      <c r="B337" s="44" t="s">
        <v>77</v>
      </c>
      <c r="C337" s="44" t="s">
        <v>66</v>
      </c>
      <c r="D337" s="58">
        <f>IF(VLOOKUP($A337,'hk2013'!$A:$G,1)=$A337,VLOOKUP($A337,'hk2013'!$A:$G,6),0)</f>
        <v>0</v>
      </c>
      <c r="E337" s="58">
        <f>IF(VLOOKUP($A337,'hk2013'!$A:$G,1)=$A337,VLOOKUP($A337,'hk2013'!$A:$G,7),0)</f>
        <v>0</v>
      </c>
      <c r="F337" s="58">
        <f>IF(VLOOKUP($A337,'hk2013'!$A:$H,1)=$A337,VLOOKUP($A337,'hk2013'!$A:$H,8),0)</f>
        <v>0</v>
      </c>
      <c r="G337" s="288">
        <f t="shared" si="113"/>
        <v>0</v>
      </c>
      <c r="H337" s="58">
        <f>IF(VLOOKUP($A337,'hk2012'!$A:$G,1)=$A337,VLOOKUP($A337,'hk2012'!$A:$G,6),0)</f>
        <v>0</v>
      </c>
      <c r="I337" s="58">
        <f>IF(VLOOKUP($A337,'hk2012'!$A:$G,1)=$A337,VLOOKUP($A337,'hk2012'!$A:$G,7),0)</f>
        <v>0</v>
      </c>
      <c r="J337" s="58">
        <f>IF(VLOOKUP($A337,'hk2012'!$A:$H,1)=$A337,VLOOKUP($A337,'hk2012'!$A:$H,8),0)</f>
        <v>0</v>
      </c>
      <c r="K337" s="298">
        <f t="shared" si="114"/>
        <v>0</v>
      </c>
    </row>
    <row r="338" spans="1:255" ht="11.25" outlineLevel="1" thickBot="1">
      <c r="A338" s="43"/>
      <c r="B338" s="44"/>
      <c r="C338" s="44"/>
      <c r="H338" s="74"/>
      <c r="I338" s="74"/>
      <c r="J338" s="74"/>
      <c r="K338" s="302"/>
    </row>
    <row r="339" spans="1:255">
      <c r="A339" s="78" t="s">
        <v>78</v>
      </c>
      <c r="B339" s="71"/>
      <c r="C339" s="72" t="s">
        <v>79</v>
      </c>
      <c r="D339" s="53">
        <f t="shared" ref="D339:K339" si="115">SUM(D340:D347)</f>
        <v>0</v>
      </c>
      <c r="E339" s="53">
        <f t="shared" si="115"/>
        <v>0</v>
      </c>
      <c r="F339" s="53">
        <f t="shared" si="115"/>
        <v>0</v>
      </c>
      <c r="G339" s="286">
        <f t="shared" si="115"/>
        <v>0</v>
      </c>
      <c r="H339" s="53">
        <f t="shared" si="115"/>
        <v>0</v>
      </c>
      <c r="I339" s="53">
        <f t="shared" si="115"/>
        <v>0</v>
      </c>
      <c r="J339" s="53">
        <f t="shared" si="115"/>
        <v>0</v>
      </c>
      <c r="K339" s="296">
        <f t="shared" si="115"/>
        <v>0</v>
      </c>
      <c r="L339" s="80"/>
      <c r="M339" s="80"/>
      <c r="N339" s="81"/>
      <c r="P339" s="82"/>
      <c r="Q339" s="80"/>
      <c r="R339" s="80"/>
      <c r="S339" s="80"/>
      <c r="T339" s="80"/>
      <c r="U339" s="81"/>
      <c r="W339" s="82"/>
      <c r="X339" s="80"/>
      <c r="Y339" s="80"/>
      <c r="Z339" s="80"/>
      <c r="AA339" s="80"/>
      <c r="AB339" s="81"/>
      <c r="AD339" s="82"/>
      <c r="AE339" s="80"/>
      <c r="AF339" s="80"/>
      <c r="AG339" s="80"/>
      <c r="AH339" s="80"/>
      <c r="AI339" s="81"/>
      <c r="AK339" s="82"/>
      <c r="AL339" s="80"/>
      <c r="AM339" s="80"/>
      <c r="AN339" s="80"/>
      <c r="AO339" s="80"/>
      <c r="AP339" s="81"/>
      <c r="AR339" s="82"/>
      <c r="AS339" s="80"/>
      <c r="AT339" s="80"/>
      <c r="AU339" s="80"/>
      <c r="AV339" s="80"/>
      <c r="AW339" s="81"/>
      <c r="AY339" s="82"/>
      <c r="AZ339" s="80"/>
      <c r="BA339" s="80"/>
      <c r="BB339" s="80"/>
      <c r="BC339" s="80"/>
      <c r="BD339" s="81"/>
      <c r="BF339" s="82"/>
      <c r="BG339" s="80"/>
      <c r="BH339" s="80"/>
      <c r="BI339" s="80"/>
      <c r="BJ339" s="80"/>
      <c r="BK339" s="81"/>
      <c r="BM339" s="82"/>
      <c r="BN339" s="80"/>
      <c r="BO339" s="80"/>
      <c r="BP339" s="80"/>
      <c r="BQ339" s="80"/>
      <c r="BR339" s="81"/>
      <c r="BT339" s="82"/>
      <c r="BU339" s="80"/>
      <c r="BV339" s="80"/>
      <c r="BW339" s="80"/>
      <c r="BX339" s="80"/>
      <c r="BY339" s="81"/>
      <c r="CA339" s="82"/>
      <c r="CB339" s="80"/>
      <c r="CC339" s="80"/>
      <c r="CD339" s="80"/>
      <c r="CE339" s="80"/>
      <c r="CF339" s="81"/>
      <c r="CH339" s="82"/>
      <c r="CI339" s="80"/>
      <c r="CJ339" s="80"/>
      <c r="CK339" s="80"/>
      <c r="CL339" s="80"/>
      <c r="CM339" s="81"/>
      <c r="CO339" s="82"/>
      <c r="CP339" s="80"/>
      <c r="CQ339" s="80"/>
      <c r="CR339" s="80"/>
      <c r="CS339" s="80"/>
      <c r="CT339" s="81"/>
      <c r="CV339" s="82"/>
      <c r="CW339" s="80"/>
      <c r="CX339" s="80"/>
      <c r="CY339" s="80"/>
      <c r="CZ339" s="80"/>
      <c r="DA339" s="81"/>
      <c r="DC339" s="82"/>
      <c r="DD339" s="80"/>
      <c r="DE339" s="80"/>
      <c r="DF339" s="80"/>
      <c r="DG339" s="80"/>
      <c r="DH339" s="81"/>
      <c r="DJ339" s="82"/>
      <c r="DK339" s="80"/>
      <c r="DL339" s="80"/>
      <c r="DM339" s="80"/>
      <c r="DN339" s="80"/>
      <c r="DO339" s="81"/>
      <c r="DQ339" s="82"/>
      <c r="DR339" s="80"/>
      <c r="DS339" s="80"/>
      <c r="DT339" s="80"/>
      <c r="DU339" s="80"/>
      <c r="DV339" s="81"/>
      <c r="DX339" s="82"/>
      <c r="DY339" s="80"/>
      <c r="DZ339" s="80"/>
      <c r="EA339" s="80"/>
      <c r="EB339" s="80"/>
      <c r="EC339" s="81"/>
      <c r="EE339" s="82"/>
      <c r="EF339" s="80"/>
      <c r="EG339" s="80"/>
      <c r="EH339" s="80"/>
      <c r="EI339" s="80"/>
      <c r="EJ339" s="81"/>
      <c r="EL339" s="82"/>
      <c r="EM339" s="80"/>
      <c r="EN339" s="80"/>
      <c r="EO339" s="80"/>
      <c r="EP339" s="80"/>
      <c r="EQ339" s="81"/>
      <c r="ES339" s="82"/>
      <c r="ET339" s="80"/>
      <c r="EU339" s="80"/>
      <c r="EV339" s="80"/>
      <c r="EW339" s="80"/>
      <c r="EX339" s="81"/>
      <c r="EZ339" s="82"/>
      <c r="FA339" s="80"/>
      <c r="FB339" s="80"/>
      <c r="FC339" s="80"/>
      <c r="FD339" s="80"/>
      <c r="FE339" s="81"/>
      <c r="FG339" s="82"/>
      <c r="FH339" s="80"/>
      <c r="FI339" s="80"/>
      <c r="FJ339" s="80"/>
      <c r="FK339" s="80"/>
      <c r="FL339" s="81"/>
      <c r="FN339" s="82"/>
      <c r="FO339" s="80"/>
      <c r="FP339" s="80"/>
      <c r="FQ339" s="80"/>
      <c r="FR339" s="80"/>
      <c r="FS339" s="81"/>
      <c r="FU339" s="82"/>
      <c r="FV339" s="80"/>
      <c r="FW339" s="80"/>
      <c r="FX339" s="80"/>
      <c r="FY339" s="80"/>
      <c r="FZ339" s="81"/>
      <c r="GB339" s="82"/>
      <c r="GC339" s="80"/>
      <c r="GD339" s="80"/>
      <c r="GE339" s="80"/>
      <c r="GF339" s="80"/>
      <c r="GG339" s="81"/>
      <c r="GI339" s="82"/>
      <c r="GJ339" s="80"/>
      <c r="GK339" s="80"/>
      <c r="GL339" s="80"/>
      <c r="GM339" s="80"/>
      <c r="GN339" s="81"/>
      <c r="GP339" s="82"/>
      <c r="GQ339" s="80"/>
      <c r="GR339" s="80"/>
      <c r="GS339" s="80"/>
      <c r="GT339" s="80"/>
      <c r="GU339" s="81"/>
      <c r="GW339" s="82"/>
      <c r="GX339" s="80"/>
      <c r="GY339" s="80"/>
      <c r="GZ339" s="80"/>
      <c r="HA339" s="80"/>
      <c r="HB339" s="81"/>
      <c r="HD339" s="82"/>
      <c r="HE339" s="80"/>
      <c r="HF339" s="80"/>
      <c r="HG339" s="80"/>
      <c r="HH339" s="80"/>
      <c r="HI339" s="81"/>
      <c r="HK339" s="82"/>
      <c r="HL339" s="80"/>
      <c r="HM339" s="80"/>
      <c r="HN339" s="80"/>
      <c r="HO339" s="80"/>
      <c r="HP339" s="81"/>
      <c r="HR339" s="82"/>
      <c r="HS339" s="80"/>
      <c r="HT339" s="80"/>
      <c r="HU339" s="80"/>
      <c r="HV339" s="80"/>
      <c r="HW339" s="81"/>
      <c r="HY339" s="82"/>
      <c r="HZ339" s="80"/>
      <c r="IA339" s="80"/>
      <c r="IB339" s="80"/>
      <c r="IC339" s="80"/>
      <c r="ID339" s="81"/>
      <c r="IF339" s="82"/>
      <c r="IG339" s="80"/>
      <c r="IH339" s="80"/>
      <c r="II339" s="80"/>
      <c r="IJ339" s="80"/>
      <c r="IK339" s="81"/>
      <c r="IM339" s="82"/>
      <c r="IN339" s="80"/>
      <c r="IO339" s="80"/>
      <c r="IP339" s="80"/>
      <c r="IQ339" s="80"/>
      <c r="IR339" s="81"/>
      <c r="IT339" s="82"/>
      <c r="IU339" s="80"/>
    </row>
    <row r="340" spans="1:255" outlineLevel="1">
      <c r="A340" s="43" t="str">
        <f t="shared" ref="A340:A347" si="116">LEFT(B340,3)</f>
        <v>591</v>
      </c>
      <c r="B340" s="44" t="s">
        <v>80</v>
      </c>
      <c r="C340" s="44" t="s">
        <v>81</v>
      </c>
      <c r="D340" s="58">
        <f>IF(VLOOKUP($A340,'hk2013'!$A:$G,1)=$A340,VLOOKUP($A340,'hk2013'!$A:$G,6),0)</f>
        <v>0</v>
      </c>
      <c r="E340" s="58">
        <f>IF(VLOOKUP($A340,'hk2013'!$A:$G,1)=$A340,VLOOKUP($A340,'hk2013'!$A:$G,7),0)</f>
        <v>0</v>
      </c>
      <c r="F340" s="58">
        <f>IF(VLOOKUP($A340,'hk2013'!$A:$H,1)=$A340,VLOOKUP($A340,'hk2013'!$A:$H,8),0)</f>
        <v>0</v>
      </c>
      <c r="G340" s="288">
        <f t="shared" ref="G340:G347" si="117">SUM(D340+E340-F340)</f>
        <v>0</v>
      </c>
      <c r="H340" s="58">
        <f>IF(VLOOKUP($A340,'hk2012'!$A:$G,1)=$A340,VLOOKUP($A340,'hk2012'!$A:$G,6),0)</f>
        <v>0</v>
      </c>
      <c r="I340" s="58">
        <f>IF(VLOOKUP($A340,'hk2012'!$A:$G,1)=$A340,VLOOKUP($A340,'hk2012'!$A:$G,7),0)</f>
        <v>0</v>
      </c>
      <c r="J340" s="58">
        <f>IF(VLOOKUP($A340,'hk2012'!$A:$H,1)=$A340,VLOOKUP($A340,'hk2012'!$A:$H,8),0)</f>
        <v>0</v>
      </c>
      <c r="K340" s="298">
        <f t="shared" ref="K340:K347" si="118">SUM(H340+I340-J340)</f>
        <v>0</v>
      </c>
    </row>
    <row r="341" spans="1:255" outlineLevel="1">
      <c r="A341" s="43" t="str">
        <f t="shared" si="116"/>
        <v>592</v>
      </c>
      <c r="B341" s="44" t="s">
        <v>82</v>
      </c>
      <c r="C341" s="44" t="s">
        <v>83</v>
      </c>
      <c r="D341" s="58">
        <f>IF(VLOOKUP($A341,'hk2013'!$A:$G,1)=$A341,VLOOKUP($A341,'hk2013'!$A:$G,6),0)</f>
        <v>0</v>
      </c>
      <c r="E341" s="58">
        <f>IF(VLOOKUP($A341,'hk2013'!$A:$G,1)=$A341,VLOOKUP($A341,'hk2013'!$A:$G,7),0)</f>
        <v>0</v>
      </c>
      <c r="F341" s="58">
        <f>IF(VLOOKUP($A341,'hk2013'!$A:$H,1)=$A341,VLOOKUP($A341,'hk2013'!$A:$H,8),0)</f>
        <v>0</v>
      </c>
      <c r="G341" s="288">
        <f t="shared" si="117"/>
        <v>0</v>
      </c>
      <c r="H341" s="58">
        <f>IF(VLOOKUP($A341,'hk2012'!$A:$G,1)=$A341,VLOOKUP($A341,'hk2012'!$A:$G,6),0)</f>
        <v>0</v>
      </c>
      <c r="I341" s="58">
        <f>IF(VLOOKUP($A341,'hk2012'!$A:$G,1)=$A341,VLOOKUP($A341,'hk2012'!$A:$G,7),0)</f>
        <v>0</v>
      </c>
      <c r="J341" s="58">
        <f>IF(VLOOKUP($A341,'hk2012'!$A:$H,1)=$A341,VLOOKUP($A341,'hk2012'!$A:$H,8),0)</f>
        <v>0</v>
      </c>
      <c r="K341" s="298">
        <f t="shared" si="118"/>
        <v>0</v>
      </c>
    </row>
    <row r="342" spans="1:255" outlineLevel="1">
      <c r="A342" s="43" t="str">
        <f t="shared" si="116"/>
        <v>593</v>
      </c>
      <c r="B342" s="44" t="s">
        <v>84</v>
      </c>
      <c r="C342" s="44" t="s">
        <v>85</v>
      </c>
      <c r="D342" s="58">
        <f>IF(VLOOKUP($A342,'hk2013'!$A:$G,1)=$A342,VLOOKUP($A342,'hk2013'!$A:$G,6),0)</f>
        <v>0</v>
      </c>
      <c r="E342" s="58">
        <f>IF(VLOOKUP($A342,'hk2013'!$A:$G,1)=$A342,VLOOKUP($A342,'hk2013'!$A:$G,7),0)</f>
        <v>0</v>
      </c>
      <c r="F342" s="58">
        <f>IF(VLOOKUP($A342,'hk2013'!$A:$H,1)=$A342,VLOOKUP($A342,'hk2013'!$A:$H,8),0)</f>
        <v>0</v>
      </c>
      <c r="G342" s="288">
        <f t="shared" si="117"/>
        <v>0</v>
      </c>
      <c r="H342" s="58">
        <f>IF(VLOOKUP($A342,'hk2012'!$A:$G,1)=$A342,VLOOKUP($A342,'hk2012'!$A:$G,6),0)</f>
        <v>0</v>
      </c>
      <c r="I342" s="58">
        <f>IF(VLOOKUP($A342,'hk2012'!$A:$G,1)=$A342,VLOOKUP($A342,'hk2012'!$A:$G,7),0)</f>
        <v>0</v>
      </c>
      <c r="J342" s="58">
        <f>IF(VLOOKUP($A342,'hk2012'!$A:$H,1)=$A342,VLOOKUP($A342,'hk2012'!$A:$H,8),0)</f>
        <v>0</v>
      </c>
      <c r="K342" s="298">
        <f t="shared" si="118"/>
        <v>0</v>
      </c>
    </row>
    <row r="343" spans="1:255" outlineLevel="1">
      <c r="A343" s="43" t="str">
        <f t="shared" si="116"/>
        <v>594</v>
      </c>
      <c r="B343" s="44" t="s">
        <v>86</v>
      </c>
      <c r="C343" s="44" t="s">
        <v>83</v>
      </c>
      <c r="D343" s="58">
        <f>IF(VLOOKUP($A343,'hk2013'!$A:$G,1)=$A343,VLOOKUP($A343,'hk2013'!$A:$G,6),0)</f>
        <v>0</v>
      </c>
      <c r="E343" s="58">
        <f>IF(VLOOKUP($A343,'hk2013'!$A:$G,1)=$A343,VLOOKUP($A343,'hk2013'!$A:$G,7),0)</f>
        <v>0</v>
      </c>
      <c r="F343" s="58">
        <f>IF(VLOOKUP($A343,'hk2013'!$A:$H,1)=$A343,VLOOKUP($A343,'hk2013'!$A:$H,8),0)</f>
        <v>0</v>
      </c>
      <c r="G343" s="288">
        <f t="shared" si="117"/>
        <v>0</v>
      </c>
      <c r="H343" s="58">
        <f>IF(VLOOKUP($A343,'hk2012'!$A:$G,1)=$A343,VLOOKUP($A343,'hk2012'!$A:$G,6),0)</f>
        <v>0</v>
      </c>
      <c r="I343" s="58">
        <f>IF(VLOOKUP($A343,'hk2012'!$A:$G,1)=$A343,VLOOKUP($A343,'hk2012'!$A:$G,7),0)</f>
        <v>0</v>
      </c>
      <c r="J343" s="58">
        <f>IF(VLOOKUP($A343,'hk2012'!$A:$H,1)=$A343,VLOOKUP($A343,'hk2012'!$A:$H,8),0)</f>
        <v>0</v>
      </c>
      <c r="K343" s="298">
        <f t="shared" si="118"/>
        <v>0</v>
      </c>
    </row>
    <row r="344" spans="1:255" outlineLevel="1">
      <c r="A344" s="43" t="str">
        <f t="shared" si="116"/>
        <v>595</v>
      </c>
      <c r="B344" s="44" t="s">
        <v>87</v>
      </c>
      <c r="C344" s="44" t="s">
        <v>88</v>
      </c>
      <c r="D344" s="58">
        <f>IF(VLOOKUP($A344,'hk2013'!$A:$G,1)=$A344,VLOOKUP($A344,'hk2013'!$A:$G,6),0)</f>
        <v>0</v>
      </c>
      <c r="E344" s="58">
        <f>IF(VLOOKUP($A344,'hk2013'!$A:$G,1)=$A344,VLOOKUP($A344,'hk2013'!$A:$G,7),0)</f>
        <v>0</v>
      </c>
      <c r="F344" s="58">
        <f>IF(VLOOKUP($A344,'hk2013'!$A:$H,1)=$A344,VLOOKUP($A344,'hk2013'!$A:$H,8),0)</f>
        <v>0</v>
      </c>
      <c r="G344" s="288">
        <f t="shared" si="117"/>
        <v>0</v>
      </c>
      <c r="H344" s="58">
        <f>IF(VLOOKUP($A344,'hk2012'!$A:$G,1)=$A344,VLOOKUP($A344,'hk2012'!$A:$G,6),0)</f>
        <v>0</v>
      </c>
      <c r="I344" s="58">
        <f>IF(VLOOKUP($A344,'hk2012'!$A:$G,1)=$A344,VLOOKUP($A344,'hk2012'!$A:$G,7),0)</f>
        <v>0</v>
      </c>
      <c r="J344" s="58">
        <f>IF(VLOOKUP($A344,'hk2012'!$A:$H,1)=$A344,VLOOKUP($A344,'hk2012'!$A:$H,8),0)</f>
        <v>0</v>
      </c>
      <c r="K344" s="298">
        <f t="shared" si="118"/>
        <v>0</v>
      </c>
    </row>
    <row r="345" spans="1:255" outlineLevel="1">
      <c r="A345" s="43" t="str">
        <f t="shared" si="116"/>
        <v>596</v>
      </c>
      <c r="B345" s="44" t="s">
        <v>89</v>
      </c>
      <c r="C345" s="44" t="s">
        <v>90</v>
      </c>
      <c r="D345" s="58">
        <f>IF(VLOOKUP($A345,'hk2013'!$A:$G,1)=$A345,VLOOKUP($A345,'hk2013'!$A:$G,6),0)</f>
        <v>0</v>
      </c>
      <c r="E345" s="58">
        <f>IF(VLOOKUP($A345,'hk2013'!$A:$G,1)=$A345,VLOOKUP($A345,'hk2013'!$A:$G,7),0)</f>
        <v>0</v>
      </c>
      <c r="F345" s="58">
        <f>IF(VLOOKUP($A345,'hk2013'!$A:$H,1)=$A345,VLOOKUP($A345,'hk2013'!$A:$H,8),0)</f>
        <v>0</v>
      </c>
      <c r="G345" s="288">
        <f t="shared" si="117"/>
        <v>0</v>
      </c>
      <c r="H345" s="58">
        <f>IF(VLOOKUP($A345,'hk2012'!$A:$G,1)=$A345,VLOOKUP($A345,'hk2012'!$A:$G,6),0)</f>
        <v>0</v>
      </c>
      <c r="I345" s="58">
        <f>IF(VLOOKUP($A345,'hk2012'!$A:$G,1)=$A345,VLOOKUP($A345,'hk2012'!$A:$G,7),0)</f>
        <v>0</v>
      </c>
      <c r="J345" s="58">
        <f>IF(VLOOKUP($A345,'hk2012'!$A:$H,1)=$A345,VLOOKUP($A345,'hk2012'!$A:$H,8),0)</f>
        <v>0</v>
      </c>
      <c r="K345" s="298">
        <f t="shared" si="118"/>
        <v>0</v>
      </c>
    </row>
    <row r="346" spans="1:255" outlineLevel="1">
      <c r="A346" s="43" t="str">
        <f t="shared" si="116"/>
        <v>597</v>
      </c>
      <c r="B346" s="44" t="s">
        <v>91</v>
      </c>
      <c r="C346" s="44" t="s">
        <v>92</v>
      </c>
      <c r="D346" s="58">
        <f>IF(VLOOKUP($A346,'hk2013'!$A:$G,1)=$A346,VLOOKUP($A346,'hk2013'!$A:$G,6),0)</f>
        <v>0</v>
      </c>
      <c r="E346" s="58">
        <f>IF(VLOOKUP($A346,'hk2013'!$A:$G,1)=$A346,VLOOKUP($A346,'hk2013'!$A:$G,7),0)</f>
        <v>0</v>
      </c>
      <c r="F346" s="58">
        <f>IF(VLOOKUP($A346,'hk2013'!$A:$H,1)=$A346,VLOOKUP($A346,'hk2013'!$A:$H,8),0)</f>
        <v>0</v>
      </c>
      <c r="G346" s="288">
        <f t="shared" si="117"/>
        <v>0</v>
      </c>
      <c r="H346" s="58">
        <f>IF(VLOOKUP($A346,'hk2012'!$A:$G,1)=$A346,VLOOKUP($A346,'hk2012'!$A:$G,6),0)</f>
        <v>0</v>
      </c>
      <c r="I346" s="58">
        <f>IF(VLOOKUP($A346,'hk2012'!$A:$G,1)=$A346,VLOOKUP($A346,'hk2012'!$A:$G,7),0)</f>
        <v>0</v>
      </c>
      <c r="J346" s="58">
        <f>IF(VLOOKUP($A346,'hk2012'!$A:$H,1)=$A346,VLOOKUP($A346,'hk2012'!$A:$H,8),0)</f>
        <v>0</v>
      </c>
      <c r="K346" s="298">
        <f t="shared" si="118"/>
        <v>0</v>
      </c>
    </row>
    <row r="347" spans="1:255" outlineLevel="1">
      <c r="A347" s="43" t="str">
        <f t="shared" si="116"/>
        <v>598</v>
      </c>
      <c r="B347" s="44" t="s">
        <v>93</v>
      </c>
      <c r="C347" s="44" t="s">
        <v>94</v>
      </c>
      <c r="D347" s="58">
        <f>IF(VLOOKUP($A347,'hk2013'!$A:$G,1)=$A347,VLOOKUP($A347,'hk2013'!$A:$G,6),0)</f>
        <v>0</v>
      </c>
      <c r="E347" s="58">
        <f>IF(VLOOKUP($A347,'hk2013'!$A:$G,1)=$A347,VLOOKUP($A347,'hk2013'!$A:$G,7),0)</f>
        <v>0</v>
      </c>
      <c r="F347" s="58">
        <f>IF(VLOOKUP($A347,'hk2013'!$A:$H,1)=$A347,VLOOKUP($A347,'hk2013'!$A:$H,8),0)</f>
        <v>0</v>
      </c>
      <c r="G347" s="288">
        <f t="shared" si="117"/>
        <v>0</v>
      </c>
      <c r="H347" s="58">
        <f>IF(VLOOKUP($A347,'hk2012'!$A:$G,1)=$A347,VLOOKUP($A347,'hk2012'!$A:$G,6),0)</f>
        <v>0</v>
      </c>
      <c r="I347" s="58">
        <f>IF(VLOOKUP($A347,'hk2012'!$A:$G,1)=$A347,VLOOKUP($A347,'hk2012'!$A:$G,7),0)</f>
        <v>0</v>
      </c>
      <c r="J347" s="58">
        <f>IF(VLOOKUP($A347,'hk2012'!$A:$H,1)=$A347,VLOOKUP($A347,'hk2012'!$A:$H,8),0)</f>
        <v>0</v>
      </c>
      <c r="K347" s="298">
        <f t="shared" si="118"/>
        <v>0</v>
      </c>
    </row>
    <row r="348" spans="1:255" ht="11.25" outlineLevel="1" thickBot="1">
      <c r="A348" s="43"/>
      <c r="B348" s="44"/>
      <c r="C348" s="44"/>
      <c r="H348" s="74"/>
      <c r="I348" s="74"/>
      <c r="J348" s="74"/>
      <c r="K348" s="302"/>
    </row>
    <row r="349" spans="1:255" ht="12" thickBot="1">
      <c r="A349" s="47" t="s">
        <v>355</v>
      </c>
      <c r="B349" s="47"/>
      <c r="C349" s="48" t="s">
        <v>95</v>
      </c>
      <c r="D349" s="69">
        <f t="shared" ref="D349:K349" si="119">SUM(D350+D357+D364+D371+D380+D388+D399+D403+D411)</f>
        <v>0</v>
      </c>
      <c r="E349" s="69">
        <f t="shared" si="119"/>
        <v>36.1</v>
      </c>
      <c r="F349" s="69">
        <f t="shared" si="119"/>
        <v>20817.960000000003</v>
      </c>
      <c r="G349" s="293">
        <f t="shared" si="119"/>
        <v>-20781.86</v>
      </c>
      <c r="H349" s="69">
        <f t="shared" si="119"/>
        <v>0</v>
      </c>
      <c r="I349" s="69">
        <f t="shared" si="119"/>
        <v>0</v>
      </c>
      <c r="J349" s="69">
        <f t="shared" si="119"/>
        <v>33006.149999999994</v>
      </c>
      <c r="K349" s="303">
        <f t="shared" si="119"/>
        <v>-33006.149999999994</v>
      </c>
    </row>
    <row r="350" spans="1:255">
      <c r="A350" s="78" t="s">
        <v>96</v>
      </c>
      <c r="B350" s="71"/>
      <c r="C350" s="72" t="s">
        <v>97</v>
      </c>
      <c r="D350" s="53">
        <f>SUM(D351:D356)</f>
        <v>0</v>
      </c>
      <c r="E350" s="53">
        <f t="shared" ref="E350:K350" si="120">SUM(E351:E356)</f>
        <v>0</v>
      </c>
      <c r="F350" s="53">
        <f t="shared" si="120"/>
        <v>19802.86</v>
      </c>
      <c r="G350" s="286">
        <f t="shared" si="120"/>
        <v>-19802.86</v>
      </c>
      <c r="H350" s="53">
        <f t="shared" si="120"/>
        <v>0</v>
      </c>
      <c r="I350" s="53">
        <f t="shared" si="120"/>
        <v>0</v>
      </c>
      <c r="J350" s="53">
        <f t="shared" si="120"/>
        <v>32835.519999999997</v>
      </c>
      <c r="K350" s="296">
        <f t="shared" si="120"/>
        <v>-32835.519999999997</v>
      </c>
    </row>
    <row r="351" spans="1:255" ht="12.75" outlineLevel="1">
      <c r="A351" s="43" t="s">
        <v>98</v>
      </c>
      <c r="B351" s="46"/>
      <c r="C351" s="56" t="s">
        <v>99</v>
      </c>
      <c r="D351" s="58">
        <f>IF(VLOOKUP($A351,'hk2013'!$A:$G,1)=$A351,VLOOKUP($A351,'hk2013'!$A:$G,6),0)</f>
        <v>0</v>
      </c>
      <c r="E351" s="58">
        <f>IF(VLOOKUP($A351,'hk2013'!$A:$G,1)=$A351,VLOOKUP($A351,'hk2013'!$A:$G,7),0)</f>
        <v>0</v>
      </c>
      <c r="F351" s="58">
        <f>IF(VLOOKUP($A351,'hk2013'!$A:$H,1)=$A351,VLOOKUP($A351,'hk2013'!$A:$H,8),0)</f>
        <v>0</v>
      </c>
      <c r="G351" s="288">
        <f t="shared" ref="G351:G356" si="121">SUM(D351+E351-F351)</f>
        <v>0</v>
      </c>
      <c r="H351" s="58">
        <f>IF(VLOOKUP($A351,'hk2012'!$A:$G,1)=$A351,VLOOKUP($A351,'hk2012'!$A:$G,6),0)</f>
        <v>0</v>
      </c>
      <c r="I351" s="58">
        <f>IF(VLOOKUP($A351,'hk2012'!$A:$G,1)=$A351,VLOOKUP($A351,'hk2012'!$A:$G,7),0)</f>
        <v>0</v>
      </c>
      <c r="J351" s="58">
        <f>IF(VLOOKUP($A351,'hk2012'!$A:$H,1)=$A351,VLOOKUP($A351,'hk2012'!$A:$H,8),0)</f>
        <v>0</v>
      </c>
      <c r="K351" s="298">
        <f t="shared" ref="K351:K356" si="122">SUM(H351+I351-J351)</f>
        <v>0</v>
      </c>
      <c r="L351" s="443"/>
    </row>
    <row r="352" spans="1:255" ht="12.75" outlineLevel="1">
      <c r="A352" s="43" t="str">
        <f>LEFT(B352,3)</f>
        <v>601</v>
      </c>
      <c r="B352" s="44" t="s">
        <v>100</v>
      </c>
      <c r="C352" s="44" t="s">
        <v>101</v>
      </c>
      <c r="D352" s="58">
        <f>IF(VLOOKUP($A352,'hk2013'!$A:$G,1)=$A352,VLOOKUP($A352,'hk2013'!$A:$G,6),0)</f>
        <v>0</v>
      </c>
      <c r="E352" s="58">
        <f>IF(VLOOKUP($A352,'hk2013'!$A:$G,1)=$A352,VLOOKUP($A352,'hk2013'!$A:$G,7),0)</f>
        <v>0</v>
      </c>
      <c r="F352" s="58">
        <f>IF(VLOOKUP($A352,'hk2013'!$A:$H,1)=$A352,VLOOKUP($A352,'hk2013'!$A:$H,8),0)</f>
        <v>4886</v>
      </c>
      <c r="G352" s="288">
        <f t="shared" si="121"/>
        <v>-4886</v>
      </c>
      <c r="H352" s="58">
        <f>IF(VLOOKUP($A352,'hk2012'!$A:$G,1)=$A352,VLOOKUP($A352,'hk2012'!$A:$G,6),0)</f>
        <v>0</v>
      </c>
      <c r="I352" s="58">
        <f>IF(VLOOKUP($A352,'hk2012'!$A:$G,1)=$A352,VLOOKUP($A352,'hk2012'!$A:$G,7),0)</f>
        <v>0</v>
      </c>
      <c r="J352" s="58">
        <f>IF(VLOOKUP($A352,'hk2012'!$A:$H,1)=$A352,VLOOKUP($A352,'hk2012'!$A:$H,8),0)</f>
        <v>5843.5</v>
      </c>
      <c r="K352" s="298">
        <f t="shared" si="122"/>
        <v>-5843.5</v>
      </c>
      <c r="L352" s="443"/>
    </row>
    <row r="353" spans="1:12" ht="12.75" outlineLevel="1">
      <c r="A353" s="43" t="str">
        <f>LEFT(B353,3)</f>
        <v>602</v>
      </c>
      <c r="B353" s="44" t="s">
        <v>102</v>
      </c>
      <c r="C353" s="44" t="s">
        <v>103</v>
      </c>
      <c r="D353" s="58">
        <f>IF(VLOOKUP($A353,'hk2013'!$A:$G,1)=$A353,VLOOKUP($A353,'hk2013'!$A:$G,6),0)</f>
        <v>0</v>
      </c>
      <c r="E353" s="58">
        <f>IF(VLOOKUP($A353,'hk2013'!$A:$G,1)=$A353,VLOOKUP($A353,'hk2013'!$A:$G,7),0)</f>
        <v>0</v>
      </c>
      <c r="F353" s="58">
        <f>IF(VLOOKUP($A353,'hk2013'!$A:$H,1)=$A353,VLOOKUP($A353,'hk2013'!$A:$H,8),0)</f>
        <v>14412.359999999999</v>
      </c>
      <c r="G353" s="288">
        <f t="shared" si="121"/>
        <v>-14412.359999999999</v>
      </c>
      <c r="H353" s="58">
        <f>IF(VLOOKUP($A353,'hk2012'!$A:$G,1)=$A353,VLOOKUP($A353,'hk2012'!$A:$G,6),0)</f>
        <v>0</v>
      </c>
      <c r="I353" s="58">
        <f>IF(VLOOKUP($A353,'hk2012'!$A:$G,1)=$A353,VLOOKUP($A353,'hk2012'!$A:$G,7),0)</f>
        <v>0</v>
      </c>
      <c r="J353" s="58">
        <f>IF(VLOOKUP($A353,'hk2012'!$A:$H,1)=$A353,VLOOKUP($A353,'hk2012'!$A:$H,8),0)</f>
        <v>25727.82</v>
      </c>
      <c r="K353" s="298">
        <f t="shared" si="122"/>
        <v>-25727.82</v>
      </c>
      <c r="L353" s="443"/>
    </row>
    <row r="354" spans="1:12" ht="12.75" outlineLevel="1">
      <c r="A354" s="43" t="str">
        <f>LEFT(B354,3)</f>
        <v>604</v>
      </c>
      <c r="B354" s="44" t="s">
        <v>104</v>
      </c>
      <c r="C354" s="44" t="s">
        <v>105</v>
      </c>
      <c r="D354" s="58">
        <f>IF(VLOOKUP($A354,'hk2013'!$A:$G,1)=$A354,VLOOKUP($A354,'hk2013'!$A:$G,6),0)</f>
        <v>0</v>
      </c>
      <c r="E354" s="58">
        <f>IF(VLOOKUP($A354,'hk2013'!$A:$G,1)=$A354,VLOOKUP($A354,'hk2013'!$A:$G,7),0)</f>
        <v>0</v>
      </c>
      <c r="F354" s="58">
        <f>IF(VLOOKUP($A354,'hk2013'!$A:$H,1)=$A354,VLOOKUP($A354,'hk2013'!$A:$H,8),0)</f>
        <v>504.5</v>
      </c>
      <c r="G354" s="288">
        <f t="shared" si="121"/>
        <v>-504.5</v>
      </c>
      <c r="H354" s="58">
        <f>IF(VLOOKUP($A354,'hk2012'!$A:$G,1)=$A354,VLOOKUP($A354,'hk2012'!$A:$G,6),0)</f>
        <v>0</v>
      </c>
      <c r="I354" s="58">
        <f>IF(VLOOKUP($A354,'hk2012'!$A:$G,1)=$A354,VLOOKUP($A354,'hk2012'!$A:$G,7),0)</f>
        <v>0</v>
      </c>
      <c r="J354" s="58">
        <f>IF(VLOOKUP($A354,'hk2012'!$A:$H,1)=$A354,VLOOKUP($A354,'hk2012'!$A:$H,8),0)</f>
        <v>1264.2</v>
      </c>
      <c r="K354" s="298">
        <f t="shared" si="122"/>
        <v>-1264.2</v>
      </c>
      <c r="L354" s="443"/>
    </row>
    <row r="355" spans="1:12" ht="12.75" outlineLevel="1">
      <c r="A355" s="79" t="s">
        <v>865</v>
      </c>
      <c r="B355" s="44"/>
      <c r="C355" s="44"/>
      <c r="D355" s="58">
        <f>IF(VLOOKUP($A355,'hk2013'!$A:$G,1)=$A355,VLOOKUP($A355,'hk2013'!$A:$G,6),0)</f>
        <v>0</v>
      </c>
      <c r="E355" s="58">
        <f>IF(VLOOKUP($A355,'hk2013'!$A:$G,1)=$A355,VLOOKUP($A355,'hk2013'!$A:$G,7),0)</f>
        <v>0</v>
      </c>
      <c r="F355" s="58">
        <f>IF(VLOOKUP($A355,'hk2013'!$A:$H,1)=$A355,VLOOKUP($A355,'hk2013'!$A:$H,8),0)</f>
        <v>0</v>
      </c>
      <c r="G355" s="288">
        <f t="shared" si="121"/>
        <v>0</v>
      </c>
      <c r="H355" s="58">
        <f>IF(VLOOKUP($A355,'hk2012'!$A:$G,1)=$A355,VLOOKUP($A355,'hk2012'!$A:$G,6),0)</f>
        <v>0</v>
      </c>
      <c r="I355" s="58">
        <f>IF(VLOOKUP($A355,'hk2012'!$A:$G,1)=$A355,VLOOKUP($A355,'hk2012'!$A:$G,7),0)</f>
        <v>0</v>
      </c>
      <c r="J355" s="58">
        <f>IF(VLOOKUP($A355,'hk2012'!$A:$H,1)=$A355,VLOOKUP($A355,'hk2012'!$A:$H,8),0)</f>
        <v>0</v>
      </c>
      <c r="K355" s="298">
        <f t="shared" si="122"/>
        <v>0</v>
      </c>
      <c r="L355" s="443"/>
    </row>
    <row r="356" spans="1:12" ht="13.5" outlineLevel="1" thickBot="1">
      <c r="A356" s="79" t="s">
        <v>866</v>
      </c>
      <c r="B356" s="44"/>
      <c r="C356" s="44"/>
      <c r="D356" s="58">
        <f>IF(VLOOKUP($A356,'hk2013'!$A:$G,1)=$A356,VLOOKUP($A356,'hk2013'!$A:$G,6),0)</f>
        <v>0</v>
      </c>
      <c r="E356" s="58">
        <f>IF(VLOOKUP($A356,'hk2013'!$A:$G,1)=$A356,VLOOKUP($A356,'hk2013'!$A:$G,7),0)</f>
        <v>0</v>
      </c>
      <c r="F356" s="58">
        <f>IF(VLOOKUP($A356,'hk2013'!$A:$H,1)=$A356,VLOOKUP($A356,'hk2013'!$A:$H,8),0)</f>
        <v>0</v>
      </c>
      <c r="G356" s="288">
        <f t="shared" si="121"/>
        <v>0</v>
      </c>
      <c r="H356" s="58">
        <f>IF(VLOOKUP($A356,'hk2012'!$A:$G,1)=$A356,VLOOKUP($A356,'hk2012'!$A:$G,6),0)</f>
        <v>0</v>
      </c>
      <c r="I356" s="58">
        <f>IF(VLOOKUP($A356,'hk2012'!$A:$G,1)=$A356,VLOOKUP($A356,'hk2012'!$A:$G,7),0)</f>
        <v>0</v>
      </c>
      <c r="J356" s="58">
        <f>IF(VLOOKUP($A356,'hk2012'!$A:$H,1)=$A356,VLOOKUP($A356,'hk2012'!$A:$H,8),0)</f>
        <v>0</v>
      </c>
      <c r="K356" s="298">
        <f t="shared" si="122"/>
        <v>0</v>
      </c>
      <c r="L356" s="443"/>
    </row>
    <row r="357" spans="1:12" ht="12.75">
      <c r="A357" s="78" t="s">
        <v>106</v>
      </c>
      <c r="B357" s="71"/>
      <c r="C357" s="72" t="s">
        <v>107</v>
      </c>
      <c r="D357" s="53">
        <f t="shared" ref="D357:K357" si="123">SUM(D358:D362)</f>
        <v>0</v>
      </c>
      <c r="E357" s="53">
        <f t="shared" si="123"/>
        <v>0</v>
      </c>
      <c r="F357" s="53">
        <f t="shared" si="123"/>
        <v>0</v>
      </c>
      <c r="G357" s="286">
        <f t="shared" si="123"/>
        <v>0</v>
      </c>
      <c r="H357" s="53">
        <f t="shared" si="123"/>
        <v>0</v>
      </c>
      <c r="I357" s="53">
        <f t="shared" si="123"/>
        <v>0</v>
      </c>
      <c r="J357" s="53">
        <f t="shared" si="123"/>
        <v>0</v>
      </c>
      <c r="K357" s="296">
        <f t="shared" si="123"/>
        <v>0</v>
      </c>
      <c r="L357" s="443"/>
    </row>
    <row r="358" spans="1:12" ht="12.75" outlineLevel="1">
      <c r="A358" s="43" t="s">
        <v>108</v>
      </c>
      <c r="B358" s="46"/>
      <c r="C358" s="56" t="s">
        <v>109</v>
      </c>
      <c r="D358" s="58">
        <f>IF(VLOOKUP($A358,'hk2013'!$A:$G,1)=$A358,VLOOKUP($A358,'hk2013'!$A:$G,6),0)</f>
        <v>0</v>
      </c>
      <c r="E358" s="58">
        <f>IF(VLOOKUP($A358,'hk2013'!$A:$G,1)=$A358,VLOOKUP($A358,'hk2013'!$A:$G,7),0)</f>
        <v>0</v>
      </c>
      <c r="F358" s="58">
        <f>IF(VLOOKUP($A358,'hk2013'!$A:$H,1)=$A358,VLOOKUP($A358,'hk2013'!$A:$H,8),0)</f>
        <v>0</v>
      </c>
      <c r="G358" s="288">
        <f>SUM(D358+E358-F358)</f>
        <v>0</v>
      </c>
      <c r="H358" s="58">
        <f>IF(VLOOKUP($A358,'hk2012'!$A:$G,1)=$A358,VLOOKUP($A358,'hk2012'!$A:$G,6),0)</f>
        <v>0</v>
      </c>
      <c r="I358" s="58">
        <f>IF(VLOOKUP($A358,'hk2012'!$A:$G,1)=$A358,VLOOKUP($A358,'hk2012'!$A:$G,7),0)</f>
        <v>0</v>
      </c>
      <c r="J358" s="58">
        <f>IF(VLOOKUP($A358,'hk2012'!$A:$H,1)=$A358,VLOOKUP($A358,'hk2012'!$A:$H,8),0)</f>
        <v>0</v>
      </c>
      <c r="K358" s="298">
        <f>SUM(H358+I358-J358)</f>
        <v>0</v>
      </c>
      <c r="L358" s="443"/>
    </row>
    <row r="359" spans="1:12" ht="12.75" outlineLevel="1">
      <c r="A359" s="43" t="str">
        <f>LEFT(B359,3)</f>
        <v>611</v>
      </c>
      <c r="B359" s="44" t="s">
        <v>110</v>
      </c>
      <c r="C359" s="44" t="s">
        <v>111</v>
      </c>
      <c r="D359" s="58">
        <f>IF(VLOOKUP($A359,'hk2013'!$A:$G,1)=$A359,VLOOKUP($A359,'hk2013'!$A:$G,6),0)</f>
        <v>0</v>
      </c>
      <c r="E359" s="58">
        <f>IF(VLOOKUP($A359,'hk2013'!$A:$G,1)=$A359,VLOOKUP($A359,'hk2013'!$A:$G,7),0)</f>
        <v>0</v>
      </c>
      <c r="F359" s="58">
        <f>IF(VLOOKUP($A359,'hk2013'!$A:$H,1)=$A359,VLOOKUP($A359,'hk2013'!$A:$H,8),0)</f>
        <v>0</v>
      </c>
      <c r="G359" s="288">
        <f>SUM(D359+E359-F359)</f>
        <v>0</v>
      </c>
      <c r="H359" s="58">
        <f>IF(VLOOKUP($A359,'hk2012'!$A:$G,1)=$A359,VLOOKUP($A359,'hk2012'!$A:$G,6),0)</f>
        <v>0</v>
      </c>
      <c r="I359" s="58">
        <f>IF(VLOOKUP($A359,'hk2012'!$A:$G,1)=$A359,VLOOKUP($A359,'hk2012'!$A:$G,7),0)</f>
        <v>0</v>
      </c>
      <c r="J359" s="58">
        <f>IF(VLOOKUP($A359,'hk2012'!$A:$H,1)=$A359,VLOOKUP($A359,'hk2012'!$A:$H,8),0)</f>
        <v>0</v>
      </c>
      <c r="K359" s="298">
        <f>SUM(H359+I359-J359)</f>
        <v>0</v>
      </c>
      <c r="L359" s="443"/>
    </row>
    <row r="360" spans="1:12" ht="12.75" outlineLevel="1">
      <c r="A360" s="43" t="str">
        <f>LEFT(B360,3)</f>
        <v>612</v>
      </c>
      <c r="B360" s="44" t="s">
        <v>112</v>
      </c>
      <c r="C360" s="44" t="s">
        <v>113</v>
      </c>
      <c r="D360" s="58">
        <f>IF(VLOOKUP($A360,'hk2013'!$A:$G,1)=$A360,VLOOKUP($A360,'hk2013'!$A:$G,6),0)</f>
        <v>0</v>
      </c>
      <c r="E360" s="58">
        <f>IF(VLOOKUP($A360,'hk2013'!$A:$G,1)=$A360,VLOOKUP($A360,'hk2013'!$A:$G,7),0)</f>
        <v>0</v>
      </c>
      <c r="F360" s="58">
        <f>IF(VLOOKUP($A360,'hk2013'!$A:$H,1)=$A360,VLOOKUP($A360,'hk2013'!$A:$H,8),0)</f>
        <v>0</v>
      </c>
      <c r="G360" s="288">
        <f>SUM(D360+E360-F360)</f>
        <v>0</v>
      </c>
      <c r="H360" s="58">
        <f>IF(VLOOKUP($A360,'hk2012'!$A:$G,1)=$A360,VLOOKUP($A360,'hk2012'!$A:$G,6),0)</f>
        <v>0</v>
      </c>
      <c r="I360" s="58">
        <f>IF(VLOOKUP($A360,'hk2012'!$A:$G,1)=$A360,VLOOKUP($A360,'hk2012'!$A:$G,7),0)</f>
        <v>0</v>
      </c>
      <c r="J360" s="58">
        <f>IF(VLOOKUP($A360,'hk2012'!$A:$H,1)=$A360,VLOOKUP($A360,'hk2012'!$A:$H,8),0)</f>
        <v>0</v>
      </c>
      <c r="K360" s="298">
        <f>SUM(H360+I360-J360)</f>
        <v>0</v>
      </c>
      <c r="L360" s="443"/>
    </row>
    <row r="361" spans="1:12" ht="12.75" outlineLevel="1">
      <c r="A361" s="43" t="str">
        <f>LEFT(B361,3)</f>
        <v>613</v>
      </c>
      <c r="B361" s="44" t="s">
        <v>114</v>
      </c>
      <c r="C361" s="44" t="s">
        <v>115</v>
      </c>
      <c r="D361" s="58">
        <f>IF(VLOOKUP($A361,'hk2013'!$A:$G,1)=$A361,VLOOKUP($A361,'hk2013'!$A:$G,6),0)</f>
        <v>0</v>
      </c>
      <c r="E361" s="58">
        <f>IF(VLOOKUP($A361,'hk2013'!$A:$G,1)=$A361,VLOOKUP($A361,'hk2013'!$A:$G,7),0)</f>
        <v>0</v>
      </c>
      <c r="F361" s="58">
        <f>IF(VLOOKUP($A361,'hk2013'!$A:$H,1)=$A361,VLOOKUP($A361,'hk2013'!$A:$H,8),0)</f>
        <v>0</v>
      </c>
      <c r="G361" s="288">
        <f>SUM(D361+E361-F361)</f>
        <v>0</v>
      </c>
      <c r="H361" s="58">
        <f>IF(VLOOKUP($A361,'hk2012'!$A:$G,1)=$A361,VLOOKUP($A361,'hk2012'!$A:$G,6),0)</f>
        <v>0</v>
      </c>
      <c r="I361" s="58">
        <f>IF(VLOOKUP($A361,'hk2012'!$A:$G,1)=$A361,VLOOKUP($A361,'hk2012'!$A:$G,7),0)</f>
        <v>0</v>
      </c>
      <c r="J361" s="58">
        <f>IF(VLOOKUP($A361,'hk2012'!$A:$H,1)=$A361,VLOOKUP($A361,'hk2012'!$A:$H,8),0)</f>
        <v>0</v>
      </c>
      <c r="K361" s="298">
        <f>SUM(H361+I361-J361)</f>
        <v>0</v>
      </c>
      <c r="L361" s="443"/>
    </row>
    <row r="362" spans="1:12" ht="12.75" outlineLevel="1">
      <c r="A362" s="43" t="str">
        <f>LEFT(B362,3)</f>
        <v>614</v>
      </c>
      <c r="B362" s="44" t="s">
        <v>116</v>
      </c>
      <c r="C362" s="44" t="s">
        <v>117</v>
      </c>
      <c r="D362" s="58">
        <f>IF(VLOOKUP($A362,'hk2013'!$A:$G,1)=$A362,VLOOKUP($A362,'hk2013'!$A:$G,6),0)</f>
        <v>0</v>
      </c>
      <c r="E362" s="58">
        <f>IF(VLOOKUP($A362,'hk2013'!$A:$G,1)=$A362,VLOOKUP($A362,'hk2013'!$A:$G,7),0)</f>
        <v>0</v>
      </c>
      <c r="F362" s="58">
        <f>IF(VLOOKUP($A362,'hk2013'!$A:$H,1)=$A362,VLOOKUP($A362,'hk2013'!$A:$H,8),0)</f>
        <v>0</v>
      </c>
      <c r="G362" s="288">
        <f>SUM(D362+E362-F362)</f>
        <v>0</v>
      </c>
      <c r="H362" s="58">
        <f>IF(VLOOKUP($A362,'hk2012'!$A:$G,1)=$A362,VLOOKUP($A362,'hk2012'!$A:$G,6),0)</f>
        <v>0</v>
      </c>
      <c r="I362" s="58">
        <f>IF(VLOOKUP($A362,'hk2012'!$A:$G,1)=$A362,VLOOKUP($A362,'hk2012'!$A:$G,7),0)</f>
        <v>0</v>
      </c>
      <c r="J362" s="58">
        <f>IF(VLOOKUP($A362,'hk2012'!$A:$H,1)=$A362,VLOOKUP($A362,'hk2012'!$A:$H,8),0)</f>
        <v>0</v>
      </c>
      <c r="K362" s="298">
        <f>SUM(H362+I362-J362)</f>
        <v>0</v>
      </c>
      <c r="L362" s="443"/>
    </row>
    <row r="363" spans="1:12" ht="13.5" outlineLevel="1" thickBot="1">
      <c r="A363" s="43"/>
      <c r="B363" s="44"/>
      <c r="C363" s="44"/>
      <c r="H363" s="74"/>
      <c r="I363" s="74"/>
      <c r="J363" s="74"/>
      <c r="K363" s="302"/>
      <c r="L363" s="443"/>
    </row>
    <row r="364" spans="1:12" ht="12.75">
      <c r="A364" s="78" t="s">
        <v>118</v>
      </c>
      <c r="B364" s="71"/>
      <c r="C364" s="72" t="s">
        <v>119</v>
      </c>
      <c r="D364" s="53">
        <f t="shared" ref="D364:K364" si="124">SUM(D365:D369)</f>
        <v>0</v>
      </c>
      <c r="E364" s="53">
        <f t="shared" si="124"/>
        <v>0</v>
      </c>
      <c r="F364" s="53">
        <f t="shared" si="124"/>
        <v>0</v>
      </c>
      <c r="G364" s="286">
        <f t="shared" si="124"/>
        <v>0</v>
      </c>
      <c r="H364" s="53">
        <f t="shared" si="124"/>
        <v>0</v>
      </c>
      <c r="I364" s="53">
        <f t="shared" si="124"/>
        <v>0</v>
      </c>
      <c r="J364" s="53">
        <f t="shared" si="124"/>
        <v>0</v>
      </c>
      <c r="K364" s="296">
        <f t="shared" si="124"/>
        <v>0</v>
      </c>
      <c r="L364" s="443"/>
    </row>
    <row r="365" spans="1:12" ht="12.75" outlineLevel="1">
      <c r="A365" s="43" t="s">
        <v>120</v>
      </c>
      <c r="B365" s="46"/>
      <c r="C365" s="56" t="s">
        <v>119</v>
      </c>
      <c r="D365" s="58">
        <f>IF(VLOOKUP($A365,'hk2013'!$A:$G,1)=$A365,VLOOKUP($A365,'hk2013'!$A:$G,6),0)</f>
        <v>0</v>
      </c>
      <c r="E365" s="58">
        <f>IF(VLOOKUP($A365,'hk2013'!$A:$G,1)=$A365,VLOOKUP($A365,'hk2013'!$A:$G,7),0)</f>
        <v>0</v>
      </c>
      <c r="F365" s="58">
        <f>IF(VLOOKUP($A365,'hk2013'!$A:$H,1)=$A365,VLOOKUP($A365,'hk2013'!$A:$H,8),0)</f>
        <v>0</v>
      </c>
      <c r="G365" s="288">
        <f>SUM(D365+E365-F365)</f>
        <v>0</v>
      </c>
      <c r="H365" s="58">
        <f>IF(VLOOKUP($A365,'hk2012'!$A:$G,1)=$A365,VLOOKUP($A365,'hk2012'!$A:$G,6),0)</f>
        <v>0</v>
      </c>
      <c r="I365" s="58">
        <f>IF(VLOOKUP($A365,'hk2012'!$A:$G,1)=$A365,VLOOKUP($A365,'hk2012'!$A:$G,7),0)</f>
        <v>0</v>
      </c>
      <c r="J365" s="58">
        <f>IF(VLOOKUP($A365,'hk2012'!$A:$H,1)=$A365,VLOOKUP($A365,'hk2012'!$A:$H,8),0)</f>
        <v>0</v>
      </c>
      <c r="K365" s="298">
        <f>SUM(H365+I365-J365)</f>
        <v>0</v>
      </c>
      <c r="L365" s="443"/>
    </row>
    <row r="366" spans="1:12" ht="12.75" outlineLevel="1">
      <c r="A366" s="43" t="str">
        <f>LEFT(B366,3)</f>
        <v>621</v>
      </c>
      <c r="B366" s="44" t="s">
        <v>121</v>
      </c>
      <c r="C366" s="44" t="s">
        <v>122</v>
      </c>
      <c r="D366" s="58">
        <f>IF(VLOOKUP($A366,'hk2013'!$A:$G,1)=$A366,VLOOKUP($A366,'hk2013'!$A:$G,6),0)</f>
        <v>0</v>
      </c>
      <c r="E366" s="58">
        <f>IF(VLOOKUP($A366,'hk2013'!$A:$G,1)=$A366,VLOOKUP($A366,'hk2013'!$A:$G,7),0)</f>
        <v>0</v>
      </c>
      <c r="F366" s="58">
        <f>IF(VLOOKUP($A366,'hk2013'!$A:$H,1)=$A366,VLOOKUP($A366,'hk2013'!$A:$H,8),0)</f>
        <v>0</v>
      </c>
      <c r="G366" s="288">
        <f>SUM(D366+E366-F366)</f>
        <v>0</v>
      </c>
      <c r="H366" s="58">
        <f>IF(VLOOKUP($A366,'hk2012'!$A:$G,1)=$A366,VLOOKUP($A366,'hk2012'!$A:$G,6),0)</f>
        <v>0</v>
      </c>
      <c r="I366" s="58">
        <f>IF(VLOOKUP($A366,'hk2012'!$A:$G,1)=$A366,VLOOKUP($A366,'hk2012'!$A:$G,7),0)</f>
        <v>0</v>
      </c>
      <c r="J366" s="58">
        <f>IF(VLOOKUP($A366,'hk2012'!$A:$H,1)=$A366,VLOOKUP($A366,'hk2012'!$A:$H,8),0)</f>
        <v>0</v>
      </c>
      <c r="K366" s="298">
        <f>SUM(H366+I366-J366)</f>
        <v>0</v>
      </c>
      <c r="L366" s="443"/>
    </row>
    <row r="367" spans="1:12" ht="12.75" outlineLevel="1">
      <c r="A367" s="43" t="str">
        <f>LEFT(B367,3)</f>
        <v>622</v>
      </c>
      <c r="B367" s="44" t="s">
        <v>123</v>
      </c>
      <c r="C367" s="44" t="s">
        <v>124</v>
      </c>
      <c r="D367" s="58">
        <f>IF(VLOOKUP($A367,'hk2013'!$A:$G,1)=$A367,VLOOKUP($A367,'hk2013'!$A:$G,6),0)</f>
        <v>0</v>
      </c>
      <c r="E367" s="58">
        <f>IF(VLOOKUP($A367,'hk2013'!$A:$G,1)=$A367,VLOOKUP($A367,'hk2013'!$A:$G,7),0)</f>
        <v>0</v>
      </c>
      <c r="F367" s="58">
        <f>IF(VLOOKUP($A367,'hk2013'!$A:$H,1)=$A367,VLOOKUP($A367,'hk2013'!$A:$H,8),0)</f>
        <v>0</v>
      </c>
      <c r="G367" s="288">
        <f>SUM(D367+E367-F367)</f>
        <v>0</v>
      </c>
      <c r="H367" s="58">
        <f>IF(VLOOKUP($A367,'hk2012'!$A:$G,1)=$A367,VLOOKUP($A367,'hk2012'!$A:$G,6),0)</f>
        <v>0</v>
      </c>
      <c r="I367" s="58">
        <f>IF(VLOOKUP($A367,'hk2012'!$A:$G,1)=$A367,VLOOKUP($A367,'hk2012'!$A:$G,7),0)</f>
        <v>0</v>
      </c>
      <c r="J367" s="58">
        <f>IF(VLOOKUP($A367,'hk2012'!$A:$H,1)=$A367,VLOOKUP($A367,'hk2012'!$A:$H,8),0)</f>
        <v>0</v>
      </c>
      <c r="K367" s="298">
        <f>SUM(H367+I367-J367)</f>
        <v>0</v>
      </c>
      <c r="L367" s="443"/>
    </row>
    <row r="368" spans="1:12" ht="12.75" outlineLevel="1">
      <c r="A368" s="43" t="str">
        <f>LEFT(B368,3)</f>
        <v>623</v>
      </c>
      <c r="B368" s="44" t="s">
        <v>125</v>
      </c>
      <c r="C368" s="44" t="s">
        <v>126</v>
      </c>
      <c r="D368" s="58">
        <f>IF(VLOOKUP($A368,'hk2013'!$A:$G,1)=$A368,VLOOKUP($A368,'hk2013'!$A:$G,6),0)</f>
        <v>0</v>
      </c>
      <c r="E368" s="58">
        <f>IF(VLOOKUP($A368,'hk2013'!$A:$G,1)=$A368,VLOOKUP($A368,'hk2013'!$A:$G,7),0)</f>
        <v>0</v>
      </c>
      <c r="F368" s="58">
        <f>IF(VLOOKUP($A368,'hk2013'!$A:$H,1)=$A368,VLOOKUP($A368,'hk2013'!$A:$H,8),0)</f>
        <v>0</v>
      </c>
      <c r="G368" s="288">
        <f>SUM(D368+E368-F368)</f>
        <v>0</v>
      </c>
      <c r="H368" s="58">
        <f>IF(VLOOKUP($A368,'hk2012'!$A:$G,1)=$A368,VLOOKUP($A368,'hk2012'!$A:$G,6),0)</f>
        <v>0</v>
      </c>
      <c r="I368" s="58">
        <f>IF(VLOOKUP($A368,'hk2012'!$A:$G,1)=$A368,VLOOKUP($A368,'hk2012'!$A:$G,7),0)</f>
        <v>0</v>
      </c>
      <c r="J368" s="58">
        <f>IF(VLOOKUP($A368,'hk2012'!$A:$H,1)=$A368,VLOOKUP($A368,'hk2012'!$A:$H,8),0)</f>
        <v>0</v>
      </c>
      <c r="K368" s="298">
        <f>SUM(H368+I368-J368)</f>
        <v>0</v>
      </c>
      <c r="L368" s="443"/>
    </row>
    <row r="369" spans="1:13" ht="12.75" outlineLevel="1">
      <c r="A369" s="43" t="str">
        <f>LEFT(B369,3)</f>
        <v>624</v>
      </c>
      <c r="B369" s="44" t="s">
        <v>127</v>
      </c>
      <c r="C369" s="44" t="s">
        <v>128</v>
      </c>
      <c r="D369" s="58">
        <f>IF(VLOOKUP($A369,'hk2013'!$A:$G,1)=$A369,VLOOKUP($A369,'hk2013'!$A:$G,6),0)</f>
        <v>0</v>
      </c>
      <c r="E369" s="58">
        <f>IF(VLOOKUP($A369,'hk2013'!$A:$G,1)=$A369,VLOOKUP($A369,'hk2013'!$A:$G,7),0)</f>
        <v>0</v>
      </c>
      <c r="F369" s="58">
        <f>IF(VLOOKUP($A369,'hk2013'!$A:$H,1)=$A369,VLOOKUP($A369,'hk2013'!$A:$H,8),0)</f>
        <v>0</v>
      </c>
      <c r="G369" s="288">
        <f>SUM(D369+E369-F369)</f>
        <v>0</v>
      </c>
      <c r="H369" s="58">
        <f>IF(VLOOKUP($A369,'hk2012'!$A:$G,1)=$A369,VLOOKUP($A369,'hk2012'!$A:$G,6),0)</f>
        <v>0</v>
      </c>
      <c r="I369" s="58">
        <f>IF(VLOOKUP($A369,'hk2012'!$A:$G,1)=$A369,VLOOKUP($A369,'hk2012'!$A:$G,7),0)</f>
        <v>0</v>
      </c>
      <c r="J369" s="58">
        <f>IF(VLOOKUP($A369,'hk2012'!$A:$H,1)=$A369,VLOOKUP($A369,'hk2012'!$A:$H,8),0)</f>
        <v>0</v>
      </c>
      <c r="K369" s="298">
        <f>SUM(H369+I369-J369)</f>
        <v>0</v>
      </c>
      <c r="L369" s="443"/>
    </row>
    <row r="370" spans="1:13" ht="13.5" outlineLevel="1" thickBot="1">
      <c r="A370" s="43"/>
      <c r="B370" s="44"/>
      <c r="C370" s="44"/>
      <c r="H370" s="74"/>
      <c r="I370" s="74"/>
      <c r="J370" s="74"/>
      <c r="K370" s="302"/>
      <c r="L370" s="443"/>
    </row>
    <row r="371" spans="1:13" ht="12.75">
      <c r="A371" s="78" t="s">
        <v>129</v>
      </c>
      <c r="B371" s="71"/>
      <c r="C371" s="72" t="s">
        <v>130</v>
      </c>
      <c r="D371" s="53">
        <f t="shared" ref="D371:K371" si="125">SUM(D372:D378)</f>
        <v>0</v>
      </c>
      <c r="E371" s="53">
        <f t="shared" si="125"/>
        <v>36.1</v>
      </c>
      <c r="F371" s="53">
        <f t="shared" si="125"/>
        <v>135.19999999999999</v>
      </c>
      <c r="G371" s="286">
        <f t="shared" si="125"/>
        <v>-99.1</v>
      </c>
      <c r="H371" s="53">
        <f t="shared" si="125"/>
        <v>0</v>
      </c>
      <c r="I371" s="53">
        <f t="shared" si="125"/>
        <v>0</v>
      </c>
      <c r="J371" s="53">
        <f t="shared" si="125"/>
        <v>170.6</v>
      </c>
      <c r="K371" s="296">
        <f t="shared" si="125"/>
        <v>-170.6</v>
      </c>
      <c r="L371" s="443"/>
    </row>
    <row r="372" spans="1:13" ht="12.75" outlineLevel="1">
      <c r="A372" s="43" t="s">
        <v>131</v>
      </c>
      <c r="B372" s="46"/>
      <c r="C372" s="56" t="s">
        <v>132</v>
      </c>
      <c r="D372" s="58">
        <f>IF(VLOOKUP($A372,'hk2013'!$A:$G,1)=$A372,VLOOKUP($A372,'hk2013'!$A:$G,6),0)</f>
        <v>0</v>
      </c>
      <c r="E372" s="58">
        <f>IF(VLOOKUP($A372,'hk2013'!$A:$G,1)=$A372,VLOOKUP($A372,'hk2013'!$A:$G,7),0)</f>
        <v>0</v>
      </c>
      <c r="F372" s="58">
        <f>IF(VLOOKUP($A372,'hk2013'!$A:$H,1)=$A372,VLOOKUP($A372,'hk2013'!$A:$H,8),0)</f>
        <v>0</v>
      </c>
      <c r="G372" s="288">
        <f t="shared" ref="G372:G378" si="126">SUM(D372+E372-F372)</f>
        <v>0</v>
      </c>
      <c r="H372" s="58">
        <f>IF(VLOOKUP($A372,'hk2012'!$A:$G,1)=$A372,VLOOKUP($A372,'hk2012'!$A:$G,6),0)</f>
        <v>0</v>
      </c>
      <c r="I372" s="58">
        <f>IF(VLOOKUP($A372,'hk2012'!$A:$G,1)=$A372,VLOOKUP($A372,'hk2012'!$A:$G,7),0)</f>
        <v>0</v>
      </c>
      <c r="J372" s="58">
        <f>IF(VLOOKUP($A372,'hk2012'!$A:$H,1)=$A372,VLOOKUP($A372,'hk2012'!$A:$H,8),0)</f>
        <v>0</v>
      </c>
      <c r="K372" s="298">
        <f t="shared" ref="K372:K378" si="127">SUM(H372+I372-J372)</f>
        <v>0</v>
      </c>
      <c r="L372" s="443"/>
    </row>
    <row r="373" spans="1:13" ht="12.75" outlineLevel="1">
      <c r="A373" s="43" t="str">
        <f t="shared" ref="A373:A378" si="128">LEFT(B373,3)</f>
        <v>641</v>
      </c>
      <c r="B373" s="44" t="s">
        <v>133</v>
      </c>
      <c r="C373" s="44" t="s">
        <v>134</v>
      </c>
      <c r="D373" s="58">
        <f>IF(VLOOKUP($A373,'hk2013'!$A:$G,1)=$A373,VLOOKUP($A373,'hk2013'!$A:$G,6),0)</f>
        <v>0</v>
      </c>
      <c r="E373" s="58">
        <f>IF(VLOOKUP($A373,'hk2013'!$A:$G,1)=$A373,VLOOKUP($A373,'hk2013'!$A:$G,7),0)</f>
        <v>0</v>
      </c>
      <c r="F373" s="58">
        <f>IF(VLOOKUP($A373,'hk2013'!$A:$H,1)=$A373,VLOOKUP($A373,'hk2013'!$A:$H,8),0)</f>
        <v>0</v>
      </c>
      <c r="G373" s="288">
        <f t="shared" si="126"/>
        <v>0</v>
      </c>
      <c r="H373" s="58">
        <f>IF(VLOOKUP($A373,'hk2012'!$A:$G,1)=$A373,VLOOKUP($A373,'hk2012'!$A:$G,6),0)</f>
        <v>0</v>
      </c>
      <c r="I373" s="58">
        <f>IF(VLOOKUP($A373,'hk2012'!$A:$G,1)=$A373,VLOOKUP($A373,'hk2012'!$A:$G,7),0)</f>
        <v>0</v>
      </c>
      <c r="J373" s="58">
        <f>IF(VLOOKUP($A373,'hk2012'!$A:$H,1)=$A373,VLOOKUP($A373,'hk2012'!$A:$H,8),0)</f>
        <v>0</v>
      </c>
      <c r="K373" s="298">
        <f t="shared" si="127"/>
        <v>0</v>
      </c>
      <c r="L373" s="443"/>
    </row>
    <row r="374" spans="1:13" ht="12.75" outlineLevel="1">
      <c r="A374" s="43" t="str">
        <f t="shared" si="128"/>
        <v>642</v>
      </c>
      <c r="B374" s="44" t="s">
        <v>135</v>
      </c>
      <c r="C374" s="44" t="s">
        <v>136</v>
      </c>
      <c r="D374" s="58">
        <f>IF(VLOOKUP($A374,'hk2013'!$A:$G,1)=$A374,VLOOKUP($A374,'hk2013'!$A:$G,6),0)</f>
        <v>0</v>
      </c>
      <c r="E374" s="58">
        <f>IF(VLOOKUP($A374,'hk2013'!$A:$G,1)=$A374,VLOOKUP($A374,'hk2013'!$A:$G,7),0)</f>
        <v>0</v>
      </c>
      <c r="F374" s="58">
        <f>IF(VLOOKUP($A374,'hk2013'!$A:$H,1)=$A374,VLOOKUP($A374,'hk2013'!$A:$H,8),0)</f>
        <v>0</v>
      </c>
      <c r="G374" s="288">
        <f t="shared" si="126"/>
        <v>0</v>
      </c>
      <c r="H374" s="58">
        <f>IF(VLOOKUP($A374,'hk2012'!$A:$G,1)=$A374,VLOOKUP($A374,'hk2012'!$A:$G,6),0)</f>
        <v>0</v>
      </c>
      <c r="I374" s="58">
        <f>IF(VLOOKUP($A374,'hk2012'!$A:$G,1)=$A374,VLOOKUP($A374,'hk2012'!$A:$G,7),0)</f>
        <v>0</v>
      </c>
      <c r="J374" s="58">
        <f>IF(VLOOKUP($A374,'hk2012'!$A:$H,1)=$A374,VLOOKUP($A374,'hk2012'!$A:$H,8),0)</f>
        <v>0</v>
      </c>
      <c r="K374" s="298">
        <f t="shared" si="127"/>
        <v>0</v>
      </c>
      <c r="L374" s="443"/>
    </row>
    <row r="375" spans="1:13" ht="12.75" outlineLevel="1">
      <c r="A375" s="43" t="str">
        <f t="shared" si="128"/>
        <v>644</v>
      </c>
      <c r="B375" s="44" t="s">
        <v>137</v>
      </c>
      <c r="C375" s="44" t="s">
        <v>18</v>
      </c>
      <c r="D375" s="58">
        <f>IF(VLOOKUP($A375,'hk2013'!$A:$G,1)=$A375,VLOOKUP($A375,'hk2013'!$A:$G,6),0)</f>
        <v>0</v>
      </c>
      <c r="E375" s="58">
        <f>IF(VLOOKUP($A375,'hk2013'!$A:$G,1)=$A375,VLOOKUP($A375,'hk2013'!$A:$G,7),0)</f>
        <v>0</v>
      </c>
      <c r="F375" s="58">
        <f>IF(VLOOKUP($A375,'hk2013'!$A:$H,1)=$A375,VLOOKUP($A375,'hk2013'!$A:$H,8),0)</f>
        <v>0</v>
      </c>
      <c r="G375" s="288">
        <f t="shared" si="126"/>
        <v>0</v>
      </c>
      <c r="H375" s="58">
        <f>IF(VLOOKUP($A375,'hk2012'!$A:$G,1)=$A375,VLOOKUP($A375,'hk2012'!$A:$G,6),0)</f>
        <v>0</v>
      </c>
      <c r="I375" s="58">
        <f>IF(VLOOKUP($A375,'hk2012'!$A:$G,1)=$A375,VLOOKUP($A375,'hk2012'!$A:$G,7),0)</f>
        <v>0</v>
      </c>
      <c r="J375" s="58">
        <f>IF(VLOOKUP($A375,'hk2012'!$A:$H,1)=$A375,VLOOKUP($A375,'hk2012'!$A:$H,8),0)</f>
        <v>0</v>
      </c>
      <c r="K375" s="298">
        <f t="shared" si="127"/>
        <v>0</v>
      </c>
      <c r="L375" s="443"/>
    </row>
    <row r="376" spans="1:13" ht="12.75" outlineLevel="1">
      <c r="A376" s="43" t="str">
        <f t="shared" si="128"/>
        <v>645</v>
      </c>
      <c r="B376" s="44" t="s">
        <v>138</v>
      </c>
      <c r="C376" s="44" t="s">
        <v>20</v>
      </c>
      <c r="D376" s="58">
        <f>IF(VLOOKUP($A376,'hk2013'!$A:$G,1)=$A376,VLOOKUP($A376,'hk2013'!$A:$G,6),0)</f>
        <v>0</v>
      </c>
      <c r="E376" s="58">
        <f>IF(VLOOKUP($A376,'hk2013'!$A:$G,1)=$A376,VLOOKUP($A376,'hk2013'!$A:$G,7),0)</f>
        <v>0</v>
      </c>
      <c r="F376" s="58">
        <f>IF(VLOOKUP($A376,'hk2013'!$A:$H,1)=$A376,VLOOKUP($A376,'hk2013'!$A:$H,8),0)</f>
        <v>0</v>
      </c>
      <c r="G376" s="288">
        <f t="shared" si="126"/>
        <v>0</v>
      </c>
      <c r="H376" s="58">
        <f>IF(VLOOKUP($A376,'hk2012'!$A:$G,1)=$A376,VLOOKUP($A376,'hk2012'!$A:$G,6),0)</f>
        <v>0</v>
      </c>
      <c r="I376" s="58">
        <f>IF(VLOOKUP($A376,'hk2012'!$A:$G,1)=$A376,VLOOKUP($A376,'hk2012'!$A:$G,7),0)</f>
        <v>0</v>
      </c>
      <c r="J376" s="58">
        <f>IF(VLOOKUP($A376,'hk2012'!$A:$H,1)=$A376,VLOOKUP($A376,'hk2012'!$A:$H,8),0)</f>
        <v>0</v>
      </c>
      <c r="K376" s="298">
        <f t="shared" si="127"/>
        <v>0</v>
      </c>
      <c r="L376" s="443"/>
    </row>
    <row r="377" spans="1:13" ht="12.75" outlineLevel="1">
      <c r="A377" s="43" t="str">
        <f t="shared" si="128"/>
        <v>646</v>
      </c>
      <c r="B377" s="44" t="s">
        <v>139</v>
      </c>
      <c r="C377" s="44" t="s">
        <v>140</v>
      </c>
      <c r="D377" s="58">
        <f>IF(VLOOKUP($A377,'hk2013'!$A:$G,1)=$A377,VLOOKUP($A377,'hk2013'!$A:$G,6),0)</f>
        <v>0</v>
      </c>
      <c r="E377" s="58">
        <f>IF(VLOOKUP($A377,'hk2013'!$A:$G,1)=$A377,VLOOKUP($A377,'hk2013'!$A:$G,7),0)</f>
        <v>0</v>
      </c>
      <c r="F377" s="58">
        <f>IF(VLOOKUP($A377,'hk2013'!$A:$H,1)=$A377,VLOOKUP($A377,'hk2013'!$A:$H,8),0)</f>
        <v>0</v>
      </c>
      <c r="G377" s="288">
        <f t="shared" si="126"/>
        <v>0</v>
      </c>
      <c r="H377" s="58">
        <f>IF(VLOOKUP($A377,'hk2012'!$A:$G,1)=$A377,VLOOKUP($A377,'hk2012'!$A:$G,6),0)</f>
        <v>0</v>
      </c>
      <c r="I377" s="58">
        <f>IF(VLOOKUP($A377,'hk2012'!$A:$G,1)=$A377,VLOOKUP($A377,'hk2012'!$A:$G,7),0)</f>
        <v>0</v>
      </c>
      <c r="J377" s="58">
        <f>IF(VLOOKUP($A377,'hk2012'!$A:$H,1)=$A377,VLOOKUP($A377,'hk2012'!$A:$H,8),0)</f>
        <v>0</v>
      </c>
      <c r="K377" s="298">
        <f t="shared" si="127"/>
        <v>0</v>
      </c>
      <c r="L377" s="443"/>
    </row>
    <row r="378" spans="1:13" ht="12.75" outlineLevel="1">
      <c r="A378" s="43" t="str">
        <f t="shared" si="128"/>
        <v>648</v>
      </c>
      <c r="B378" s="44" t="s">
        <v>141</v>
      </c>
      <c r="C378" s="44" t="s">
        <v>142</v>
      </c>
      <c r="D378" s="58">
        <f>IF(VLOOKUP($A378,'hk2013'!$A:$G,1)=$A378,VLOOKUP($A378,'hk2013'!$A:$G,6),0)</f>
        <v>0</v>
      </c>
      <c r="E378" s="58">
        <f>IF(VLOOKUP($A378,'hk2013'!$A:$G,1)=$A378,VLOOKUP($A378,'hk2013'!$A:$G,7),0)</f>
        <v>36.1</v>
      </c>
      <c r="F378" s="58">
        <f>IF(VLOOKUP($A378,'hk2013'!$A:$H,1)=$A378,VLOOKUP($A378,'hk2013'!$A:$H,8),0)</f>
        <v>135.19999999999999</v>
      </c>
      <c r="G378" s="288">
        <f t="shared" si="126"/>
        <v>-99.1</v>
      </c>
      <c r="H378" s="58">
        <f>IF(VLOOKUP($A378,'hk2012'!$A:$G,1)=$A378,VLOOKUP($A378,'hk2012'!$A:$G,6),0)</f>
        <v>0</v>
      </c>
      <c r="I378" s="58">
        <f>IF(VLOOKUP($A378,'hk2012'!$A:$G,1)=$A378,VLOOKUP($A378,'hk2012'!$A:$G,7),0)</f>
        <v>0</v>
      </c>
      <c r="J378" s="58">
        <f>IF(VLOOKUP($A378,'hk2012'!$A:$H,1)=$A378,VLOOKUP($A378,'hk2012'!$A:$H,8),0)</f>
        <v>170.6</v>
      </c>
      <c r="K378" s="298">
        <f t="shared" si="127"/>
        <v>-170.6</v>
      </c>
      <c r="L378" s="443"/>
      <c r="M378" s="68"/>
    </row>
    <row r="379" spans="1:13" ht="13.5" outlineLevel="1" thickBot="1">
      <c r="A379" s="43"/>
      <c r="B379" s="44"/>
      <c r="C379" s="44"/>
      <c r="H379" s="74"/>
      <c r="I379" s="74"/>
      <c r="J379" s="74"/>
      <c r="K379" s="302"/>
      <c r="L379" s="443"/>
    </row>
    <row r="380" spans="1:13" ht="12.75">
      <c r="A380" s="78" t="s">
        <v>143</v>
      </c>
      <c r="B380" s="71"/>
      <c r="C380" s="72" t="s">
        <v>144</v>
      </c>
      <c r="D380" s="53">
        <f t="shared" ref="D380:K380" si="129">SUM(D381:D386)</f>
        <v>0</v>
      </c>
      <c r="E380" s="53">
        <f t="shared" si="129"/>
        <v>0</v>
      </c>
      <c r="F380" s="53">
        <f t="shared" si="129"/>
        <v>0</v>
      </c>
      <c r="G380" s="286">
        <f t="shared" si="129"/>
        <v>0</v>
      </c>
      <c r="H380" s="53">
        <f t="shared" si="129"/>
        <v>0</v>
      </c>
      <c r="I380" s="53">
        <f t="shared" si="129"/>
        <v>0</v>
      </c>
      <c r="J380" s="53">
        <f t="shared" si="129"/>
        <v>0</v>
      </c>
      <c r="K380" s="296">
        <f t="shared" si="129"/>
        <v>0</v>
      </c>
      <c r="L380" s="443"/>
    </row>
    <row r="381" spans="1:13" ht="12.75" outlineLevel="1">
      <c r="A381" s="98" t="str">
        <f t="shared" ref="A381:A386" si="130">LEFT(B381,3)</f>
        <v>652</v>
      </c>
      <c r="B381" s="44" t="s">
        <v>145</v>
      </c>
      <c r="C381" s="44" t="s">
        <v>146</v>
      </c>
      <c r="D381" s="58">
        <f>IF(VLOOKUP($A381,'hk2013'!$A:$G,1)=$A381,VLOOKUP($A381,'hk2013'!$A:$G,6),0)</f>
        <v>0</v>
      </c>
      <c r="E381" s="58">
        <f>IF(VLOOKUP($A381,'hk2013'!$A:$G,1)=$A381,VLOOKUP($A381,'hk2013'!$A:$G,7),0)</f>
        <v>0</v>
      </c>
      <c r="F381" s="58">
        <f>IF(VLOOKUP($A381,'hk2013'!$A:$H,1)=$A381,VLOOKUP($A381,'hk2013'!$A:$H,8),0)</f>
        <v>0</v>
      </c>
      <c r="G381" s="288">
        <f t="shared" ref="G381:G386" si="131">SUM(D381+E381-F381)</f>
        <v>0</v>
      </c>
      <c r="H381" s="58">
        <f>IF(VLOOKUP($A381,'hk2012'!$A:$G,1)=$A381,VLOOKUP($A381,'hk2012'!$A:$G,6),0)</f>
        <v>0</v>
      </c>
      <c r="I381" s="58">
        <f>IF(VLOOKUP($A381,'hk2012'!$A:$G,1)=$A381,VLOOKUP($A381,'hk2012'!$A:$G,7),0)</f>
        <v>0</v>
      </c>
      <c r="J381" s="58">
        <f>IF(VLOOKUP($A381,'hk2012'!$A:$H,1)=$A381,VLOOKUP($A381,'hk2012'!$A:$H,8),0)</f>
        <v>0</v>
      </c>
      <c r="K381" s="298">
        <f t="shared" ref="K381:K386" si="132">SUM(H381+I381-J381)</f>
        <v>0</v>
      </c>
      <c r="L381" s="443"/>
    </row>
    <row r="382" spans="1:13" ht="12.75" outlineLevel="1">
      <c r="A382" s="98" t="str">
        <f t="shared" si="130"/>
        <v>654</v>
      </c>
      <c r="B382" s="44" t="s">
        <v>147</v>
      </c>
      <c r="C382" s="44" t="s">
        <v>148</v>
      </c>
      <c r="D382" s="58">
        <f>IF(VLOOKUP($A382,'hk2013'!$A:$G,1)=$A382,VLOOKUP($A382,'hk2013'!$A:$G,6),0)</f>
        <v>0</v>
      </c>
      <c r="E382" s="58">
        <f>IF(VLOOKUP($A382,'hk2013'!$A:$G,1)=$A382,VLOOKUP($A382,'hk2013'!$A:$G,7),0)</f>
        <v>0</v>
      </c>
      <c r="F382" s="58">
        <f>IF(VLOOKUP($A382,'hk2013'!$A:$H,1)=$A382,VLOOKUP($A382,'hk2013'!$A:$H,8),0)</f>
        <v>0</v>
      </c>
      <c r="G382" s="288">
        <f t="shared" si="131"/>
        <v>0</v>
      </c>
      <c r="H382" s="58">
        <f>IF(VLOOKUP($A382,'hk2012'!$A:$G,1)=$A382,VLOOKUP($A382,'hk2012'!$A:$G,6),0)</f>
        <v>0</v>
      </c>
      <c r="I382" s="58">
        <f>IF(VLOOKUP($A382,'hk2012'!$A:$G,1)=$A382,VLOOKUP($A382,'hk2012'!$A:$G,7),0)</f>
        <v>0</v>
      </c>
      <c r="J382" s="58">
        <f>IF(VLOOKUP($A382,'hk2012'!$A:$H,1)=$A382,VLOOKUP($A382,'hk2012'!$A:$H,8),0)</f>
        <v>0</v>
      </c>
      <c r="K382" s="298">
        <f t="shared" si="132"/>
        <v>0</v>
      </c>
      <c r="L382" s="443"/>
    </row>
    <row r="383" spans="1:13" ht="12.75" outlineLevel="1">
      <c r="A383" s="43" t="str">
        <f t="shared" si="130"/>
        <v>655</v>
      </c>
      <c r="B383" s="44" t="s">
        <v>149</v>
      </c>
      <c r="C383" s="44" t="s">
        <v>35</v>
      </c>
      <c r="D383" s="58">
        <f>IF(VLOOKUP($A383,'hk2013'!$A:$G,1)=$A383,VLOOKUP($A383,'hk2013'!$A:$G,6),0)</f>
        <v>0</v>
      </c>
      <c r="E383" s="58">
        <f>IF(VLOOKUP($A383,'hk2013'!$A:$G,1)=$A383,VLOOKUP($A383,'hk2013'!$A:$G,7),0)</f>
        <v>0</v>
      </c>
      <c r="F383" s="58">
        <f>IF(VLOOKUP($A383,'hk2013'!$A:$H,1)=$A383,VLOOKUP($A383,'hk2013'!$A:$H,8),0)</f>
        <v>0</v>
      </c>
      <c r="G383" s="288">
        <f t="shared" si="131"/>
        <v>0</v>
      </c>
      <c r="H383" s="58">
        <f>IF(VLOOKUP($A383,'hk2012'!$A:$G,1)=$A383,VLOOKUP($A383,'hk2012'!$A:$G,6),0)</f>
        <v>0</v>
      </c>
      <c r="I383" s="58">
        <f>IF(VLOOKUP($A383,'hk2012'!$A:$G,1)=$A383,VLOOKUP($A383,'hk2012'!$A:$G,7),0)</f>
        <v>0</v>
      </c>
      <c r="J383" s="58">
        <f>IF(VLOOKUP($A383,'hk2012'!$A:$H,1)=$A383,VLOOKUP($A383,'hk2012'!$A:$H,8),0)</f>
        <v>0</v>
      </c>
      <c r="K383" s="298">
        <f t="shared" si="132"/>
        <v>0</v>
      </c>
      <c r="L383" s="443"/>
    </row>
    <row r="384" spans="1:13" ht="12.75" outlineLevel="1">
      <c r="A384" s="43" t="str">
        <f t="shared" si="130"/>
        <v>657</v>
      </c>
      <c r="B384" s="44" t="s">
        <v>150</v>
      </c>
      <c r="C384" s="44" t="s">
        <v>151</v>
      </c>
      <c r="D384" s="58">
        <f>IF(VLOOKUP($A384,'hk2013'!$A:$G,1)=$A384,VLOOKUP($A384,'hk2013'!$A:$G,6),0)</f>
        <v>0</v>
      </c>
      <c r="E384" s="58">
        <f>IF(VLOOKUP($A384,'hk2013'!$A:$G,1)=$A384,VLOOKUP($A384,'hk2013'!$A:$G,7),0)</f>
        <v>0</v>
      </c>
      <c r="F384" s="58">
        <f>IF(VLOOKUP($A384,'hk2013'!$A:$H,1)=$A384,VLOOKUP($A384,'hk2013'!$A:$H,8),0)</f>
        <v>0</v>
      </c>
      <c r="G384" s="288">
        <f t="shared" si="131"/>
        <v>0</v>
      </c>
      <c r="H384" s="58">
        <f>IF(VLOOKUP($A384,'hk2012'!$A:$G,1)=$A384,VLOOKUP($A384,'hk2012'!$A:$G,6),0)</f>
        <v>0</v>
      </c>
      <c r="I384" s="58">
        <f>IF(VLOOKUP($A384,'hk2012'!$A:$G,1)=$A384,VLOOKUP($A384,'hk2012'!$A:$G,7),0)</f>
        <v>0</v>
      </c>
      <c r="J384" s="58">
        <f>IF(VLOOKUP($A384,'hk2012'!$A:$H,1)=$A384,VLOOKUP($A384,'hk2012'!$A:$H,8),0)</f>
        <v>0</v>
      </c>
      <c r="K384" s="298">
        <f t="shared" si="132"/>
        <v>0</v>
      </c>
      <c r="L384" s="443"/>
    </row>
    <row r="385" spans="1:12" ht="12.75" outlineLevel="1">
      <c r="A385" s="98" t="str">
        <f t="shared" si="130"/>
        <v>658</v>
      </c>
      <c r="B385" s="44" t="s">
        <v>152</v>
      </c>
      <c r="C385" s="44" t="s">
        <v>153</v>
      </c>
      <c r="D385" s="58">
        <f>IF(VLOOKUP($A385,'hk2013'!$A:$G,1)=$A385,VLOOKUP($A385,'hk2013'!$A:$G,6),0)</f>
        <v>0</v>
      </c>
      <c r="E385" s="58">
        <f>IF(VLOOKUP($A385,'hk2013'!$A:$G,1)=$A385,VLOOKUP($A385,'hk2013'!$A:$G,7),0)</f>
        <v>0</v>
      </c>
      <c r="F385" s="58">
        <f>IF(VLOOKUP($A385,'hk2013'!$A:$H,1)=$A385,VLOOKUP($A385,'hk2013'!$A:$H,8),0)</f>
        <v>0</v>
      </c>
      <c r="G385" s="288">
        <f t="shared" si="131"/>
        <v>0</v>
      </c>
      <c r="H385" s="58">
        <f>IF(VLOOKUP($A385,'hk2012'!$A:$G,1)=$A385,VLOOKUP($A385,'hk2012'!$A:$G,6),0)</f>
        <v>0</v>
      </c>
      <c r="I385" s="58">
        <f>IF(VLOOKUP($A385,'hk2012'!$A:$G,1)=$A385,VLOOKUP($A385,'hk2012'!$A:$G,7),0)</f>
        <v>0</v>
      </c>
      <c r="J385" s="58">
        <f>IF(VLOOKUP($A385,'hk2012'!$A:$H,1)=$A385,VLOOKUP($A385,'hk2012'!$A:$H,8),0)</f>
        <v>0</v>
      </c>
      <c r="K385" s="298">
        <f t="shared" si="132"/>
        <v>0</v>
      </c>
      <c r="L385" s="443"/>
    </row>
    <row r="386" spans="1:12" ht="12.75" outlineLevel="1">
      <c r="A386" s="98" t="str">
        <f t="shared" si="130"/>
        <v>659</v>
      </c>
      <c r="B386" s="44" t="s">
        <v>154</v>
      </c>
      <c r="C386" s="44" t="s">
        <v>155</v>
      </c>
      <c r="D386" s="58">
        <f>IF(VLOOKUP($A386,'hk2013'!$A:$G,1)=$A386,VLOOKUP($A386,'hk2013'!$A:$G,6),0)</f>
        <v>0</v>
      </c>
      <c r="E386" s="58">
        <f>IF(VLOOKUP($A386,'hk2013'!$A:$G,1)=$A386,VLOOKUP($A386,'hk2013'!$A:$G,7),0)</f>
        <v>0</v>
      </c>
      <c r="F386" s="58">
        <f>IF(VLOOKUP($A386,'hk2013'!$A:$H,1)=$A386,VLOOKUP($A386,'hk2013'!$A:$H,8),0)</f>
        <v>0</v>
      </c>
      <c r="G386" s="288">
        <f t="shared" si="131"/>
        <v>0</v>
      </c>
      <c r="H386" s="58">
        <f>IF(VLOOKUP($A386,'hk2012'!$A:$G,1)=$A386,VLOOKUP($A386,'hk2012'!$A:$G,6),0)</f>
        <v>0</v>
      </c>
      <c r="I386" s="58">
        <f>IF(VLOOKUP($A386,'hk2012'!$A:$G,1)=$A386,VLOOKUP($A386,'hk2012'!$A:$G,7),0)</f>
        <v>0</v>
      </c>
      <c r="J386" s="58">
        <f>IF(VLOOKUP($A386,'hk2012'!$A:$H,1)=$A386,VLOOKUP($A386,'hk2012'!$A:$H,8),0)</f>
        <v>0</v>
      </c>
      <c r="K386" s="298">
        <f t="shared" si="132"/>
        <v>0</v>
      </c>
      <c r="L386" s="443"/>
    </row>
    <row r="387" spans="1:12" ht="13.5" outlineLevel="1" thickBot="1">
      <c r="A387" s="43"/>
      <c r="B387" s="44"/>
      <c r="C387" s="44"/>
      <c r="H387" s="74"/>
      <c r="I387" s="74"/>
      <c r="J387" s="74"/>
      <c r="K387" s="302"/>
      <c r="L387" s="443"/>
    </row>
    <row r="388" spans="1:12" ht="12.75">
      <c r="A388" s="78" t="s">
        <v>156</v>
      </c>
      <c r="B388" s="71"/>
      <c r="C388" s="72" t="s">
        <v>157</v>
      </c>
      <c r="D388" s="53">
        <f t="shared" ref="D388:K388" si="133">SUM(D389:D397)</f>
        <v>0</v>
      </c>
      <c r="E388" s="53">
        <f t="shared" si="133"/>
        <v>0</v>
      </c>
      <c r="F388" s="53">
        <f t="shared" si="133"/>
        <v>2.0000000000000004E-2</v>
      </c>
      <c r="G388" s="286">
        <f t="shared" si="133"/>
        <v>-2.0000000000000004E-2</v>
      </c>
      <c r="H388" s="53">
        <f t="shared" si="133"/>
        <v>0</v>
      </c>
      <c r="I388" s="53">
        <f t="shared" si="133"/>
        <v>0</v>
      </c>
      <c r="J388" s="53">
        <f t="shared" si="133"/>
        <v>0.03</v>
      </c>
      <c r="K388" s="296">
        <f t="shared" si="133"/>
        <v>-0.03</v>
      </c>
      <c r="L388" s="443"/>
    </row>
    <row r="389" spans="1:12" ht="12.75" outlineLevel="1">
      <c r="A389" s="43" t="s">
        <v>158</v>
      </c>
      <c r="B389" s="46"/>
      <c r="C389" s="56" t="s">
        <v>157</v>
      </c>
      <c r="D389" s="58">
        <f>IF(VLOOKUP($A389,'hk2013'!$A:$G,1)=$A389,VLOOKUP($A389,'hk2013'!$A:$G,6),0)</f>
        <v>0</v>
      </c>
      <c r="E389" s="58">
        <f>IF(VLOOKUP($A389,'hk2013'!$A:$G,1)=$A389,VLOOKUP($A389,'hk2013'!$A:$G,7),0)</f>
        <v>0</v>
      </c>
      <c r="F389" s="58">
        <f>IF(VLOOKUP($A389,'hk2013'!$A:$H,1)=$A389,VLOOKUP($A389,'hk2013'!$A:$H,8),0)</f>
        <v>0</v>
      </c>
      <c r="G389" s="288">
        <f t="shared" ref="G389:G397" si="134">SUM(D389+E389-F389)</f>
        <v>0</v>
      </c>
      <c r="H389" s="58">
        <f>IF(VLOOKUP($A389,'hk2012'!$A:$G,1)=$A389,VLOOKUP($A389,'hk2012'!$A:$G,6),0)</f>
        <v>0</v>
      </c>
      <c r="I389" s="58">
        <f>IF(VLOOKUP($A389,'hk2012'!$A:$G,1)=$A389,VLOOKUP($A389,'hk2012'!$A:$G,7),0)</f>
        <v>0</v>
      </c>
      <c r="J389" s="58">
        <f>IF(VLOOKUP($A389,'hk2012'!$A:$H,1)=$A389,VLOOKUP($A389,'hk2012'!$A:$H,8),0)</f>
        <v>0</v>
      </c>
      <c r="K389" s="298">
        <f t="shared" ref="K389:K397" si="135">SUM(H389+I389-J389)</f>
        <v>0</v>
      </c>
      <c r="L389" s="443"/>
    </row>
    <row r="390" spans="1:12" ht="12.75" outlineLevel="1">
      <c r="A390" s="43" t="str">
        <f t="shared" ref="A390:A397" si="136">LEFT(B390,3)</f>
        <v>661</v>
      </c>
      <c r="B390" s="44" t="s">
        <v>159</v>
      </c>
      <c r="C390" s="44" t="s">
        <v>160</v>
      </c>
      <c r="D390" s="58">
        <f>IF(VLOOKUP($A390,'hk2013'!$A:$G,1)=$A390,VLOOKUP($A390,'hk2013'!$A:$G,6),0)</f>
        <v>0</v>
      </c>
      <c r="E390" s="58">
        <f>IF(VLOOKUP($A390,'hk2013'!$A:$G,1)=$A390,VLOOKUP($A390,'hk2013'!$A:$G,7),0)</f>
        <v>0</v>
      </c>
      <c r="F390" s="58">
        <f>IF(VLOOKUP($A390,'hk2013'!$A:$H,1)=$A390,VLOOKUP($A390,'hk2013'!$A:$H,8),0)</f>
        <v>0</v>
      </c>
      <c r="G390" s="288">
        <f t="shared" si="134"/>
        <v>0</v>
      </c>
      <c r="H390" s="58">
        <f>IF(VLOOKUP($A390,'hk2012'!$A:$G,1)=$A390,VLOOKUP($A390,'hk2012'!$A:$G,6),0)</f>
        <v>0</v>
      </c>
      <c r="I390" s="58">
        <f>IF(VLOOKUP($A390,'hk2012'!$A:$G,1)=$A390,VLOOKUP($A390,'hk2012'!$A:$G,7),0)</f>
        <v>0</v>
      </c>
      <c r="J390" s="58">
        <f>IF(VLOOKUP($A390,'hk2012'!$A:$H,1)=$A390,VLOOKUP($A390,'hk2012'!$A:$H,8),0)</f>
        <v>0</v>
      </c>
      <c r="K390" s="298">
        <f t="shared" si="135"/>
        <v>0</v>
      </c>
      <c r="L390" s="443"/>
    </row>
    <row r="391" spans="1:12" ht="12.75" outlineLevel="1">
      <c r="A391" s="43" t="str">
        <f t="shared" si="136"/>
        <v>662</v>
      </c>
      <c r="B391" s="44" t="s">
        <v>161</v>
      </c>
      <c r="C391" s="44" t="s">
        <v>48</v>
      </c>
      <c r="D391" s="58">
        <f>IF(VLOOKUP($A391,'hk2013'!$A:$G,1)=$A391,VLOOKUP($A391,'hk2013'!$A:$G,6),0)</f>
        <v>0</v>
      </c>
      <c r="E391" s="58">
        <f>IF(VLOOKUP($A391,'hk2013'!$A:$G,1)=$A391,VLOOKUP($A391,'hk2013'!$A:$G,7),0)</f>
        <v>0</v>
      </c>
      <c r="F391" s="58">
        <f>IF(VLOOKUP($A391,'hk2013'!$A:$H,1)=$A391,VLOOKUP($A391,'hk2013'!$A:$H,8),0)</f>
        <v>2.0000000000000004E-2</v>
      </c>
      <c r="G391" s="288">
        <f t="shared" si="134"/>
        <v>-2.0000000000000004E-2</v>
      </c>
      <c r="H391" s="58">
        <f>IF(VLOOKUP($A391,'hk2012'!$A:$G,1)=$A391,VLOOKUP($A391,'hk2012'!$A:$G,6),0)</f>
        <v>0</v>
      </c>
      <c r="I391" s="58">
        <f>IF(VLOOKUP($A391,'hk2012'!$A:$G,1)=$A391,VLOOKUP($A391,'hk2012'!$A:$G,7),0)</f>
        <v>0</v>
      </c>
      <c r="J391" s="58">
        <f>IF(VLOOKUP($A391,'hk2012'!$A:$H,1)=$A391,VLOOKUP($A391,'hk2012'!$A:$H,8),0)</f>
        <v>0.03</v>
      </c>
      <c r="K391" s="298">
        <f t="shared" si="135"/>
        <v>-0.03</v>
      </c>
      <c r="L391" s="443"/>
    </row>
    <row r="392" spans="1:12" outlineLevel="1">
      <c r="A392" s="43" t="str">
        <f t="shared" si="136"/>
        <v>663</v>
      </c>
      <c r="B392" s="44" t="s">
        <v>162</v>
      </c>
      <c r="C392" s="44" t="s">
        <v>163</v>
      </c>
      <c r="D392" s="58">
        <f>IF(VLOOKUP($A392,'hk2013'!$A:$G,1)=$A392,VLOOKUP($A392,'hk2013'!$A:$G,6),0)</f>
        <v>0</v>
      </c>
      <c r="E392" s="58">
        <f>IF(VLOOKUP($A392,'hk2013'!$A:$G,1)=$A392,VLOOKUP($A392,'hk2013'!$A:$G,7),0)</f>
        <v>0</v>
      </c>
      <c r="F392" s="58">
        <f>IF(VLOOKUP($A392,'hk2013'!$A:$H,1)=$A392,VLOOKUP($A392,'hk2013'!$A:$H,8),0)</f>
        <v>0</v>
      </c>
      <c r="G392" s="288">
        <f t="shared" si="134"/>
        <v>0</v>
      </c>
      <c r="H392" s="58">
        <f>IF(VLOOKUP($A392,'hk2012'!$A:$G,1)=$A392,VLOOKUP($A392,'hk2012'!$A:$G,6),0)</f>
        <v>0</v>
      </c>
      <c r="I392" s="58">
        <f>IF(VLOOKUP($A392,'hk2012'!$A:$G,1)=$A392,VLOOKUP($A392,'hk2012'!$A:$G,7),0)</f>
        <v>0</v>
      </c>
      <c r="J392" s="58">
        <f>IF(VLOOKUP($A392,'hk2012'!$A:$H,1)=$A392,VLOOKUP($A392,'hk2012'!$A:$H,8),0)</f>
        <v>0</v>
      </c>
      <c r="K392" s="298">
        <f t="shared" si="135"/>
        <v>0</v>
      </c>
    </row>
    <row r="393" spans="1:12" outlineLevel="1">
      <c r="A393" s="43" t="str">
        <f t="shared" si="136"/>
        <v>664</v>
      </c>
      <c r="B393" s="44" t="s">
        <v>164</v>
      </c>
      <c r="C393" s="44" t="s">
        <v>165</v>
      </c>
      <c r="D393" s="58">
        <f>IF(VLOOKUP($A393,'hk2013'!$A:$G,1)=$A393,VLOOKUP($A393,'hk2013'!$A:$G,6),0)</f>
        <v>0</v>
      </c>
      <c r="E393" s="58">
        <f>IF(VLOOKUP($A393,'hk2013'!$A:$G,1)=$A393,VLOOKUP($A393,'hk2013'!$A:$G,7),0)</f>
        <v>0</v>
      </c>
      <c r="F393" s="58">
        <f>IF(VLOOKUP($A393,'hk2013'!$A:$H,1)=$A393,VLOOKUP($A393,'hk2013'!$A:$H,8),0)</f>
        <v>0</v>
      </c>
      <c r="G393" s="288">
        <f t="shared" si="134"/>
        <v>0</v>
      </c>
      <c r="H393" s="58">
        <f>IF(VLOOKUP($A393,'hk2012'!$A:$G,1)=$A393,VLOOKUP($A393,'hk2012'!$A:$G,6),0)</f>
        <v>0</v>
      </c>
      <c r="I393" s="58">
        <f>IF(VLOOKUP($A393,'hk2012'!$A:$G,1)=$A393,VLOOKUP($A393,'hk2012'!$A:$G,7),0)</f>
        <v>0</v>
      </c>
      <c r="J393" s="58">
        <f>IF(VLOOKUP($A393,'hk2012'!$A:$H,1)=$A393,VLOOKUP($A393,'hk2012'!$A:$H,8),0)</f>
        <v>0</v>
      </c>
      <c r="K393" s="298">
        <f t="shared" si="135"/>
        <v>0</v>
      </c>
    </row>
    <row r="394" spans="1:12" outlineLevel="1">
      <c r="A394" s="43" t="str">
        <f t="shared" si="136"/>
        <v>665</v>
      </c>
      <c r="B394" s="44" t="s">
        <v>166</v>
      </c>
      <c r="C394" s="44" t="s">
        <v>167</v>
      </c>
      <c r="D394" s="58">
        <f>IF(VLOOKUP($A394,'hk2013'!$A:$G,1)=$A394,VLOOKUP($A394,'hk2013'!$A:$G,6),0)</f>
        <v>0</v>
      </c>
      <c r="E394" s="58">
        <f>IF(VLOOKUP($A394,'hk2013'!$A:$G,1)=$A394,VLOOKUP($A394,'hk2013'!$A:$G,7),0)</f>
        <v>0</v>
      </c>
      <c r="F394" s="58">
        <f>IF(VLOOKUP($A394,'hk2013'!$A:$H,1)=$A394,VLOOKUP($A394,'hk2013'!$A:$H,8),0)</f>
        <v>0</v>
      </c>
      <c r="G394" s="288">
        <f t="shared" si="134"/>
        <v>0</v>
      </c>
      <c r="H394" s="58">
        <f>IF(VLOOKUP($A394,'hk2012'!$A:$G,1)=$A394,VLOOKUP($A394,'hk2012'!$A:$G,6),0)</f>
        <v>0</v>
      </c>
      <c r="I394" s="58">
        <f>IF(VLOOKUP($A394,'hk2012'!$A:$G,1)=$A394,VLOOKUP($A394,'hk2012'!$A:$G,7),0)</f>
        <v>0</v>
      </c>
      <c r="J394" s="58">
        <f>IF(VLOOKUP($A394,'hk2012'!$A:$H,1)=$A394,VLOOKUP($A394,'hk2012'!$A:$H,8),0)</f>
        <v>0</v>
      </c>
      <c r="K394" s="298">
        <f t="shared" si="135"/>
        <v>0</v>
      </c>
    </row>
    <row r="395" spans="1:12" outlineLevel="1">
      <c r="A395" s="43" t="str">
        <f t="shared" si="136"/>
        <v>666</v>
      </c>
      <c r="B395" s="44" t="s">
        <v>168</v>
      </c>
      <c r="C395" s="44" t="s">
        <v>169</v>
      </c>
      <c r="D395" s="58">
        <f>IF(VLOOKUP($A395,'hk2013'!$A:$G,1)=$A395,VLOOKUP($A395,'hk2013'!$A:$G,6),0)</f>
        <v>0</v>
      </c>
      <c r="E395" s="58">
        <f>IF(VLOOKUP($A395,'hk2013'!$A:$G,1)=$A395,VLOOKUP($A395,'hk2013'!$A:$G,7),0)</f>
        <v>0</v>
      </c>
      <c r="F395" s="58">
        <f>IF(VLOOKUP($A395,'hk2013'!$A:$H,1)=$A395,VLOOKUP($A395,'hk2013'!$A:$H,8),0)</f>
        <v>0</v>
      </c>
      <c r="G395" s="288">
        <f t="shared" si="134"/>
        <v>0</v>
      </c>
      <c r="H395" s="58">
        <f>IF(VLOOKUP($A395,'hk2012'!$A:$G,1)=$A395,VLOOKUP($A395,'hk2012'!$A:$G,6),0)</f>
        <v>0</v>
      </c>
      <c r="I395" s="58">
        <f>IF(VLOOKUP($A395,'hk2012'!$A:$G,1)=$A395,VLOOKUP($A395,'hk2012'!$A:$G,7),0)</f>
        <v>0</v>
      </c>
      <c r="J395" s="58">
        <f>IF(VLOOKUP($A395,'hk2012'!$A:$H,1)=$A395,VLOOKUP($A395,'hk2012'!$A:$H,8),0)</f>
        <v>0</v>
      </c>
      <c r="K395" s="298">
        <f t="shared" si="135"/>
        <v>0</v>
      </c>
    </row>
    <row r="396" spans="1:12" outlineLevel="1">
      <c r="A396" s="43" t="str">
        <f t="shared" si="136"/>
        <v>667</v>
      </c>
      <c r="B396" s="44" t="s">
        <v>170</v>
      </c>
      <c r="C396" s="44" t="s">
        <v>171</v>
      </c>
      <c r="D396" s="58">
        <f>IF(VLOOKUP($A396,'hk2013'!$A:$G,1)=$A396,VLOOKUP($A396,'hk2013'!$A:$G,6),0)</f>
        <v>0</v>
      </c>
      <c r="E396" s="58">
        <f>IF(VLOOKUP($A396,'hk2013'!$A:$G,1)=$A396,VLOOKUP($A396,'hk2013'!$A:$G,7),0)</f>
        <v>0</v>
      </c>
      <c r="F396" s="58">
        <f>IF(VLOOKUP($A396,'hk2013'!$A:$H,1)=$A396,VLOOKUP($A396,'hk2013'!$A:$H,8),0)</f>
        <v>0</v>
      </c>
      <c r="G396" s="288">
        <f t="shared" si="134"/>
        <v>0</v>
      </c>
      <c r="H396" s="58">
        <f>IF(VLOOKUP($A396,'hk2012'!$A:$G,1)=$A396,VLOOKUP($A396,'hk2012'!$A:$G,6),0)</f>
        <v>0</v>
      </c>
      <c r="I396" s="58">
        <f>IF(VLOOKUP($A396,'hk2012'!$A:$G,1)=$A396,VLOOKUP($A396,'hk2012'!$A:$G,7),0)</f>
        <v>0</v>
      </c>
      <c r="J396" s="58">
        <f>IF(VLOOKUP($A396,'hk2012'!$A:$H,1)=$A396,VLOOKUP($A396,'hk2012'!$A:$H,8),0)</f>
        <v>0</v>
      </c>
      <c r="K396" s="298">
        <f t="shared" si="135"/>
        <v>0</v>
      </c>
    </row>
    <row r="397" spans="1:12" outlineLevel="1">
      <c r="A397" s="43" t="str">
        <f t="shared" si="136"/>
        <v>668</v>
      </c>
      <c r="B397" s="44" t="s">
        <v>172</v>
      </c>
      <c r="C397" s="44" t="s">
        <v>173</v>
      </c>
      <c r="D397" s="58">
        <f>IF(VLOOKUP($A397,'hk2013'!$A:$G,1)=$A397,VLOOKUP($A397,'hk2013'!$A:$G,6),0)</f>
        <v>0</v>
      </c>
      <c r="E397" s="58">
        <f>IF(VLOOKUP($A397,'hk2013'!$A:$G,1)=$A397,VLOOKUP($A397,'hk2013'!$A:$G,7),0)</f>
        <v>0</v>
      </c>
      <c r="F397" s="58">
        <f>IF(VLOOKUP($A397,'hk2013'!$A:$H,1)=$A397,VLOOKUP($A397,'hk2013'!$A:$H,8),0)</f>
        <v>0</v>
      </c>
      <c r="G397" s="288">
        <f t="shared" si="134"/>
        <v>0</v>
      </c>
      <c r="H397" s="58">
        <f>IF(VLOOKUP($A397,'hk2012'!$A:$G,1)=$A397,VLOOKUP($A397,'hk2012'!$A:$G,6),0)</f>
        <v>0</v>
      </c>
      <c r="I397" s="58">
        <f>IF(VLOOKUP($A397,'hk2012'!$A:$G,1)=$A397,VLOOKUP($A397,'hk2012'!$A:$G,7),0)</f>
        <v>0</v>
      </c>
      <c r="J397" s="58">
        <f>IF(VLOOKUP($A397,'hk2012'!$A:$H,1)=$A397,VLOOKUP($A397,'hk2012'!$A:$H,8),0)</f>
        <v>0</v>
      </c>
      <c r="K397" s="298">
        <f t="shared" si="135"/>
        <v>0</v>
      </c>
    </row>
    <row r="398" spans="1:12" ht="11.25" outlineLevel="1" thickBot="1">
      <c r="A398" s="43"/>
      <c r="B398" s="44"/>
      <c r="C398" s="44"/>
      <c r="H398" s="74"/>
      <c r="I398" s="74"/>
      <c r="J398" s="74"/>
      <c r="K398" s="302"/>
    </row>
    <row r="399" spans="1:12">
      <c r="A399" s="78" t="s">
        <v>174</v>
      </c>
      <c r="B399" s="71"/>
      <c r="C399" s="72" t="s">
        <v>175</v>
      </c>
      <c r="D399" s="53">
        <f t="shared" ref="D399:K399" si="137">SUM(D400:D401)</f>
        <v>0</v>
      </c>
      <c r="E399" s="53">
        <f t="shared" si="137"/>
        <v>0</v>
      </c>
      <c r="F399" s="53">
        <f t="shared" si="137"/>
        <v>0</v>
      </c>
      <c r="G399" s="286">
        <f t="shared" si="137"/>
        <v>0</v>
      </c>
      <c r="H399" s="53">
        <f t="shared" si="137"/>
        <v>0</v>
      </c>
      <c r="I399" s="53">
        <f t="shared" si="137"/>
        <v>0</v>
      </c>
      <c r="J399" s="53">
        <f t="shared" si="137"/>
        <v>0</v>
      </c>
      <c r="K399" s="296">
        <f t="shared" si="137"/>
        <v>0</v>
      </c>
    </row>
    <row r="400" spans="1:12" outlineLevel="1">
      <c r="A400" s="43" t="str">
        <f>LEFT(B400,3)</f>
        <v>674</v>
      </c>
      <c r="B400" s="44" t="s">
        <v>176</v>
      </c>
      <c r="C400" s="44" t="s">
        <v>177</v>
      </c>
      <c r="D400" s="58">
        <f>IF(VLOOKUP($A400,'hk2013'!$A:$G,1)=$A400,VLOOKUP($A400,'hk2013'!$A:$G,6),0)</f>
        <v>0</v>
      </c>
      <c r="E400" s="58">
        <f>IF(VLOOKUP($A400,'hk2013'!$A:$G,1)=$A400,VLOOKUP($A400,'hk2013'!$A:$G,7),0)</f>
        <v>0</v>
      </c>
      <c r="F400" s="58">
        <f>IF(VLOOKUP($A400,'hk2013'!$A:$H,1)=$A400,VLOOKUP($A400,'hk2013'!$A:$H,8),0)</f>
        <v>0</v>
      </c>
      <c r="G400" s="288">
        <f>SUM(D400+E400-F400)</f>
        <v>0</v>
      </c>
      <c r="H400" s="58">
        <f>IF(VLOOKUP($A400,'hk2012'!$A:$G,1)=$A400,VLOOKUP($A400,'hk2012'!$A:$G,6),0)</f>
        <v>0</v>
      </c>
      <c r="I400" s="58">
        <f>IF(VLOOKUP($A400,'hk2012'!$A:$G,1)=$A400,VLOOKUP($A400,'hk2012'!$A:$G,7),0)</f>
        <v>0</v>
      </c>
      <c r="J400" s="58">
        <f>IF(VLOOKUP($A400,'hk2012'!$A:$H,1)=$A400,VLOOKUP($A400,'hk2012'!$A:$H,8),0)</f>
        <v>0</v>
      </c>
      <c r="K400" s="298">
        <f>SUM(H400+I400-J400)</f>
        <v>0</v>
      </c>
    </row>
    <row r="401" spans="1:11" outlineLevel="1">
      <c r="A401" s="43" t="str">
        <f>LEFT(B401,3)</f>
        <v>679</v>
      </c>
      <c r="B401" s="44" t="s">
        <v>178</v>
      </c>
      <c r="C401" s="44" t="s">
        <v>179</v>
      </c>
      <c r="D401" s="58">
        <f>IF(VLOOKUP($A401,'hk2013'!$A:$G,1)=$A401,VLOOKUP($A401,'hk2013'!$A:$G,6),0)</f>
        <v>0</v>
      </c>
      <c r="E401" s="58">
        <f>IF(VLOOKUP($A401,'hk2013'!$A:$G,1)=$A401,VLOOKUP($A401,'hk2013'!$A:$G,7),0)</f>
        <v>0</v>
      </c>
      <c r="F401" s="58">
        <f>IF(VLOOKUP($A401,'hk2013'!$A:$H,1)=$A401,VLOOKUP($A401,'hk2013'!$A:$H,8),0)</f>
        <v>0</v>
      </c>
      <c r="G401" s="288">
        <f>SUM(D401+E401-F401)</f>
        <v>0</v>
      </c>
      <c r="H401" s="58">
        <f>IF(VLOOKUP($A401,'hk2012'!$A:$G,1)=$A401,VLOOKUP($A401,'hk2012'!$A:$G,6),0)</f>
        <v>0</v>
      </c>
      <c r="I401" s="58">
        <f>IF(VLOOKUP($A401,'hk2012'!$A:$G,1)=$A401,VLOOKUP($A401,'hk2012'!$A:$G,7),0)</f>
        <v>0</v>
      </c>
      <c r="J401" s="58">
        <f>IF(VLOOKUP($A401,'hk2012'!$A:$H,1)=$A401,VLOOKUP($A401,'hk2012'!$A:$H,8),0)</f>
        <v>0</v>
      </c>
      <c r="K401" s="298">
        <f>SUM(H401+I401-J401)</f>
        <v>0</v>
      </c>
    </row>
    <row r="402" spans="1:11" ht="11.25" outlineLevel="1" thickBot="1">
      <c r="A402" s="43"/>
      <c r="B402" s="44"/>
      <c r="C402" s="44"/>
      <c r="H402" s="74"/>
      <c r="I402" s="74"/>
      <c r="J402" s="74"/>
      <c r="K402" s="302"/>
    </row>
    <row r="403" spans="1:11">
      <c r="A403" s="78" t="s">
        <v>180</v>
      </c>
      <c r="B403" s="71"/>
      <c r="C403" s="72" t="s">
        <v>181</v>
      </c>
      <c r="D403" s="53">
        <f t="shared" ref="D403:K403" si="138">SUM(D404:D409)</f>
        <v>0</v>
      </c>
      <c r="E403" s="53">
        <f t="shared" si="138"/>
        <v>0</v>
      </c>
      <c r="F403" s="53">
        <f t="shared" si="138"/>
        <v>879.88</v>
      </c>
      <c r="G403" s="286">
        <f t="shared" si="138"/>
        <v>-879.88</v>
      </c>
      <c r="H403" s="53">
        <f t="shared" si="138"/>
        <v>0</v>
      </c>
      <c r="I403" s="53">
        <f t="shared" si="138"/>
        <v>0</v>
      </c>
      <c r="J403" s="53">
        <f t="shared" si="138"/>
        <v>0</v>
      </c>
      <c r="K403" s="296">
        <f t="shared" si="138"/>
        <v>0</v>
      </c>
    </row>
    <row r="404" spans="1:11" outlineLevel="1">
      <c r="A404" s="43" t="s">
        <v>182</v>
      </c>
      <c r="B404" s="46"/>
      <c r="C404" s="56" t="s">
        <v>181</v>
      </c>
      <c r="D404" s="58">
        <f>IF(VLOOKUP($A404,'hk2013'!$A:$G,1)=$A404,VLOOKUP($A404,'hk2013'!$A:$G,6),0)</f>
        <v>0</v>
      </c>
      <c r="E404" s="58">
        <f>IF(VLOOKUP($A404,'hk2013'!$A:$G,1)=$A404,VLOOKUP($A404,'hk2013'!$A:$G,7),0)</f>
        <v>0</v>
      </c>
      <c r="F404" s="58">
        <f>IF(VLOOKUP($A404,'hk2013'!$A:$H,1)=$A404,VLOOKUP($A404,'hk2013'!$A:$H,8),0)</f>
        <v>0</v>
      </c>
      <c r="G404" s="288">
        <f t="shared" ref="G404:G409" si="139">SUM(D404+E404-F404)</f>
        <v>0</v>
      </c>
      <c r="H404" s="58">
        <f>IF(VLOOKUP($A404,'hk2012'!$A:$G,1)=$A404,VLOOKUP($A404,'hk2012'!$A:$G,6),0)</f>
        <v>0</v>
      </c>
      <c r="I404" s="58">
        <f>IF(VLOOKUP($A404,'hk2012'!$A:$G,1)=$A404,VLOOKUP($A404,'hk2012'!$A:$G,7),0)</f>
        <v>0</v>
      </c>
      <c r="J404" s="58">
        <f>IF(VLOOKUP($A404,'hk2012'!$A:$H,1)=$A404,VLOOKUP($A404,'hk2012'!$A:$H,8),0)</f>
        <v>0</v>
      </c>
      <c r="K404" s="298">
        <f t="shared" ref="K404:K409" si="140">SUM(H404+I404-J404)</f>
        <v>0</v>
      </c>
    </row>
    <row r="405" spans="1:11" outlineLevel="1">
      <c r="A405" s="98" t="str">
        <f>LEFT(B405,3)</f>
        <v>681</v>
      </c>
      <c r="B405" s="44" t="s">
        <v>183</v>
      </c>
      <c r="C405" s="44" t="s">
        <v>184</v>
      </c>
      <c r="D405" s="58">
        <f>IF(VLOOKUP($A405,'hk2013'!$A:$G,1)=$A405,VLOOKUP($A405,'hk2013'!$A:$G,6),0)</f>
        <v>0</v>
      </c>
      <c r="E405" s="58">
        <f>IF(VLOOKUP($A405,'hk2013'!$A:$G,1)=$A405,VLOOKUP($A405,'hk2013'!$A:$G,7),0)</f>
        <v>0</v>
      </c>
      <c r="F405" s="58">
        <f>IF(VLOOKUP($A405,'hk2013'!$A:$H,1)=$A405,VLOOKUP($A405,'hk2013'!$A:$H,8),0)</f>
        <v>0</v>
      </c>
      <c r="G405" s="288">
        <f t="shared" si="139"/>
        <v>0</v>
      </c>
      <c r="H405" s="58">
        <f>IF(VLOOKUP($A405,'hk2012'!$A:$G,1)=$A405,VLOOKUP($A405,'hk2012'!$A:$G,6),0)</f>
        <v>0</v>
      </c>
      <c r="I405" s="58">
        <f>IF(VLOOKUP($A405,'hk2012'!$A:$G,1)=$A405,VLOOKUP($A405,'hk2012'!$A:$G,7),0)</f>
        <v>0</v>
      </c>
      <c r="J405" s="58">
        <f>IF(VLOOKUP($A405,'hk2012'!$A:$H,1)=$A405,VLOOKUP($A405,'hk2012'!$A:$H,8),0)</f>
        <v>0</v>
      </c>
      <c r="K405" s="298">
        <f t="shared" si="140"/>
        <v>0</v>
      </c>
    </row>
    <row r="406" spans="1:11" outlineLevel="1">
      <c r="A406" s="98" t="str">
        <f>LEFT(B406,3)</f>
        <v>682</v>
      </c>
      <c r="B406" s="44" t="s">
        <v>185</v>
      </c>
      <c r="C406" s="44" t="s">
        <v>186</v>
      </c>
      <c r="D406" s="58">
        <f>IF(VLOOKUP($A406,'hk2013'!$A:$G,1)=$A406,VLOOKUP($A406,'hk2013'!$A:$G,6),0)</f>
        <v>0</v>
      </c>
      <c r="E406" s="58">
        <f>IF(VLOOKUP($A406,'hk2013'!$A:$G,1)=$A406,VLOOKUP($A406,'hk2013'!$A:$G,7),0)</f>
        <v>0</v>
      </c>
      <c r="F406" s="58">
        <f>IF(VLOOKUP($A406,'hk2013'!$A:$H,1)=$A406,VLOOKUP($A406,'hk2013'!$A:$H,8),0)</f>
        <v>0</v>
      </c>
      <c r="G406" s="288">
        <f t="shared" si="139"/>
        <v>0</v>
      </c>
      <c r="H406" s="58">
        <f>IF(VLOOKUP($A406,'hk2012'!$A:$G,1)=$A406,VLOOKUP($A406,'hk2012'!$A:$G,6),0)</f>
        <v>0</v>
      </c>
      <c r="I406" s="58">
        <f>IF(VLOOKUP($A406,'hk2012'!$A:$G,1)=$A406,VLOOKUP($A406,'hk2012'!$A:$G,7),0)</f>
        <v>0</v>
      </c>
      <c r="J406" s="58">
        <f>IF(VLOOKUP($A406,'hk2012'!$A:$H,1)=$A406,VLOOKUP($A406,'hk2012'!$A:$H,8),0)</f>
        <v>0</v>
      </c>
      <c r="K406" s="298">
        <f t="shared" si="140"/>
        <v>0</v>
      </c>
    </row>
    <row r="407" spans="1:11" outlineLevel="1">
      <c r="A407" s="98" t="str">
        <f>LEFT(B407,3)</f>
        <v>684</v>
      </c>
      <c r="B407" s="44" t="s">
        <v>187</v>
      </c>
      <c r="C407" s="44" t="s">
        <v>177</v>
      </c>
      <c r="D407" s="58">
        <f>IF(VLOOKUP($A407,'hk2013'!$A:$G,1)=$A407,VLOOKUP($A407,'hk2013'!$A:$G,6),0)</f>
        <v>0</v>
      </c>
      <c r="E407" s="58">
        <f>IF(VLOOKUP($A407,'hk2013'!$A:$G,1)=$A407,VLOOKUP($A407,'hk2013'!$A:$G,7),0)</f>
        <v>0</v>
      </c>
      <c r="F407" s="58">
        <f>IF(VLOOKUP($A407,'hk2013'!$A:$H,1)=$A407,VLOOKUP($A407,'hk2013'!$A:$H,8),0)</f>
        <v>0</v>
      </c>
      <c r="G407" s="288">
        <f t="shared" si="139"/>
        <v>0</v>
      </c>
      <c r="H407" s="58">
        <f>IF(VLOOKUP($A407,'hk2012'!$A:$G,1)=$A407,VLOOKUP($A407,'hk2012'!$A:$G,6),0)</f>
        <v>0</v>
      </c>
      <c r="I407" s="58">
        <f>IF(VLOOKUP($A407,'hk2012'!$A:$G,1)=$A407,VLOOKUP($A407,'hk2012'!$A:$G,7),0)</f>
        <v>0</v>
      </c>
      <c r="J407" s="58">
        <f>IF(VLOOKUP($A407,'hk2012'!$A:$H,1)=$A407,VLOOKUP($A407,'hk2012'!$A:$H,8),0)</f>
        <v>0</v>
      </c>
      <c r="K407" s="298">
        <f t="shared" si="140"/>
        <v>0</v>
      </c>
    </row>
    <row r="408" spans="1:11" outlineLevel="1">
      <c r="A408" s="43" t="str">
        <f>LEFT(B408,3)</f>
        <v>688</v>
      </c>
      <c r="B408" s="44" t="s">
        <v>188</v>
      </c>
      <c r="C408" s="44" t="s">
        <v>189</v>
      </c>
      <c r="D408" s="58">
        <f>IF(VLOOKUP($A408,'hk2013'!$A:$G,1)=$A408,VLOOKUP($A408,'hk2013'!$A:$G,6),0)</f>
        <v>0</v>
      </c>
      <c r="E408" s="58">
        <f>IF(VLOOKUP($A408,'hk2013'!$A:$G,1)=$A408,VLOOKUP($A408,'hk2013'!$A:$G,7),0)</f>
        <v>0</v>
      </c>
      <c r="F408" s="58">
        <f>IF(VLOOKUP($A408,'hk2013'!$A:$H,1)=$A408,VLOOKUP($A408,'hk2013'!$A:$H,8),0)</f>
        <v>879.88</v>
      </c>
      <c r="G408" s="288">
        <f t="shared" si="139"/>
        <v>-879.88</v>
      </c>
      <c r="H408" s="58">
        <f>IF(VLOOKUP($A408,'hk2012'!$A:$G,1)=$A408,VLOOKUP($A408,'hk2012'!$A:$G,6),0)</f>
        <v>0</v>
      </c>
      <c r="I408" s="58">
        <f>IF(VLOOKUP($A408,'hk2012'!$A:$G,1)=$A408,VLOOKUP($A408,'hk2012'!$A:$G,7),0)</f>
        <v>0</v>
      </c>
      <c r="J408" s="58">
        <f>IF(VLOOKUP($A408,'hk2012'!$A:$H,1)=$A408,VLOOKUP($A408,'hk2012'!$A:$H,8),0)</f>
        <v>0</v>
      </c>
      <c r="K408" s="298">
        <f t="shared" si="140"/>
        <v>0</v>
      </c>
    </row>
    <row r="409" spans="1:11" outlineLevel="1">
      <c r="A409" s="43" t="str">
        <f>LEFT(B409,3)</f>
        <v>689</v>
      </c>
      <c r="B409" s="44" t="s">
        <v>190</v>
      </c>
      <c r="C409" s="44" t="s">
        <v>179</v>
      </c>
      <c r="D409" s="58">
        <f>IF(VLOOKUP($A409,'hk2013'!$A:$G,1)=$A409,VLOOKUP($A409,'hk2013'!$A:$G,6),0)</f>
        <v>0</v>
      </c>
      <c r="E409" s="58">
        <f>IF(VLOOKUP($A409,'hk2013'!$A:$G,1)=$A409,VLOOKUP($A409,'hk2013'!$A:$G,7),0)</f>
        <v>0</v>
      </c>
      <c r="F409" s="58">
        <f>IF(VLOOKUP($A409,'hk2013'!$A:$H,1)=$A409,VLOOKUP($A409,'hk2013'!$A:$H,8),0)</f>
        <v>0</v>
      </c>
      <c r="G409" s="288">
        <f t="shared" si="139"/>
        <v>0</v>
      </c>
      <c r="H409" s="58">
        <f>IF(VLOOKUP($A409,'hk2012'!$A:$G,1)=$A409,VLOOKUP($A409,'hk2012'!$A:$G,6),0)</f>
        <v>0</v>
      </c>
      <c r="I409" s="58">
        <f>IF(VLOOKUP($A409,'hk2012'!$A:$G,1)=$A409,VLOOKUP($A409,'hk2012'!$A:$G,7),0)</f>
        <v>0</v>
      </c>
      <c r="J409" s="58">
        <f>IF(VLOOKUP($A409,'hk2012'!$A:$H,1)=$A409,VLOOKUP($A409,'hk2012'!$A:$H,8),0)</f>
        <v>0</v>
      </c>
      <c r="K409" s="298">
        <f t="shared" si="140"/>
        <v>0</v>
      </c>
    </row>
    <row r="410" spans="1:11" ht="11.25" outlineLevel="1" thickBot="1">
      <c r="A410" s="43"/>
      <c r="B410" s="44"/>
      <c r="C410" s="44" t="s">
        <v>522</v>
      </c>
      <c r="H410" s="74"/>
      <c r="I410" s="74"/>
      <c r="J410" s="74"/>
      <c r="K410" s="302"/>
    </row>
    <row r="411" spans="1:11">
      <c r="A411" s="78" t="s">
        <v>191</v>
      </c>
      <c r="B411" s="71"/>
      <c r="C411" s="72" t="s">
        <v>192</v>
      </c>
      <c r="D411" s="53">
        <f t="shared" ref="D411:K411" si="141">SUM(D412:D413)</f>
        <v>0</v>
      </c>
      <c r="E411" s="53">
        <f t="shared" si="141"/>
        <v>0</v>
      </c>
      <c r="F411" s="53">
        <f t="shared" si="141"/>
        <v>0</v>
      </c>
      <c r="G411" s="286">
        <f t="shared" si="141"/>
        <v>0</v>
      </c>
      <c r="H411" s="53">
        <f t="shared" si="141"/>
        <v>0</v>
      </c>
      <c r="I411" s="53">
        <f t="shared" si="141"/>
        <v>0</v>
      </c>
      <c r="J411" s="53">
        <f t="shared" si="141"/>
        <v>0</v>
      </c>
      <c r="K411" s="296">
        <f t="shared" si="141"/>
        <v>0</v>
      </c>
    </row>
    <row r="412" spans="1:11" outlineLevel="1">
      <c r="A412" s="43" t="str">
        <f>LEFT(B412,3)</f>
        <v>697</v>
      </c>
      <c r="B412" s="44" t="s">
        <v>193</v>
      </c>
      <c r="C412" s="44" t="s">
        <v>194</v>
      </c>
      <c r="D412" s="58">
        <f>IF(VLOOKUP($A412,'hk2013'!$A:$G,1)=$A412,VLOOKUP($A412,'hk2013'!$A:$G,6),0)</f>
        <v>0</v>
      </c>
      <c r="E412" s="58">
        <f>IF(VLOOKUP($A412,'hk2013'!$A:$G,1)=$A412,VLOOKUP($A412,'hk2013'!$A:$G,7),0)</f>
        <v>0</v>
      </c>
      <c r="F412" s="58">
        <f>IF(VLOOKUP($A412,'hk2013'!$A:$H,1)=$A412,VLOOKUP($A412,'hk2013'!$A:$H,8),0)</f>
        <v>0</v>
      </c>
      <c r="G412" s="288">
        <f>SUM(D412+E412-F412)</f>
        <v>0</v>
      </c>
      <c r="H412" s="58">
        <f>IF(VLOOKUP($A412,'hk2012'!$A:$G,1)=$A412,VLOOKUP($A412,'hk2012'!$A:$G,6),0)</f>
        <v>0</v>
      </c>
      <c r="I412" s="58">
        <f>IF(VLOOKUP($A412,'hk2012'!$A:$G,1)=$A412,VLOOKUP($A412,'hk2012'!$A:$G,7),0)</f>
        <v>0</v>
      </c>
      <c r="J412" s="58">
        <f>IF(VLOOKUP($A412,'hk2012'!$A:$H,1)=$A412,VLOOKUP($A412,'hk2012'!$A:$H,8),0)</f>
        <v>0</v>
      </c>
      <c r="K412" s="298">
        <f>SUM(H412+I412-J412)</f>
        <v>0</v>
      </c>
    </row>
    <row r="413" spans="1:11" outlineLevel="1">
      <c r="A413" s="43" t="str">
        <f>LEFT(B413,3)</f>
        <v>698</v>
      </c>
      <c r="B413" s="44" t="s">
        <v>195</v>
      </c>
      <c r="C413" s="44" t="s">
        <v>196</v>
      </c>
      <c r="D413" s="58">
        <f>IF(VLOOKUP($A413,'hk2013'!$A:$G,1)=$A413,VLOOKUP($A413,'hk2013'!$A:$G,6),0)</f>
        <v>0</v>
      </c>
      <c r="E413" s="58">
        <f>IF(VLOOKUP($A413,'hk2013'!$A:$G,1)=$A413,VLOOKUP($A413,'hk2013'!$A:$G,7),0)</f>
        <v>0</v>
      </c>
      <c r="F413" s="58">
        <f>IF(VLOOKUP($A413,'hk2013'!$A:$H,1)=$A413,VLOOKUP($A413,'hk2013'!$A:$H,8),0)</f>
        <v>0</v>
      </c>
      <c r="G413" s="288">
        <f>SUM(D413+E413-F413)</f>
        <v>0</v>
      </c>
      <c r="H413" s="58">
        <f>IF(VLOOKUP($A413,'hk2012'!$A:$G,1)=$A413,VLOOKUP($A413,'hk2012'!$A:$G,6),0)</f>
        <v>0</v>
      </c>
      <c r="I413" s="58">
        <f>IF(VLOOKUP($A413,'hk2012'!$A:$G,1)=$A413,VLOOKUP($A413,'hk2012'!$A:$G,7),0)</f>
        <v>0</v>
      </c>
      <c r="J413" s="58">
        <f>IF(VLOOKUP($A413,'hk2012'!$A:$H,1)=$A413,VLOOKUP($A413,'hk2012'!$A:$H,8),0)</f>
        <v>0</v>
      </c>
      <c r="K413" s="298">
        <f>SUM(H413+I413-J413)</f>
        <v>0</v>
      </c>
    </row>
    <row r="414" spans="1:11" ht="11.25" outlineLevel="1" thickBot="1">
      <c r="A414" s="43"/>
      <c r="B414" s="44"/>
      <c r="C414" s="44"/>
      <c r="H414" s="74"/>
      <c r="I414" s="74"/>
      <c r="J414" s="74"/>
      <c r="K414" s="302"/>
    </row>
    <row r="415" spans="1:11" ht="12" thickBot="1">
      <c r="A415" s="47" t="s">
        <v>197</v>
      </c>
      <c r="B415" s="44"/>
      <c r="C415" s="48" t="s">
        <v>205</v>
      </c>
      <c r="D415" s="69"/>
      <c r="E415" s="69"/>
      <c r="F415" s="69"/>
      <c r="G415" s="291"/>
      <c r="H415" s="69"/>
      <c r="I415" s="69"/>
      <c r="J415" s="69"/>
      <c r="K415" s="301"/>
    </row>
    <row r="416" spans="1:11">
      <c r="A416" s="78" t="s">
        <v>206</v>
      </c>
      <c r="B416" s="71"/>
      <c r="C416" s="72" t="s">
        <v>207</v>
      </c>
      <c r="D416" s="53">
        <f t="shared" ref="D416:K416" si="142">SUM(D417:D418)</f>
        <v>0</v>
      </c>
      <c r="E416" s="53">
        <f t="shared" si="142"/>
        <v>0</v>
      </c>
      <c r="F416" s="53">
        <f t="shared" si="142"/>
        <v>0</v>
      </c>
      <c r="G416" s="286">
        <f t="shared" si="142"/>
        <v>0</v>
      </c>
      <c r="H416" s="53">
        <f t="shared" si="142"/>
        <v>0</v>
      </c>
      <c r="I416" s="53">
        <f t="shared" si="142"/>
        <v>0</v>
      </c>
      <c r="J416" s="53">
        <f t="shared" si="142"/>
        <v>0</v>
      </c>
      <c r="K416" s="296">
        <f t="shared" si="142"/>
        <v>0</v>
      </c>
    </row>
    <row r="417" spans="1:18" outlineLevel="1">
      <c r="A417" s="43" t="str">
        <f>LEFT(B417,3)</f>
        <v>701</v>
      </c>
      <c r="B417" s="44" t="s">
        <v>208</v>
      </c>
      <c r="C417" s="44" t="s">
        <v>209</v>
      </c>
      <c r="D417" s="58">
        <f>IF(VLOOKUP($A417,'hk2013'!$A:$G,1)=$A417,VLOOKUP($A417,'hk2013'!$A:$G,5),0)</f>
        <v>0</v>
      </c>
      <c r="E417" s="58">
        <f>IF(VLOOKUP($A417,'hk2013'!$A:$G,1)=$A417,VLOOKUP($A417,'hk2013'!$A:$G,6),0)</f>
        <v>0</v>
      </c>
      <c r="F417" s="58">
        <f>IF(VLOOKUP($A417,'hk2013'!$A:$H,1)=$A417,VLOOKUP($A417,'hk2013'!$A:$H,7),0)</f>
        <v>0</v>
      </c>
      <c r="G417" s="288">
        <f>SUM(D417+E417-F417)</f>
        <v>0</v>
      </c>
      <c r="H417" s="58">
        <f>IF(VLOOKUP($A417,'hk2012'!$A:$G,1)=$A417,VLOOKUP($A417,'hk2012'!$A:$G,5),0)</f>
        <v>0</v>
      </c>
      <c r="I417" s="58">
        <f>IF(VLOOKUP($A417,'hk2012'!$A:$G,1)=$A417,VLOOKUP($A417,'hk2012'!$A:$G,6),0)</f>
        <v>0</v>
      </c>
      <c r="J417" s="58">
        <f>IF(VLOOKUP($A417,'hk2012'!$A:$H,1)=$A417,VLOOKUP($A417,'hk2012'!$A:$H,7),0)</f>
        <v>0</v>
      </c>
      <c r="K417" s="298">
        <f>SUM(H417+I417-J417)</f>
        <v>0</v>
      </c>
    </row>
    <row r="418" spans="1:18" outlineLevel="1">
      <c r="A418" s="43" t="str">
        <f>LEFT(B418,3)</f>
        <v>702</v>
      </c>
      <c r="B418" s="44" t="s">
        <v>210</v>
      </c>
      <c r="C418" s="44" t="s">
        <v>211</v>
      </c>
      <c r="D418" s="58">
        <f>IF(VLOOKUP($A418,'hk2013'!$A:$G,1)=$A418,VLOOKUP($A418,'hk2013'!$A:$G,5),0)</f>
        <v>0</v>
      </c>
      <c r="E418" s="58">
        <f>IF(VLOOKUP($A418,'hk2013'!$A:$G,1)=$A418,VLOOKUP($A418,'hk2013'!$A:$G,6),0)</f>
        <v>0</v>
      </c>
      <c r="F418" s="58">
        <f>IF(VLOOKUP($A418,'hk2013'!$A:$H,1)=$A418,VLOOKUP($A418,'hk2013'!$A:$H,7),0)</f>
        <v>0</v>
      </c>
      <c r="G418" s="288">
        <f>SUM(D418+E418-F418)</f>
        <v>0</v>
      </c>
      <c r="H418" s="58">
        <f>IF(VLOOKUP($A418,'hk2012'!$A:$G,1)=$A418,VLOOKUP($A418,'hk2012'!$A:$G,5),0)</f>
        <v>0</v>
      </c>
      <c r="I418" s="58">
        <f>IF(VLOOKUP($A418,'hk2012'!$A:$G,1)=$A418,VLOOKUP($A418,'hk2012'!$A:$G,6),0)</f>
        <v>0</v>
      </c>
      <c r="J418" s="58">
        <f>IF(VLOOKUP($A418,'hk2012'!$A:$H,1)=$A418,VLOOKUP($A418,'hk2012'!$A:$H,7),0)</f>
        <v>0</v>
      </c>
      <c r="K418" s="298">
        <f>SUM(H418+I418-J418)</f>
        <v>0</v>
      </c>
    </row>
    <row r="419" spans="1:18" ht="11.25" outlineLevel="1" thickBot="1">
      <c r="A419" s="81"/>
      <c r="B419" s="82"/>
      <c r="C419" s="82"/>
      <c r="D419" s="68"/>
      <c r="E419" s="68"/>
      <c r="F419" s="68"/>
      <c r="G419" s="288"/>
      <c r="H419" s="68"/>
      <c r="I419" s="68"/>
      <c r="J419" s="68"/>
      <c r="K419" s="298"/>
      <c r="L419" s="80"/>
      <c r="M419" s="85"/>
      <c r="O419" s="82"/>
      <c r="P419" s="80"/>
      <c r="Q419" s="80"/>
      <c r="R419" s="80"/>
    </row>
    <row r="420" spans="1:18" ht="13.5" customHeight="1">
      <c r="A420" s="78" t="s">
        <v>212</v>
      </c>
      <c r="B420" s="71"/>
      <c r="C420" s="72" t="s">
        <v>213</v>
      </c>
      <c r="D420" s="53">
        <f t="shared" ref="D420:K420" si="143">SUM(D421)</f>
        <v>0</v>
      </c>
      <c r="E420" s="53">
        <f t="shared" si="143"/>
        <v>0</v>
      </c>
      <c r="F420" s="53">
        <f t="shared" si="143"/>
        <v>0</v>
      </c>
      <c r="G420" s="286">
        <f t="shared" si="143"/>
        <v>0</v>
      </c>
      <c r="H420" s="53">
        <f t="shared" si="143"/>
        <v>0</v>
      </c>
      <c r="I420" s="53">
        <f t="shared" si="143"/>
        <v>0</v>
      </c>
      <c r="J420" s="53">
        <f t="shared" si="143"/>
        <v>0</v>
      </c>
      <c r="K420" s="296">
        <f t="shared" si="143"/>
        <v>0</v>
      </c>
    </row>
    <row r="421" spans="1:18" outlineLevel="1">
      <c r="A421" s="43" t="str">
        <f>LEFT(B421,3)</f>
        <v>710</v>
      </c>
      <c r="B421" s="44" t="s">
        <v>214</v>
      </c>
      <c r="C421" s="44" t="s">
        <v>215</v>
      </c>
      <c r="D421" s="58">
        <f>IF(VLOOKUP($A421,'hk2013'!$A:$G,1)=$A421,VLOOKUP($A421,'hk2013'!$A:$G,5),0)</f>
        <v>0</v>
      </c>
      <c r="E421" s="58">
        <f>IF(VLOOKUP($A421,'hk2013'!$A:$G,1)=$A421,VLOOKUP($A421,'hk2013'!$A:$G,6),0)</f>
        <v>0</v>
      </c>
      <c r="F421" s="58">
        <f>IF(VLOOKUP($A421,'hk2013'!$A:$H,1)=$A421,VLOOKUP($A421,'hk2013'!$A:$H,7),0)</f>
        <v>0</v>
      </c>
      <c r="G421" s="288">
        <f>SUM(D421+E421-F421)</f>
        <v>0</v>
      </c>
      <c r="H421" s="58">
        <f>IF(VLOOKUP($A421,'hk2012'!$A:$G,1)=$A421,VLOOKUP($A421,'hk2012'!$A:$G,5),0)</f>
        <v>0</v>
      </c>
      <c r="I421" s="58">
        <f>IF(VLOOKUP($A421,'hk2012'!$A:$G,1)=$A421,VLOOKUP($A421,'hk2012'!$A:$G,6),0)</f>
        <v>0</v>
      </c>
      <c r="J421" s="58">
        <f>IF(VLOOKUP($A421,'hk2012'!$A:$H,1)=$A421,VLOOKUP($A421,'hk2012'!$A:$H,7),0)</f>
        <v>0</v>
      </c>
      <c r="K421" s="298">
        <f>SUM(H421+I421-J421)</f>
        <v>0</v>
      </c>
    </row>
    <row r="422" spans="1:18" ht="11.25" outlineLevel="1" thickBot="1">
      <c r="H422" s="74"/>
      <c r="I422" s="74"/>
      <c r="J422" s="74"/>
      <c r="K422" s="302"/>
    </row>
    <row r="423" spans="1:18" ht="11.25">
      <c r="A423" s="47"/>
      <c r="B423" s="44"/>
      <c r="C423" s="48" t="s">
        <v>216</v>
      </c>
      <c r="D423" s="69"/>
      <c r="E423" s="69"/>
      <c r="F423" s="69"/>
      <c r="G423" s="291"/>
      <c r="H423" s="69"/>
      <c r="I423" s="69"/>
      <c r="J423" s="69"/>
      <c r="K423" s="301"/>
    </row>
    <row r="424" spans="1:18" ht="11.25" thickBot="1">
      <c r="H424" s="74"/>
      <c r="I424" s="74"/>
      <c r="J424" s="74"/>
      <c r="K424" s="302"/>
    </row>
    <row r="425" spans="1:18" ht="11.25">
      <c r="A425" s="47"/>
      <c r="B425" s="44"/>
      <c r="C425" s="48" t="s">
        <v>217</v>
      </c>
      <c r="D425" s="69"/>
      <c r="E425" s="69"/>
      <c r="F425" s="69"/>
      <c r="G425" s="291"/>
      <c r="H425" s="69"/>
      <c r="I425" s="69"/>
      <c r="J425" s="69"/>
      <c r="K425" s="301"/>
    </row>
  </sheetData>
  <sheetProtection selectLockedCells="1" selectUnlockedCells="1"/>
  <dataConsolidate/>
  <mergeCells count="3">
    <mergeCell ref="D3:G3"/>
    <mergeCell ref="H3:K3"/>
    <mergeCell ref="C1:K1"/>
  </mergeCells>
  <phoneticPr fontId="31" type="noConversion"/>
  <printOptions gridLinesSet="0"/>
  <pageMargins left="0.78740157499999996" right="0.78740157499999996" top="0.984251969" bottom="0.984251969" header="0.5" footer="0.5"/>
  <pageSetup paperSize="9" orientation="landscape" horizontalDpi="4294967293" verticalDpi="1200" r:id="rId1"/>
  <headerFooter alignWithMargins="0">
    <oddHeader>&amp;A</oddHeader>
    <oddFooter>Page 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sheetPr codeName="List7">
    <tabColor rgb="FFFF0000"/>
  </sheetPr>
  <dimension ref="A1:AH126"/>
  <sheetViews>
    <sheetView zoomScale="115" zoomScaleNormal="115" workbookViewId="0">
      <selection activeCell="A118" sqref="A118"/>
    </sheetView>
  </sheetViews>
  <sheetFormatPr defaultRowHeight="11.25"/>
  <cols>
    <col min="1" max="1" width="51.140625" style="137" customWidth="1"/>
    <col min="2" max="2" width="3.5703125" style="281" customWidth="1"/>
    <col min="3" max="3" width="8" style="137" bestFit="1" customWidth="1"/>
    <col min="4" max="4" width="7.42578125" style="137" bestFit="1" customWidth="1"/>
    <col min="5" max="5" width="7.5703125" style="137" bestFit="1" customWidth="1"/>
    <col min="6" max="9" width="4" style="137" bestFit="1" customWidth="1"/>
    <col min="10" max="10" width="8.42578125" style="137" hidden="1" customWidth="1"/>
    <col min="11" max="11" width="7.42578125" style="369" bestFit="1" customWidth="1"/>
    <col min="12" max="12" width="8" style="282" bestFit="1" customWidth="1"/>
    <col min="13" max="13" width="7.42578125" style="282" bestFit="1" customWidth="1"/>
    <col min="14" max="14" width="8" style="282" bestFit="1" customWidth="1"/>
    <col min="15" max="15" width="4" style="283" hidden="1" customWidth="1"/>
    <col min="16" max="16" width="7.7109375" style="283" hidden="1" customWidth="1"/>
    <col min="17" max="17" width="8.7109375" style="282" bestFit="1" customWidth="1"/>
    <col min="18" max="18" width="13.7109375" style="378" customWidth="1"/>
    <col min="19" max="19" width="8" style="137" bestFit="1" customWidth="1"/>
    <col min="20" max="25" width="4" style="137" bestFit="1" customWidth="1"/>
    <col min="26" max="26" width="7.42578125" style="369" bestFit="1" customWidth="1"/>
    <col min="27" max="27" width="8" style="282" bestFit="1" customWidth="1"/>
    <col min="28" max="28" width="8.140625" style="282" customWidth="1"/>
    <col min="29" max="29" width="4" style="282" bestFit="1" customWidth="1"/>
    <col min="30" max="31" width="4" style="283" bestFit="1" customWidth="1"/>
    <col min="32" max="32" width="4" style="282" bestFit="1" customWidth="1"/>
    <col min="33" max="33" width="13.42578125" style="378" customWidth="1"/>
    <col min="34" max="16384" width="9.140625" style="137"/>
  </cols>
  <sheetData>
    <row r="1" spans="1:34">
      <c r="A1" s="3061" t="s">
        <v>2582</v>
      </c>
      <c r="B1" s="3062"/>
      <c r="C1" s="3062"/>
      <c r="D1" s="3062"/>
      <c r="E1" s="3062"/>
      <c r="F1" s="3062"/>
      <c r="G1" s="3062"/>
      <c r="H1" s="3062"/>
      <c r="I1" s="3062"/>
      <c r="J1" s="3062"/>
      <c r="K1" s="3062"/>
      <c r="L1" s="3062"/>
      <c r="M1" s="3062"/>
      <c r="N1" s="3062"/>
      <c r="O1" s="3062"/>
      <c r="P1" s="3062"/>
      <c r="Q1" s="3062"/>
      <c r="R1" s="3062"/>
      <c r="S1" s="3062"/>
      <c r="T1" s="3062"/>
      <c r="U1" s="3062"/>
      <c r="V1" s="3062"/>
      <c r="W1" s="3062"/>
      <c r="X1" s="3062"/>
      <c r="Y1" s="3062"/>
      <c r="Z1" s="3062"/>
      <c r="AA1" s="3062"/>
      <c r="AB1" s="3062"/>
      <c r="AC1" s="3062"/>
      <c r="AD1" s="3062"/>
      <c r="AE1" s="3062"/>
      <c r="AF1" s="3062"/>
      <c r="AG1" s="3062"/>
    </row>
    <row r="2" spans="1:34">
      <c r="A2" s="332" t="s">
        <v>1959</v>
      </c>
      <c r="B2" s="333" t="s">
        <v>222</v>
      </c>
      <c r="K2" s="366">
        <f>SUM(K3+K31+K62)</f>
        <v>80723.920000000013</v>
      </c>
      <c r="L2" s="362"/>
      <c r="M2" s="362"/>
      <c r="N2" s="370">
        <f>SUM(N3+N31+N62)</f>
        <v>17261.019999999997</v>
      </c>
      <c r="O2" s="363"/>
      <c r="P2" s="363"/>
      <c r="Q2" s="370">
        <f>SUM(Q3+Q31+Q62)</f>
        <v>0</v>
      </c>
      <c r="R2" s="373">
        <f>SUM(R3+R31+R62)</f>
        <v>63462.900000000016</v>
      </c>
      <c r="Z2" s="366">
        <f>SUM(Z3+Z31+Z62)</f>
        <v>84877.06</v>
      </c>
      <c r="AC2" s="370">
        <f>SUM(AC3+AC31+AC62)</f>
        <v>16692.150000000001</v>
      </c>
      <c r="AF2" s="370">
        <f>SUM(AF3+AF31+AF62)</f>
        <v>0</v>
      </c>
      <c r="AG2" s="373">
        <f>SUM(AG3+AG31+AG62)</f>
        <v>68184.909999999989</v>
      </c>
    </row>
    <row r="3" spans="1:34">
      <c r="A3" s="332" t="s">
        <v>1960</v>
      </c>
      <c r="B3" s="333" t="s">
        <v>1958</v>
      </c>
      <c r="K3" s="366">
        <f>SUM(K22+K12+K4)</f>
        <v>17879.07</v>
      </c>
      <c r="L3" s="362"/>
      <c r="M3" s="362"/>
      <c r="N3" s="370">
        <f>SUM(N22+N12+N4)</f>
        <v>17261.019999999997</v>
      </c>
      <c r="O3" s="363"/>
      <c r="P3" s="363"/>
      <c r="Q3" s="370">
        <f>SUM(Q22+Q12+Q4)</f>
        <v>0</v>
      </c>
      <c r="R3" s="373">
        <f>SUM(R22+R12+R4)</f>
        <v>618.05000000000291</v>
      </c>
      <c r="Z3" s="366">
        <f>SUM(Z22+Z12+Z4)</f>
        <v>17879.07</v>
      </c>
      <c r="AC3" s="370">
        <f>SUM(AC22+AC12+AC4)</f>
        <v>16692.150000000001</v>
      </c>
      <c r="AF3" s="370">
        <f>SUM(AF22+AF12+AF4)</f>
        <v>0</v>
      </c>
      <c r="AG3" s="373">
        <f>SUM(AG22+AG12+AG4)</f>
        <v>1186.9199999999983</v>
      </c>
      <c r="AH3" s="1579"/>
    </row>
    <row r="4" spans="1:34">
      <c r="A4" s="332" t="s">
        <v>1961</v>
      </c>
      <c r="B4" s="333" t="s">
        <v>223</v>
      </c>
      <c r="K4" s="366">
        <f>SUM(K5:K11)</f>
        <v>0</v>
      </c>
      <c r="L4" s="362"/>
      <c r="M4" s="362"/>
      <c r="N4" s="370">
        <f>SUM(N5:N11)</f>
        <v>0</v>
      </c>
      <c r="O4" s="363"/>
      <c r="P4" s="363"/>
      <c r="Q4" s="371">
        <f>SUM(Q5:Q11)</f>
        <v>0</v>
      </c>
      <c r="R4" s="373">
        <f>SUM(K4-N4-Q4)</f>
        <v>0</v>
      </c>
      <c r="Z4" s="366">
        <f>SUM(Z5:Z11)</f>
        <v>0</v>
      </c>
      <c r="AC4" s="370">
        <f>SUM(AC5:AC11)</f>
        <v>0</v>
      </c>
      <c r="AF4" s="371">
        <f>SUM(AF5:AF11)</f>
        <v>0</v>
      </c>
      <c r="AG4" s="373">
        <f>SUM(Z4-AC4-AF4)</f>
        <v>0</v>
      </c>
    </row>
    <row r="5" spans="1:34">
      <c r="A5" s="139" t="s">
        <v>1962</v>
      </c>
      <c r="B5" s="281" t="s">
        <v>224</v>
      </c>
      <c r="C5" s="265">
        <f>'HL KNIHA VYPOC'!$G$8</f>
        <v>0</v>
      </c>
      <c r="K5" s="367">
        <f>SUM(C5:J5)</f>
        <v>0</v>
      </c>
      <c r="L5" s="305">
        <f>'HL KNIHA VYPOC'!$G$53</f>
        <v>0</v>
      </c>
      <c r="N5" s="305">
        <f t="shared" ref="N5:N38" si="0">SUM(L5:M5)*-1</f>
        <v>0</v>
      </c>
      <c r="O5" s="306">
        <f>'ANAL UCTY'!I11</f>
        <v>0</v>
      </c>
      <c r="Q5" s="372">
        <f t="shared" ref="Q5:Q38" si="1">SUM(O5:P5)*-1</f>
        <v>0</v>
      </c>
      <c r="R5" s="374">
        <f>SUM(K5-N5-Q5)</f>
        <v>0</v>
      </c>
      <c r="S5" s="265">
        <f>'HL KNIHA VYPOC'!$K$8</f>
        <v>0</v>
      </c>
      <c r="Z5" s="367">
        <f>SUM(S5:Y5)</f>
        <v>0</v>
      </c>
      <c r="AA5" s="305">
        <f>'HL KNIHA VYPOC'!K53</f>
        <v>0</v>
      </c>
      <c r="AB5" s="305"/>
      <c r="AC5" s="305">
        <f t="shared" ref="AC5:AC38" si="2">SUM(AA5:AB5)*-1</f>
        <v>0</v>
      </c>
      <c r="AD5" s="306">
        <f>'ANAL UCTY'!J11</f>
        <v>0</v>
      </c>
      <c r="AE5" s="306"/>
      <c r="AF5" s="372">
        <f t="shared" ref="AF5:AF38" si="3">SUM(AD5:AE5)*-1</f>
        <v>0</v>
      </c>
      <c r="AG5" s="374">
        <f>SUM(Z5-AC5-AF5)</f>
        <v>0</v>
      </c>
    </row>
    <row r="6" spans="1:34">
      <c r="A6" s="139" t="s">
        <v>1963</v>
      </c>
      <c r="B6" s="281" t="s">
        <v>225</v>
      </c>
      <c r="C6" s="265">
        <f>'HL KNIHA VYPOC'!$G$9</f>
        <v>0</v>
      </c>
      <c r="K6" s="367">
        <f t="shared" ref="K6:K66" si="4">SUM(C6:J6)</f>
        <v>0</v>
      </c>
      <c r="L6" s="305">
        <f>'HL KNIHA VYPOC'!G54</f>
        <v>0</v>
      </c>
      <c r="N6" s="305">
        <f t="shared" si="0"/>
        <v>0</v>
      </c>
      <c r="O6" s="306">
        <f>'ANAL UCTY'!I12</f>
        <v>0</v>
      </c>
      <c r="Q6" s="372">
        <f t="shared" si="1"/>
        <v>0</v>
      </c>
      <c r="R6" s="374">
        <f t="shared" ref="R6:R66" si="5">SUM(K6-N6-Q6)</f>
        <v>0</v>
      </c>
      <c r="S6" s="265">
        <f>'HL KNIHA VYPOC'!$K$9</f>
        <v>0</v>
      </c>
      <c r="Z6" s="367">
        <f t="shared" ref="Z6:Z66" si="6">SUM(S6:Y6)</f>
        <v>0</v>
      </c>
      <c r="AA6" s="305">
        <f>'HL KNIHA VYPOC'!K54</f>
        <v>0</v>
      </c>
      <c r="AB6" s="305"/>
      <c r="AC6" s="305">
        <f t="shared" si="2"/>
        <v>0</v>
      </c>
      <c r="AD6" s="306">
        <f>'ANAL UCTY'!J12</f>
        <v>0</v>
      </c>
      <c r="AE6" s="306"/>
      <c r="AF6" s="372">
        <f t="shared" si="3"/>
        <v>0</v>
      </c>
      <c r="AG6" s="374">
        <f t="shared" ref="AG6:AG66" si="7">SUM(Z6-AC6-AF6)</f>
        <v>0</v>
      </c>
    </row>
    <row r="7" spans="1:34">
      <c r="A7" s="139" t="s">
        <v>1964</v>
      </c>
      <c r="B7" s="281" t="s">
        <v>226</v>
      </c>
      <c r="C7" s="265">
        <f>'HL KNIHA VYPOC'!$G$10</f>
        <v>0</v>
      </c>
      <c r="K7" s="367">
        <f t="shared" si="4"/>
        <v>0</v>
      </c>
      <c r="L7" s="305">
        <f>'HL KNIHA VYPOC'!G55</f>
        <v>0</v>
      </c>
      <c r="N7" s="305">
        <f t="shared" si="0"/>
        <v>0</v>
      </c>
      <c r="O7" s="306">
        <f>'ANAL UCTY'!I13</f>
        <v>0</v>
      </c>
      <c r="Q7" s="372">
        <f t="shared" si="1"/>
        <v>0</v>
      </c>
      <c r="R7" s="374">
        <f t="shared" si="5"/>
        <v>0</v>
      </c>
      <c r="S7" s="265">
        <f>'HL KNIHA VYPOC'!$K$10</f>
        <v>0</v>
      </c>
      <c r="Z7" s="367">
        <f t="shared" si="6"/>
        <v>0</v>
      </c>
      <c r="AA7" s="305">
        <f>'HL KNIHA VYPOC'!K55</f>
        <v>0</v>
      </c>
      <c r="AB7" s="305"/>
      <c r="AC7" s="305">
        <f t="shared" si="2"/>
        <v>0</v>
      </c>
      <c r="AD7" s="306">
        <f>'ANAL UCTY'!J13</f>
        <v>0</v>
      </c>
      <c r="AE7" s="306"/>
      <c r="AF7" s="372">
        <f t="shared" si="3"/>
        <v>0</v>
      </c>
      <c r="AG7" s="374">
        <f t="shared" si="7"/>
        <v>0</v>
      </c>
    </row>
    <row r="8" spans="1:34">
      <c r="A8" s="139" t="s">
        <v>2021</v>
      </c>
      <c r="B8" s="281" t="s">
        <v>227</v>
      </c>
      <c r="C8" s="265">
        <f>'HL KNIHA VYPOC'!$G$11</f>
        <v>0</v>
      </c>
      <c r="K8" s="367">
        <f t="shared" si="4"/>
        <v>0</v>
      </c>
      <c r="L8" s="305">
        <f>'HL KNIHA VYPOC'!G56</f>
        <v>0</v>
      </c>
      <c r="N8" s="305">
        <f t="shared" si="0"/>
        <v>0</v>
      </c>
      <c r="O8" s="306">
        <f>'ANAL UCTY'!I14</f>
        <v>0</v>
      </c>
      <c r="Q8" s="372">
        <f t="shared" si="1"/>
        <v>0</v>
      </c>
      <c r="R8" s="374">
        <f t="shared" si="5"/>
        <v>0</v>
      </c>
      <c r="S8" s="265">
        <f>'HL KNIHA VYPOC'!$K$11</f>
        <v>0</v>
      </c>
      <c r="Z8" s="367">
        <f t="shared" si="6"/>
        <v>0</v>
      </c>
      <c r="AA8" s="305">
        <f>'HL KNIHA VYPOC'!K56</f>
        <v>0</v>
      </c>
      <c r="AB8" s="305"/>
      <c r="AC8" s="305">
        <f t="shared" si="2"/>
        <v>0</v>
      </c>
      <c r="AD8" s="306">
        <f>'ANAL UCTY'!J14</f>
        <v>0</v>
      </c>
      <c r="AE8" s="306"/>
      <c r="AF8" s="372">
        <f t="shared" si="3"/>
        <v>0</v>
      </c>
      <c r="AG8" s="374">
        <f t="shared" si="7"/>
        <v>0</v>
      </c>
    </row>
    <row r="9" spans="1:34">
      <c r="A9" s="139" t="s">
        <v>1965</v>
      </c>
      <c r="B9" s="281" t="s">
        <v>228</v>
      </c>
      <c r="C9" s="265">
        <f>'HL KNIHA VYPOC'!$G$13</f>
        <v>0</v>
      </c>
      <c r="K9" s="367">
        <f t="shared" si="4"/>
        <v>0</v>
      </c>
      <c r="L9" s="305">
        <f>'HL KNIHA VYPOC'!$G$58</f>
        <v>0</v>
      </c>
      <c r="N9" s="305">
        <f t="shared" si="0"/>
        <v>0</v>
      </c>
      <c r="O9" s="306">
        <f>'ANAL UCTY'!I15</f>
        <v>0</v>
      </c>
      <c r="Q9" s="372">
        <f t="shared" si="1"/>
        <v>0</v>
      </c>
      <c r="R9" s="374">
        <f t="shared" si="5"/>
        <v>0</v>
      </c>
      <c r="S9" s="265">
        <f>'HL KNIHA VYPOC'!$K$13</f>
        <v>0</v>
      </c>
      <c r="Z9" s="367">
        <f t="shared" si="6"/>
        <v>0</v>
      </c>
      <c r="AA9" s="305">
        <f>'HL KNIHA VYPOC'!$K$58</f>
        <v>0</v>
      </c>
      <c r="AB9" s="305"/>
      <c r="AC9" s="305">
        <f t="shared" si="2"/>
        <v>0</v>
      </c>
      <c r="AD9" s="306">
        <f>'ANAL UCTY'!J15</f>
        <v>0</v>
      </c>
      <c r="AE9" s="306"/>
      <c r="AF9" s="372">
        <f t="shared" si="3"/>
        <v>0</v>
      </c>
      <c r="AG9" s="374">
        <f t="shared" si="7"/>
        <v>0</v>
      </c>
    </row>
    <row r="10" spans="1:34">
      <c r="A10" s="139" t="s">
        <v>1966</v>
      </c>
      <c r="B10" s="281" t="s">
        <v>229</v>
      </c>
      <c r="C10" s="265">
        <f>'HL KNIHA VYPOC'!$G$31</f>
        <v>0</v>
      </c>
      <c r="K10" s="367">
        <f t="shared" si="4"/>
        <v>0</v>
      </c>
      <c r="N10" s="305">
        <f t="shared" si="0"/>
        <v>0</v>
      </c>
      <c r="O10" s="308">
        <f>'HL KNIHA VYPOC'!$G$73</f>
        <v>0</v>
      </c>
      <c r="Q10" s="372">
        <f t="shared" si="1"/>
        <v>0</v>
      </c>
      <c r="R10" s="374">
        <f t="shared" si="5"/>
        <v>0</v>
      </c>
      <c r="S10" s="265">
        <f>'HL KNIHA VYPOC'!$K$31</f>
        <v>0</v>
      </c>
      <c r="Z10" s="367">
        <f t="shared" si="6"/>
        <v>0</v>
      </c>
      <c r="AA10" s="305">
        <f>'HL KNIHA VYPOC'!$K$74</f>
        <v>0</v>
      </c>
      <c r="AC10" s="305">
        <f t="shared" si="2"/>
        <v>0</v>
      </c>
      <c r="AD10" s="308">
        <f>'HL KNIHA VYPOC'!$K$73</f>
        <v>0</v>
      </c>
      <c r="AE10" s="308"/>
      <c r="AF10" s="372">
        <f t="shared" si="3"/>
        <v>0</v>
      </c>
      <c r="AG10" s="374">
        <f t="shared" si="7"/>
        <v>0</v>
      </c>
    </row>
    <row r="11" spans="1:34">
      <c r="A11" s="139" t="s">
        <v>1967</v>
      </c>
      <c r="B11" s="281" t="s">
        <v>230</v>
      </c>
      <c r="C11" s="265">
        <f>'HL KNIHA VYPOC'!$G$37</f>
        <v>0</v>
      </c>
      <c r="K11" s="367">
        <f t="shared" si="4"/>
        <v>0</v>
      </c>
      <c r="L11" s="372">
        <f>'ANAL UCTY'!$I$24</f>
        <v>0</v>
      </c>
      <c r="N11" s="305">
        <f t="shared" si="0"/>
        <v>0</v>
      </c>
      <c r="O11" s="306">
        <f>'ANAL UCTY'!$I$24</f>
        <v>0</v>
      </c>
      <c r="Q11" s="372">
        <f t="shared" si="1"/>
        <v>0</v>
      </c>
      <c r="R11" s="374">
        <f t="shared" si="5"/>
        <v>0</v>
      </c>
      <c r="S11" s="265">
        <f>'HL KNIHA VYPOC'!$K$37</f>
        <v>0</v>
      </c>
      <c r="Z11" s="367">
        <f t="shared" si="6"/>
        <v>0</v>
      </c>
      <c r="AA11" s="372">
        <f>'ANAL UCTY'!$J$24</f>
        <v>0</v>
      </c>
      <c r="AC11" s="305">
        <f t="shared" si="2"/>
        <v>0</v>
      </c>
      <c r="AD11" s="283">
        <f>'ANAL UCTY'!$J$24</f>
        <v>0</v>
      </c>
      <c r="AF11" s="372">
        <f t="shared" si="3"/>
        <v>0</v>
      </c>
      <c r="AG11" s="374">
        <f t="shared" si="7"/>
        <v>0</v>
      </c>
    </row>
    <row r="12" spans="1:34">
      <c r="A12" s="332" t="s">
        <v>1968</v>
      </c>
      <c r="B12" s="333" t="s">
        <v>231</v>
      </c>
      <c r="C12" s="365"/>
      <c r="D12" s="365"/>
      <c r="E12" s="365"/>
      <c r="F12" s="365"/>
      <c r="G12" s="365"/>
      <c r="H12" s="365"/>
      <c r="I12" s="365"/>
      <c r="J12" s="365"/>
      <c r="K12" s="366">
        <f>SUM(K13:K21)</f>
        <v>17879.07</v>
      </c>
      <c r="L12" s="362"/>
      <c r="M12" s="362"/>
      <c r="N12" s="370">
        <f>SUM(N13:N21)</f>
        <v>17261.019999999997</v>
      </c>
      <c r="O12" s="363"/>
      <c r="P12" s="363"/>
      <c r="Q12" s="371">
        <f>SUM(Q13:Q21)</f>
        <v>0</v>
      </c>
      <c r="R12" s="375">
        <f t="shared" si="5"/>
        <v>618.05000000000291</v>
      </c>
      <c r="Z12" s="366">
        <f>SUM(Z13:Z21)</f>
        <v>17879.07</v>
      </c>
      <c r="AC12" s="370">
        <f>SUM(AC13:AC21)</f>
        <v>16692.150000000001</v>
      </c>
      <c r="AF12" s="371">
        <f>SUM(AF13:AF21)</f>
        <v>0</v>
      </c>
      <c r="AG12" s="375">
        <f t="shared" si="7"/>
        <v>1186.9199999999983</v>
      </c>
    </row>
    <row r="13" spans="1:34">
      <c r="A13" s="139" t="s">
        <v>1969</v>
      </c>
      <c r="B13" s="281" t="s">
        <v>233</v>
      </c>
      <c r="C13" s="265">
        <f>'HL KNIHA VYPOC'!$G$26</f>
        <v>0</v>
      </c>
      <c r="K13" s="367">
        <f t="shared" si="4"/>
        <v>0</v>
      </c>
      <c r="N13" s="305">
        <f t="shared" si="0"/>
        <v>0</v>
      </c>
      <c r="O13" s="306">
        <f>'ANAL UCTY'!I17</f>
        <v>0</v>
      </c>
      <c r="Q13" s="372">
        <f t="shared" si="1"/>
        <v>0</v>
      </c>
      <c r="R13" s="374">
        <f t="shared" si="5"/>
        <v>0</v>
      </c>
      <c r="S13" s="265">
        <f>'HL KNIHA VYPOC'!$K$26</f>
        <v>0</v>
      </c>
      <c r="Z13" s="367">
        <f t="shared" si="6"/>
        <v>0</v>
      </c>
      <c r="AC13" s="305">
        <f t="shared" si="2"/>
        <v>0</v>
      </c>
      <c r="AD13" s="283">
        <f>'ANAL UCTY'!J17</f>
        <v>0</v>
      </c>
      <c r="AF13" s="372">
        <f t="shared" si="3"/>
        <v>0</v>
      </c>
      <c r="AG13" s="374">
        <f t="shared" si="7"/>
        <v>0</v>
      </c>
    </row>
    <row r="14" spans="1:34">
      <c r="A14" s="139" t="s">
        <v>1970</v>
      </c>
      <c r="B14" s="281" t="s">
        <v>234</v>
      </c>
      <c r="C14" s="265">
        <f>'HL KNIHA VYPOC'!$G$16</f>
        <v>0</v>
      </c>
      <c r="K14" s="367">
        <f t="shared" si="4"/>
        <v>0</v>
      </c>
      <c r="L14" s="305">
        <f>'HL KNIHA VYPOC'!G61</f>
        <v>0</v>
      </c>
      <c r="N14" s="305">
        <f t="shared" si="0"/>
        <v>0</v>
      </c>
      <c r="O14" s="306">
        <f>'ANAL UCTY'!I18</f>
        <v>0</v>
      </c>
      <c r="Q14" s="372">
        <f t="shared" si="1"/>
        <v>0</v>
      </c>
      <c r="R14" s="374">
        <f t="shared" si="5"/>
        <v>0</v>
      </c>
      <c r="S14" s="265">
        <f>'HL KNIHA VYPOC'!K16</f>
        <v>0</v>
      </c>
      <c r="Z14" s="367">
        <f t="shared" si="6"/>
        <v>0</v>
      </c>
      <c r="AA14" s="305">
        <f>'HL KNIHA VYPOC'!K61</f>
        <v>0</v>
      </c>
      <c r="AC14" s="305">
        <f t="shared" si="2"/>
        <v>0</v>
      </c>
      <c r="AD14" s="283">
        <f>'ANAL UCTY'!J18</f>
        <v>0</v>
      </c>
      <c r="AF14" s="372">
        <f t="shared" si="3"/>
        <v>0</v>
      </c>
      <c r="AG14" s="374">
        <f t="shared" si="7"/>
        <v>0</v>
      </c>
    </row>
    <row r="15" spans="1:34" ht="13.5" customHeight="1">
      <c r="A15" s="139" t="s">
        <v>1971</v>
      </c>
      <c r="B15" s="281" t="s">
        <v>235</v>
      </c>
      <c r="C15" s="265">
        <f>'HL KNIHA VYPOC'!$G$17</f>
        <v>17879.07</v>
      </c>
      <c r="K15" s="367">
        <f t="shared" si="4"/>
        <v>17879.07</v>
      </c>
      <c r="L15" s="305">
        <f>'HL KNIHA VYPOC'!G62</f>
        <v>-17261.019999999997</v>
      </c>
      <c r="N15" s="305">
        <f t="shared" si="0"/>
        <v>17261.019999999997</v>
      </c>
      <c r="O15" s="306">
        <f>'ANAL UCTY'!I19</f>
        <v>0</v>
      </c>
      <c r="Q15" s="372">
        <f t="shared" si="1"/>
        <v>0</v>
      </c>
      <c r="R15" s="374">
        <f t="shared" si="5"/>
        <v>618.05000000000291</v>
      </c>
      <c r="S15" s="265">
        <f>'HL KNIHA VYPOC'!K17</f>
        <v>17879.07</v>
      </c>
      <c r="Z15" s="367">
        <f t="shared" si="6"/>
        <v>17879.07</v>
      </c>
      <c r="AA15" s="305">
        <f>'HL KNIHA VYPOC'!K62</f>
        <v>-16692.150000000001</v>
      </c>
      <c r="AC15" s="305">
        <f t="shared" si="2"/>
        <v>16692.150000000001</v>
      </c>
      <c r="AD15" s="283">
        <f>'ANAL UCTY'!J19</f>
        <v>0</v>
      </c>
      <c r="AF15" s="372">
        <f t="shared" si="3"/>
        <v>0</v>
      </c>
      <c r="AG15" s="374">
        <f t="shared" si="7"/>
        <v>1186.9199999999983</v>
      </c>
    </row>
    <row r="16" spans="1:34">
      <c r="A16" s="139" t="s">
        <v>1972</v>
      </c>
      <c r="B16" s="281" t="s">
        <v>237</v>
      </c>
      <c r="C16" s="265">
        <f>'HL KNIHA VYPOC'!G20</f>
        <v>0</v>
      </c>
      <c r="K16" s="367">
        <f t="shared" si="4"/>
        <v>0</v>
      </c>
      <c r="L16" s="305">
        <f>'HL KNIHA VYPOC'!G65</f>
        <v>0</v>
      </c>
      <c r="N16" s="305">
        <f t="shared" si="0"/>
        <v>0</v>
      </c>
      <c r="O16" s="306">
        <f>'ANAL UCTY'!I20</f>
        <v>0</v>
      </c>
      <c r="Q16" s="372">
        <f t="shared" si="1"/>
        <v>0</v>
      </c>
      <c r="R16" s="374">
        <f t="shared" si="5"/>
        <v>0</v>
      </c>
      <c r="S16" s="265">
        <f>'HL KNIHA VYPOC'!K20</f>
        <v>0</v>
      </c>
      <c r="Z16" s="367">
        <f t="shared" si="6"/>
        <v>0</v>
      </c>
      <c r="AA16" s="305">
        <f>'HL KNIHA VYPOC'!K65</f>
        <v>0</v>
      </c>
      <c r="AC16" s="305">
        <f t="shared" si="2"/>
        <v>0</v>
      </c>
      <c r="AD16" s="283">
        <f>'ANAL UCTY'!J20</f>
        <v>0</v>
      </c>
      <c r="AF16" s="372">
        <f t="shared" si="3"/>
        <v>0</v>
      </c>
      <c r="AG16" s="374">
        <f t="shared" si="7"/>
        <v>0</v>
      </c>
    </row>
    <row r="17" spans="1:34">
      <c r="A17" s="139" t="s">
        <v>1973</v>
      </c>
      <c r="B17" s="281" t="s">
        <v>238</v>
      </c>
      <c r="C17" s="265">
        <f>'HL KNIHA VYPOC'!G21</f>
        <v>0</v>
      </c>
      <c r="K17" s="367">
        <f t="shared" si="4"/>
        <v>0</v>
      </c>
      <c r="L17" s="305">
        <f>'HL KNIHA VYPOC'!G66</f>
        <v>0</v>
      </c>
      <c r="N17" s="305">
        <f t="shared" si="0"/>
        <v>0</v>
      </c>
      <c r="O17" s="306">
        <f>'ANAL UCTY'!I21</f>
        <v>0</v>
      </c>
      <c r="Q17" s="372">
        <f t="shared" si="1"/>
        <v>0</v>
      </c>
      <c r="R17" s="374">
        <f t="shared" si="5"/>
        <v>0</v>
      </c>
      <c r="S17" s="265">
        <f>'HL KNIHA VYPOC'!K21</f>
        <v>0</v>
      </c>
      <c r="Z17" s="367">
        <f t="shared" si="6"/>
        <v>0</v>
      </c>
      <c r="AA17" s="305">
        <f>'HL KNIHA VYPOC'!K66</f>
        <v>0</v>
      </c>
      <c r="AC17" s="305">
        <f t="shared" si="2"/>
        <v>0</v>
      </c>
      <c r="AD17" s="283">
        <f>'ANAL UCTY'!J21</f>
        <v>0</v>
      </c>
      <c r="AF17" s="372">
        <f t="shared" si="3"/>
        <v>0</v>
      </c>
      <c r="AG17" s="374">
        <f t="shared" si="7"/>
        <v>0</v>
      </c>
    </row>
    <row r="18" spans="1:34">
      <c r="A18" s="139" t="s">
        <v>1974</v>
      </c>
      <c r="B18" s="281" t="s">
        <v>239</v>
      </c>
      <c r="C18" s="265">
        <f>'HL KNIHA VYPOC'!$G$23</f>
        <v>0</v>
      </c>
      <c r="D18" s="265">
        <f>'HL KNIHA VYPOC'!$G$27</f>
        <v>0</v>
      </c>
      <c r="K18" s="367">
        <f t="shared" si="4"/>
        <v>0</v>
      </c>
      <c r="L18" s="305">
        <f>'HL KNIHA VYPOC'!$G$68</f>
        <v>0</v>
      </c>
      <c r="N18" s="305">
        <f t="shared" si="0"/>
        <v>0</v>
      </c>
      <c r="O18" s="306">
        <f>'ANAL UCTY'!I22</f>
        <v>0</v>
      </c>
      <c r="Q18" s="372">
        <f t="shared" si="1"/>
        <v>0</v>
      </c>
      <c r="R18" s="374">
        <f t="shared" si="5"/>
        <v>0</v>
      </c>
      <c r="S18" s="265">
        <f>'HL KNIHA VYPOC'!$K$23</f>
        <v>0</v>
      </c>
      <c r="T18" s="265">
        <f>'HL KNIHA VYPOC'!$K$27</f>
        <v>0</v>
      </c>
      <c r="Z18" s="367">
        <f t="shared" si="6"/>
        <v>0</v>
      </c>
      <c r="AA18" s="305">
        <f>'HL KNIHA VYPOC'!$K$68</f>
        <v>0</v>
      </c>
      <c r="AC18" s="305">
        <f t="shared" si="2"/>
        <v>0</v>
      </c>
      <c r="AD18" s="283">
        <f>'ANAL UCTY'!J22</f>
        <v>0</v>
      </c>
      <c r="AF18" s="372">
        <f t="shared" si="3"/>
        <v>0</v>
      </c>
      <c r="AG18" s="374">
        <f t="shared" si="7"/>
        <v>0</v>
      </c>
    </row>
    <row r="19" spans="1:34">
      <c r="A19" s="139" t="s">
        <v>1975</v>
      </c>
      <c r="B19" s="281" t="s">
        <v>420</v>
      </c>
      <c r="C19" s="265">
        <f>'HL KNIHA VYPOC'!$G$32</f>
        <v>0</v>
      </c>
      <c r="K19" s="367">
        <f t="shared" si="4"/>
        <v>0</v>
      </c>
      <c r="L19" s="305">
        <f>'HL KNIHA VYPOC'!$G$74</f>
        <v>0</v>
      </c>
      <c r="N19" s="305">
        <f t="shared" si="0"/>
        <v>0</v>
      </c>
      <c r="O19" s="308">
        <f>'HL KNIHA VYPOC'!$G$74</f>
        <v>0</v>
      </c>
      <c r="Q19" s="372">
        <f t="shared" si="1"/>
        <v>0</v>
      </c>
      <c r="R19" s="374">
        <f t="shared" si="5"/>
        <v>0</v>
      </c>
      <c r="S19" s="265">
        <f>'HL KNIHA VYPOC'!$K$32</f>
        <v>0</v>
      </c>
      <c r="Z19" s="367">
        <f t="shared" si="6"/>
        <v>0</v>
      </c>
      <c r="AA19" s="305">
        <f>'HL KNIHA VYPOC'!$K$74</f>
        <v>0</v>
      </c>
      <c r="AC19" s="305">
        <f t="shared" si="2"/>
        <v>0</v>
      </c>
      <c r="AF19" s="372">
        <f t="shared" si="3"/>
        <v>0</v>
      </c>
      <c r="AG19" s="374">
        <f t="shared" si="7"/>
        <v>0</v>
      </c>
    </row>
    <row r="20" spans="1:34">
      <c r="A20" s="139" t="s">
        <v>1976</v>
      </c>
      <c r="B20" s="281" t="s">
        <v>240</v>
      </c>
      <c r="C20" s="265">
        <f>'HL KNIHA VYPOC'!$G$38</f>
        <v>0</v>
      </c>
      <c r="K20" s="367">
        <f t="shared" si="4"/>
        <v>0</v>
      </c>
      <c r="L20" s="372">
        <f>'ANAL UCTY'!$I$25</f>
        <v>0</v>
      </c>
      <c r="N20" s="305">
        <f t="shared" si="0"/>
        <v>0</v>
      </c>
      <c r="O20" s="306">
        <f>'ANAL UCTY'!$I$25</f>
        <v>0</v>
      </c>
      <c r="Q20" s="372">
        <f t="shared" si="1"/>
        <v>0</v>
      </c>
      <c r="R20" s="374">
        <f t="shared" si="5"/>
        <v>0</v>
      </c>
      <c r="S20" s="265">
        <f>'HL KNIHA VYPOC'!$K$38</f>
        <v>0</v>
      </c>
      <c r="Z20" s="367">
        <f t="shared" si="6"/>
        <v>0</v>
      </c>
      <c r="AA20" s="372">
        <f>'ANAL UCTY'!$J$25</f>
        <v>0</v>
      </c>
      <c r="AC20" s="305">
        <f t="shared" si="2"/>
        <v>0</v>
      </c>
      <c r="AD20" s="306">
        <f>'ANAL UCTY'!$I$25</f>
        <v>0</v>
      </c>
      <c r="AF20" s="372">
        <f t="shared" si="3"/>
        <v>0</v>
      </c>
      <c r="AG20" s="374">
        <f t="shared" si="7"/>
        <v>0</v>
      </c>
    </row>
    <row r="21" spans="1:34">
      <c r="A21" s="139" t="s">
        <v>1977</v>
      </c>
      <c r="B21" s="281" t="s">
        <v>241</v>
      </c>
      <c r="K21" s="367">
        <f t="shared" si="4"/>
        <v>0</v>
      </c>
      <c r="L21" s="305">
        <f>'HL KNIHA VYPOC'!$G$77</f>
        <v>0</v>
      </c>
      <c r="N21" s="305">
        <f t="shared" si="0"/>
        <v>0</v>
      </c>
      <c r="O21" s="308">
        <f>'HL KNIHA VYPOC'!$G$78</f>
        <v>0</v>
      </c>
      <c r="Q21" s="372">
        <f t="shared" si="1"/>
        <v>0</v>
      </c>
      <c r="R21" s="374">
        <f t="shared" si="5"/>
        <v>0</v>
      </c>
      <c r="Z21" s="367">
        <f t="shared" si="6"/>
        <v>0</v>
      </c>
      <c r="AA21" s="305">
        <f>'HL KNIHA VYPOC'!$K$77</f>
        <v>0</v>
      </c>
      <c r="AC21" s="305">
        <f t="shared" si="2"/>
        <v>0</v>
      </c>
      <c r="AD21" s="308">
        <f>'HL KNIHA VYPOC'!$K$78</f>
        <v>0</v>
      </c>
      <c r="AF21" s="372">
        <f t="shared" si="3"/>
        <v>0</v>
      </c>
      <c r="AG21" s="374">
        <f t="shared" si="7"/>
        <v>0</v>
      </c>
    </row>
    <row r="22" spans="1:34">
      <c r="A22" s="332" t="s">
        <v>1978</v>
      </c>
      <c r="B22" s="333" t="s">
        <v>242</v>
      </c>
      <c r="C22" s="365"/>
      <c r="D22" s="365"/>
      <c r="E22" s="365"/>
      <c r="F22" s="365"/>
      <c r="G22" s="365"/>
      <c r="H22" s="365"/>
      <c r="I22" s="365"/>
      <c r="J22" s="365"/>
      <c r="K22" s="366">
        <f>SUM(K23:K30)</f>
        <v>0</v>
      </c>
      <c r="L22" s="362"/>
      <c r="M22" s="362"/>
      <c r="N22" s="370">
        <f>SUM(N23:N30)</f>
        <v>0</v>
      </c>
      <c r="O22" s="363"/>
      <c r="P22" s="363"/>
      <c r="Q22" s="371">
        <f>SUM(Q23:Q30)</f>
        <v>0</v>
      </c>
      <c r="R22" s="375">
        <f t="shared" si="5"/>
        <v>0</v>
      </c>
      <c r="Z22" s="366">
        <f>SUM(Z23:Z30)</f>
        <v>0</v>
      </c>
      <c r="AC22" s="370">
        <f>SUM(AC23:AC30)</f>
        <v>0</v>
      </c>
      <c r="AF22" s="371">
        <f>SUM(AF23:AF30)</f>
        <v>0</v>
      </c>
      <c r="AG22" s="375">
        <f t="shared" si="7"/>
        <v>0</v>
      </c>
    </row>
    <row r="23" spans="1:34" ht="22.5">
      <c r="A23" s="139" t="s">
        <v>1979</v>
      </c>
      <c r="B23" s="281" t="s">
        <v>243</v>
      </c>
      <c r="C23" s="265">
        <f>'HL KNIHA VYPOC'!$G$42</f>
        <v>0</v>
      </c>
      <c r="K23" s="367">
        <f t="shared" si="4"/>
        <v>0</v>
      </c>
      <c r="N23" s="305">
        <f t="shared" si="0"/>
        <v>0</v>
      </c>
      <c r="O23" s="306">
        <f>'ANAL UCTY'!I34</f>
        <v>0</v>
      </c>
      <c r="Q23" s="372">
        <f t="shared" si="1"/>
        <v>0</v>
      </c>
      <c r="R23" s="374">
        <f t="shared" si="5"/>
        <v>0</v>
      </c>
      <c r="S23" s="265">
        <f>'HL KNIHA VYPOC'!K42</f>
        <v>0</v>
      </c>
      <c r="Z23" s="367">
        <f t="shared" si="6"/>
        <v>0</v>
      </c>
      <c r="AC23" s="305">
        <f t="shared" si="2"/>
        <v>0</v>
      </c>
      <c r="AD23" s="283">
        <f>'ANAL UCTY'!J34</f>
        <v>0</v>
      </c>
      <c r="AF23" s="372">
        <f t="shared" si="3"/>
        <v>0</v>
      </c>
      <c r="AG23" s="374">
        <f t="shared" si="7"/>
        <v>0</v>
      </c>
    </row>
    <row r="24" spans="1:34" ht="22.5">
      <c r="A24" s="139" t="s">
        <v>1980</v>
      </c>
      <c r="B24" s="281" t="s">
        <v>430</v>
      </c>
      <c r="C24" s="265">
        <f>'HL KNIHA VYPOC'!$G$43</f>
        <v>0</v>
      </c>
      <c r="K24" s="367">
        <f t="shared" si="4"/>
        <v>0</v>
      </c>
      <c r="N24" s="305">
        <f t="shared" si="0"/>
        <v>0</v>
      </c>
      <c r="O24" s="306">
        <f>'ANAL UCTY'!I35</f>
        <v>0</v>
      </c>
      <c r="Q24" s="372">
        <f t="shared" si="1"/>
        <v>0</v>
      </c>
      <c r="R24" s="374">
        <f t="shared" si="5"/>
        <v>0</v>
      </c>
      <c r="S24" s="265">
        <f>'HL KNIHA VYPOC'!K43</f>
        <v>0</v>
      </c>
      <c r="Z24" s="367">
        <f t="shared" si="6"/>
        <v>0</v>
      </c>
      <c r="AC24" s="305">
        <f t="shared" si="2"/>
        <v>0</v>
      </c>
      <c r="AD24" s="283">
        <f>'ANAL UCTY'!J35</f>
        <v>0</v>
      </c>
      <c r="AF24" s="372">
        <f t="shared" si="3"/>
        <v>0</v>
      </c>
      <c r="AG24" s="374">
        <f t="shared" si="7"/>
        <v>0</v>
      </c>
    </row>
    <row r="25" spans="1:34">
      <c r="A25" s="139" t="s">
        <v>1981</v>
      </c>
      <c r="B25" s="281" t="s">
        <v>432</v>
      </c>
      <c r="C25" s="265">
        <f>'HL KNIHA VYPOC'!$G$44</f>
        <v>0</v>
      </c>
      <c r="D25" s="265">
        <f>'HL KNIHA VYPOC'!$G$45</f>
        <v>0</v>
      </c>
      <c r="K25" s="367">
        <f t="shared" si="4"/>
        <v>0</v>
      </c>
      <c r="N25" s="305">
        <f t="shared" si="0"/>
        <v>0</v>
      </c>
      <c r="O25" s="306">
        <f>'ANAL UCTY'!I36</f>
        <v>0</v>
      </c>
      <c r="Q25" s="372">
        <f t="shared" si="1"/>
        <v>0</v>
      </c>
      <c r="R25" s="374">
        <f t="shared" si="5"/>
        <v>0</v>
      </c>
      <c r="S25" s="265">
        <f>'HL KNIHA VYPOC'!$K$44</f>
        <v>0</v>
      </c>
      <c r="T25" s="265">
        <f>'HL KNIHA VYPOC'!$K$45</f>
        <v>0</v>
      </c>
      <c r="Z25" s="367">
        <f t="shared" si="6"/>
        <v>0</v>
      </c>
      <c r="AC25" s="305">
        <f t="shared" si="2"/>
        <v>0</v>
      </c>
      <c r="AD25" s="283">
        <f>'ANAL UCTY'!J36</f>
        <v>0</v>
      </c>
      <c r="AF25" s="372">
        <f t="shared" si="3"/>
        <v>0</v>
      </c>
      <c r="AG25" s="374">
        <f t="shared" si="7"/>
        <v>0</v>
      </c>
    </row>
    <row r="26" spans="1:34">
      <c r="A26" s="139" t="s">
        <v>1982</v>
      </c>
      <c r="B26" s="281" t="s">
        <v>244</v>
      </c>
      <c r="C26" s="307">
        <f>'ANAL UCTY'!$I$28</f>
        <v>0</v>
      </c>
      <c r="K26" s="367">
        <f t="shared" si="4"/>
        <v>0</v>
      </c>
      <c r="N26" s="305">
        <f t="shared" si="0"/>
        <v>0</v>
      </c>
      <c r="O26" s="306">
        <f>'ANAL UCTY'!I37</f>
        <v>0</v>
      </c>
      <c r="Q26" s="372">
        <f t="shared" si="1"/>
        <v>0</v>
      </c>
      <c r="R26" s="374">
        <f t="shared" si="5"/>
        <v>0</v>
      </c>
      <c r="S26" s="307">
        <f>'ANAL UCTY'!$J$28</f>
        <v>0</v>
      </c>
      <c r="Z26" s="367">
        <f t="shared" si="6"/>
        <v>0</v>
      </c>
      <c r="AC26" s="305">
        <f t="shared" si="2"/>
        <v>0</v>
      </c>
      <c r="AD26" s="283">
        <f>'ANAL UCTY'!J37</f>
        <v>0</v>
      </c>
      <c r="AF26" s="372">
        <f t="shared" si="3"/>
        <v>0</v>
      </c>
      <c r="AG26" s="374">
        <f t="shared" si="7"/>
        <v>0</v>
      </c>
    </row>
    <row r="27" spans="1:34">
      <c r="A27" s="139" t="s">
        <v>1983</v>
      </c>
      <c r="B27" s="281" t="s">
        <v>246</v>
      </c>
      <c r="C27" s="307">
        <f>'ANAL UCTY'!$I$31</f>
        <v>0</v>
      </c>
      <c r="D27" s="265">
        <f>'HL KNIHA VYPOC'!$G$48</f>
        <v>0</v>
      </c>
      <c r="K27" s="367">
        <f t="shared" si="4"/>
        <v>0</v>
      </c>
      <c r="N27" s="305">
        <f t="shared" si="0"/>
        <v>0</v>
      </c>
      <c r="O27" s="306">
        <f>'ANAL UCTY'!I38</f>
        <v>0</v>
      </c>
      <c r="Q27" s="372">
        <f t="shared" si="1"/>
        <v>0</v>
      </c>
      <c r="R27" s="374">
        <f t="shared" si="5"/>
        <v>0</v>
      </c>
      <c r="S27" s="307">
        <f>'ANAL UCTY'!$J$31</f>
        <v>0</v>
      </c>
      <c r="T27" s="265">
        <f>'HL KNIHA VYPOC'!$K$48</f>
        <v>0</v>
      </c>
      <c r="Z27" s="367">
        <f t="shared" si="6"/>
        <v>0</v>
      </c>
      <c r="AC27" s="305">
        <f t="shared" si="2"/>
        <v>0</v>
      </c>
      <c r="AD27" s="283">
        <f>'ANAL UCTY'!J38</f>
        <v>0</v>
      </c>
      <c r="AF27" s="372">
        <f t="shared" si="3"/>
        <v>0</v>
      </c>
      <c r="AG27" s="374">
        <f t="shared" si="7"/>
        <v>0</v>
      </c>
    </row>
    <row r="28" spans="1:34" ht="22.5">
      <c r="A28" s="139" t="s">
        <v>1984</v>
      </c>
      <c r="B28" s="281" t="s">
        <v>248</v>
      </c>
      <c r="C28" s="307">
        <f>'ANAL UCTY'!$I$29</f>
        <v>0</v>
      </c>
      <c r="D28" s="307">
        <f>'ANAL UCTY'!$I$32</f>
        <v>0</v>
      </c>
      <c r="K28" s="367">
        <f t="shared" si="4"/>
        <v>0</v>
      </c>
      <c r="N28" s="305">
        <f t="shared" si="0"/>
        <v>0</v>
      </c>
      <c r="O28" s="306">
        <f>'ANAL UCTY'!I39</f>
        <v>0</v>
      </c>
      <c r="Q28" s="372">
        <f t="shared" si="1"/>
        <v>0</v>
      </c>
      <c r="R28" s="374">
        <f t="shared" si="5"/>
        <v>0</v>
      </c>
      <c r="S28" s="137">
        <f>'ANAL UCTY'!$J$29</f>
        <v>0</v>
      </c>
      <c r="T28" s="137">
        <f>'ANAL UCTY'!$J$32</f>
        <v>0</v>
      </c>
      <c r="Z28" s="367">
        <f t="shared" si="6"/>
        <v>0</v>
      </c>
      <c r="AC28" s="305">
        <f t="shared" si="2"/>
        <v>0</v>
      </c>
      <c r="AD28" s="283">
        <f>'ANAL UCTY'!J39</f>
        <v>0</v>
      </c>
      <c r="AF28" s="372">
        <f t="shared" si="3"/>
        <v>0</v>
      </c>
      <c r="AG28" s="374">
        <f t="shared" si="7"/>
        <v>0</v>
      </c>
    </row>
    <row r="29" spans="1:34">
      <c r="A29" s="139" t="s">
        <v>1985</v>
      </c>
      <c r="B29" s="281" t="s">
        <v>438</v>
      </c>
      <c r="C29" s="265">
        <f>'HL KNIHA VYPOC'!$G$33</f>
        <v>0</v>
      </c>
      <c r="K29" s="367">
        <f t="shared" si="4"/>
        <v>0</v>
      </c>
      <c r="N29" s="305">
        <f t="shared" si="0"/>
        <v>0</v>
      </c>
      <c r="O29" s="306">
        <f>'ANAL UCTY'!I40</f>
        <v>0</v>
      </c>
      <c r="Q29" s="372">
        <f t="shared" si="1"/>
        <v>0</v>
      </c>
      <c r="R29" s="374">
        <f t="shared" si="5"/>
        <v>0</v>
      </c>
      <c r="S29" s="265">
        <f>'HL KNIHA VYPOC'!$K$33</f>
        <v>0</v>
      </c>
      <c r="Z29" s="367">
        <f t="shared" si="6"/>
        <v>0</v>
      </c>
      <c r="AC29" s="305">
        <f t="shared" si="2"/>
        <v>0</v>
      </c>
      <c r="AD29" s="283">
        <f>'ANAL UCTY'!J40</f>
        <v>0</v>
      </c>
      <c r="AF29" s="372">
        <f t="shared" si="3"/>
        <v>0</v>
      </c>
      <c r="AG29" s="374">
        <f t="shared" si="7"/>
        <v>0</v>
      </c>
    </row>
    <row r="30" spans="1:34">
      <c r="A30" s="139" t="s">
        <v>1986</v>
      </c>
      <c r="B30" s="281" t="s">
        <v>251</v>
      </c>
      <c r="C30" s="265">
        <f>'HL KNIHA VYPOC'!$G$39</f>
        <v>0</v>
      </c>
      <c r="K30" s="367">
        <f t="shared" si="4"/>
        <v>0</v>
      </c>
      <c r="L30" s="372">
        <f>'ANAL UCTY'!$I$26</f>
        <v>0</v>
      </c>
      <c r="N30" s="305">
        <f t="shared" si="0"/>
        <v>0</v>
      </c>
      <c r="O30" s="306">
        <f>'ANAL UCTY'!$I$26</f>
        <v>0</v>
      </c>
      <c r="Q30" s="372">
        <f t="shared" si="1"/>
        <v>0</v>
      </c>
      <c r="R30" s="374">
        <f t="shared" si="5"/>
        <v>0</v>
      </c>
      <c r="S30" s="265">
        <f>'HL KNIHA VYPOC'!$K$39</f>
        <v>0</v>
      </c>
      <c r="Z30" s="367">
        <f t="shared" si="6"/>
        <v>0</v>
      </c>
      <c r="AA30" s="282">
        <f>'ANAL UCTY'!$J$26</f>
        <v>0</v>
      </c>
      <c r="AC30" s="305">
        <f t="shared" si="2"/>
        <v>0</v>
      </c>
      <c r="AD30" s="283">
        <f>'ANAL UCTY'!$J$26</f>
        <v>0</v>
      </c>
      <c r="AF30" s="372">
        <f t="shared" si="3"/>
        <v>0</v>
      </c>
      <c r="AG30" s="374">
        <f t="shared" si="7"/>
        <v>0</v>
      </c>
    </row>
    <row r="31" spans="1:34">
      <c r="A31" s="332" t="s">
        <v>1987</v>
      </c>
      <c r="B31" s="333" t="s">
        <v>253</v>
      </c>
      <c r="C31" s="365"/>
      <c r="D31" s="365"/>
      <c r="E31" s="365"/>
      <c r="F31" s="365"/>
      <c r="G31" s="365"/>
      <c r="H31" s="365"/>
      <c r="I31" s="365"/>
      <c r="J31" s="365"/>
      <c r="K31" s="366">
        <f>SUM(K32+K39+K47+K56)</f>
        <v>62844.850000000013</v>
      </c>
      <c r="L31" s="362"/>
      <c r="M31" s="362"/>
      <c r="N31" s="370">
        <f>SUM(N32+N39+N47+N56)</f>
        <v>0</v>
      </c>
      <c r="O31" s="363"/>
      <c r="P31" s="363"/>
      <c r="Q31" s="370">
        <f>SUM(Q32+Q39+Q47+Q56)</f>
        <v>0</v>
      </c>
      <c r="R31" s="375">
        <f t="shared" si="5"/>
        <v>62844.850000000013</v>
      </c>
      <c r="Z31" s="366">
        <f>SUM(Z32+Z39+Z47+Z56)</f>
        <v>66997.989999999991</v>
      </c>
      <c r="AC31" s="370">
        <f>SUM(AC32+AC39+AC47+AC56)</f>
        <v>0</v>
      </c>
      <c r="AF31" s="370">
        <f>SUM(AF32+AF39+AF47+AF56)</f>
        <v>0</v>
      </c>
      <c r="AG31" s="375">
        <f t="shared" si="7"/>
        <v>66997.989999999991</v>
      </c>
    </row>
    <row r="32" spans="1:34">
      <c r="A32" s="332" t="s">
        <v>1988</v>
      </c>
      <c r="B32" s="333" t="s">
        <v>254</v>
      </c>
      <c r="K32" s="366">
        <f>SUM(K33:K38)</f>
        <v>1216.67</v>
      </c>
      <c r="L32" s="362"/>
      <c r="M32" s="362"/>
      <c r="N32" s="370">
        <f>SUM(N33:N38)</f>
        <v>0</v>
      </c>
      <c r="O32" s="363"/>
      <c r="P32" s="363"/>
      <c r="Q32" s="371">
        <f>SUM(Q33:Q38)</f>
        <v>0</v>
      </c>
      <c r="R32" s="375">
        <f>SUM(R33:R38)</f>
        <v>1216.67</v>
      </c>
      <c r="Z32" s="366">
        <f>SUM(Z33:Z38)</f>
        <v>1133.5500000000004</v>
      </c>
      <c r="AC32" s="370">
        <f>SUM(AC33:AC38)</f>
        <v>0</v>
      </c>
      <c r="AF32" s="371">
        <f>SUM(AF33:AF38)</f>
        <v>0</v>
      </c>
      <c r="AG32" s="375">
        <f>SUM(AG33:AG38)</f>
        <v>1133.5500000000004</v>
      </c>
      <c r="AH32" s="1579"/>
    </row>
    <row r="33" spans="1:34">
      <c r="A33" s="139" t="s">
        <v>1989</v>
      </c>
      <c r="B33" s="281" t="s">
        <v>255</v>
      </c>
      <c r="C33" s="265">
        <f>'HL KNIHA VYPOC'!G83</f>
        <v>211.42000000000007</v>
      </c>
      <c r="D33" s="265">
        <f>'HL KNIHA VYPOC'!G84</f>
        <v>0</v>
      </c>
      <c r="K33" s="367">
        <f t="shared" si="4"/>
        <v>211.42000000000007</v>
      </c>
      <c r="L33" s="265">
        <f>'HL KNIHA VYPOC'!G99</f>
        <v>0</v>
      </c>
      <c r="N33" s="305">
        <f t="shared" si="0"/>
        <v>0</v>
      </c>
      <c r="Q33" s="372">
        <f t="shared" si="1"/>
        <v>0</v>
      </c>
      <c r="R33" s="374">
        <f t="shared" si="5"/>
        <v>211.42000000000007</v>
      </c>
      <c r="S33" s="265">
        <f>'HL KNIHA VYPOC'!$K$83</f>
        <v>430.5600000000004</v>
      </c>
      <c r="T33" s="265">
        <f>'HL KNIHA VYPOC'!$K$84</f>
        <v>0</v>
      </c>
      <c r="Z33" s="367">
        <f t="shared" si="6"/>
        <v>430.5600000000004</v>
      </c>
      <c r="AC33" s="305">
        <f t="shared" si="2"/>
        <v>0</v>
      </c>
      <c r="AD33" s="308">
        <f>'HL KNIHA VYPOC'!$K$99</f>
        <v>0</v>
      </c>
      <c r="AF33" s="372">
        <f t="shared" si="3"/>
        <v>0</v>
      </c>
      <c r="AG33" s="374">
        <f t="shared" si="7"/>
        <v>430.5600000000004</v>
      </c>
    </row>
    <row r="34" spans="1:34" ht="22.5">
      <c r="A34" s="139" t="s">
        <v>1990</v>
      </c>
      <c r="B34" s="281" t="s">
        <v>256</v>
      </c>
      <c r="C34" s="265">
        <f>'HL KNIHA VYPOC'!G87</f>
        <v>0</v>
      </c>
      <c r="D34" s="265">
        <f>'HL KNIHA VYPOC'!G88</f>
        <v>0</v>
      </c>
      <c r="K34" s="367">
        <f t="shared" si="4"/>
        <v>0</v>
      </c>
      <c r="L34" s="265">
        <f>'HL KNIHA VYPOC'!G100</f>
        <v>0</v>
      </c>
      <c r="M34" s="265">
        <f>'HL KNIHA VYPOC'!G101</f>
        <v>0</v>
      </c>
      <c r="N34" s="305">
        <f t="shared" si="0"/>
        <v>0</v>
      </c>
      <c r="Q34" s="372">
        <f t="shared" si="1"/>
        <v>0</v>
      </c>
      <c r="R34" s="374">
        <f t="shared" si="5"/>
        <v>0</v>
      </c>
      <c r="S34" s="265">
        <f>'HL KNIHA VYPOC'!$K$87</f>
        <v>0</v>
      </c>
      <c r="T34" s="265">
        <f>'HL KNIHA VYPOC'!$K$88</f>
        <v>0</v>
      </c>
      <c r="Z34" s="367">
        <f t="shared" si="6"/>
        <v>0</v>
      </c>
      <c r="AC34" s="305">
        <f t="shared" si="2"/>
        <v>0</v>
      </c>
      <c r="AD34" s="308">
        <f>'HL KNIHA VYPOC'!$K$100</f>
        <v>0</v>
      </c>
      <c r="AE34" s="308">
        <f>'HL KNIHA VYPOC'!$K$101</f>
        <v>0</v>
      </c>
      <c r="AF34" s="372">
        <f t="shared" si="3"/>
        <v>0</v>
      </c>
      <c r="AG34" s="374">
        <f t="shared" si="7"/>
        <v>0</v>
      </c>
    </row>
    <row r="35" spans="1:34">
      <c r="A35" s="139" t="s">
        <v>1991</v>
      </c>
      <c r="B35" s="281" t="s">
        <v>257</v>
      </c>
      <c r="C35" s="265">
        <f>'HL KNIHA VYPOC'!G89</f>
        <v>0</v>
      </c>
      <c r="K35" s="367">
        <f t="shared" si="4"/>
        <v>0</v>
      </c>
      <c r="L35" s="265">
        <f>'HL KNIHA VYPOC'!G102</f>
        <v>0</v>
      </c>
      <c r="N35" s="305">
        <f>SUM(L35:M35)*-1</f>
        <v>0</v>
      </c>
      <c r="Q35" s="372">
        <f t="shared" si="1"/>
        <v>0</v>
      </c>
      <c r="R35" s="374">
        <f t="shared" si="5"/>
        <v>0</v>
      </c>
      <c r="S35" s="265">
        <f>'HL KNIHA VYPOC'!$K$89</f>
        <v>0</v>
      </c>
      <c r="Z35" s="367">
        <f t="shared" si="6"/>
        <v>0</v>
      </c>
      <c r="AC35" s="305">
        <f t="shared" si="2"/>
        <v>0</v>
      </c>
      <c r="AD35" s="308">
        <f>'HL KNIHA VYPOC'!$K$102</f>
        <v>0</v>
      </c>
      <c r="AF35" s="372">
        <f t="shared" si="3"/>
        <v>0</v>
      </c>
      <c r="AG35" s="374">
        <f t="shared" si="7"/>
        <v>0</v>
      </c>
    </row>
    <row r="36" spans="1:34">
      <c r="A36" s="139" t="s">
        <v>1992</v>
      </c>
      <c r="B36" s="281" t="s">
        <v>258</v>
      </c>
      <c r="C36" s="265">
        <f>'HL KNIHA VYPOC'!G90</f>
        <v>0</v>
      </c>
      <c r="K36" s="367">
        <f t="shared" si="4"/>
        <v>0</v>
      </c>
      <c r="L36" s="265">
        <f>'HL KNIHA VYPOC'!G103</f>
        <v>0</v>
      </c>
      <c r="N36" s="305">
        <f>SUM(L36:M36)*-1</f>
        <v>0</v>
      </c>
      <c r="Q36" s="372">
        <f t="shared" si="1"/>
        <v>0</v>
      </c>
      <c r="R36" s="374">
        <f t="shared" si="5"/>
        <v>0</v>
      </c>
      <c r="S36" s="265">
        <f>'HL KNIHA VYPOC'!$K$90</f>
        <v>0</v>
      </c>
      <c r="Z36" s="367">
        <f t="shared" si="6"/>
        <v>0</v>
      </c>
      <c r="AC36" s="305">
        <f t="shared" si="2"/>
        <v>0</v>
      </c>
      <c r="AD36" s="308">
        <f>'HL KNIHA VYPOC'!$K$103</f>
        <v>0</v>
      </c>
      <c r="AF36" s="372">
        <f t="shared" si="3"/>
        <v>0</v>
      </c>
      <c r="AG36" s="374">
        <f t="shared" si="7"/>
        <v>0</v>
      </c>
    </row>
    <row r="37" spans="1:34">
      <c r="A37" s="139" t="s">
        <v>1993</v>
      </c>
      <c r="B37" s="281" t="s">
        <v>259</v>
      </c>
      <c r="C37" s="265">
        <f>'HL KNIHA VYPOC'!G94</f>
        <v>1005.25</v>
      </c>
      <c r="D37" s="265">
        <f>'HL KNIHA VYPOC'!G95</f>
        <v>0</v>
      </c>
      <c r="E37" s="265">
        <f>'HL KNIHA VYPOC'!$G$96</f>
        <v>0</v>
      </c>
      <c r="F37" s="265">
        <f>'HL KNIHA VYPOC'!$G$93</f>
        <v>0</v>
      </c>
      <c r="K37" s="367">
        <f t="shared" si="4"/>
        <v>1005.25</v>
      </c>
      <c r="L37" s="265">
        <f>'HL KNIHA VYPOC'!G104</f>
        <v>0</v>
      </c>
      <c r="N37" s="305">
        <f>SUM(L37:M37)*-1</f>
        <v>0</v>
      </c>
      <c r="Q37" s="372">
        <f t="shared" si="1"/>
        <v>0</v>
      </c>
      <c r="R37" s="374">
        <f t="shared" si="5"/>
        <v>1005.25</v>
      </c>
      <c r="S37" s="265">
        <f>'HL KNIHA VYPOC'!$K$94</f>
        <v>702.99</v>
      </c>
      <c r="T37" s="265">
        <f>'HL KNIHA VYPOC'!$K$95</f>
        <v>0</v>
      </c>
      <c r="U37" s="265">
        <f>'HL KNIHA VYPOC'!$K$96</f>
        <v>0</v>
      </c>
      <c r="V37" s="265">
        <f>'HL KNIHA VYPOC'!$K$93</f>
        <v>0</v>
      </c>
      <c r="Z37" s="367">
        <f t="shared" si="6"/>
        <v>702.99</v>
      </c>
      <c r="AC37" s="305">
        <f t="shared" si="2"/>
        <v>0</v>
      </c>
      <c r="AD37" s="308">
        <f>'HL KNIHA VYPOC'!$K$104</f>
        <v>0</v>
      </c>
      <c r="AF37" s="372">
        <f t="shared" si="3"/>
        <v>0</v>
      </c>
      <c r="AG37" s="374">
        <f t="shared" si="7"/>
        <v>702.99</v>
      </c>
    </row>
    <row r="38" spans="1:34">
      <c r="A38" s="139" t="s">
        <v>1994</v>
      </c>
      <c r="B38" s="281" t="s">
        <v>260</v>
      </c>
      <c r="C38" s="307">
        <f>'ANAL UCTY'!$I$65</f>
        <v>0</v>
      </c>
      <c r="K38" s="367">
        <f t="shared" si="4"/>
        <v>0</v>
      </c>
      <c r="N38" s="305">
        <f t="shared" si="0"/>
        <v>0</v>
      </c>
      <c r="O38" s="306">
        <f>'ANAL UCTY'!$I$42</f>
        <v>0</v>
      </c>
      <c r="Q38" s="372">
        <f t="shared" si="1"/>
        <v>0</v>
      </c>
      <c r="R38" s="374">
        <f t="shared" si="5"/>
        <v>0</v>
      </c>
      <c r="S38" s="137">
        <f>'ANAL UCTY'!$J$65</f>
        <v>0</v>
      </c>
      <c r="Z38" s="367">
        <f t="shared" si="6"/>
        <v>0</v>
      </c>
      <c r="AC38" s="305">
        <f t="shared" si="2"/>
        <v>0</v>
      </c>
      <c r="AD38" s="283">
        <f>'ANAL UCTY'!$J$42</f>
        <v>0</v>
      </c>
      <c r="AF38" s="372">
        <f t="shared" si="3"/>
        <v>0</v>
      </c>
      <c r="AG38" s="374">
        <f t="shared" si="7"/>
        <v>0</v>
      </c>
    </row>
    <row r="39" spans="1:34">
      <c r="A39" s="332" t="s">
        <v>1995</v>
      </c>
      <c r="B39" s="333" t="s">
        <v>261</v>
      </c>
      <c r="K39" s="366">
        <f>SUM(K40:K46)</f>
        <v>0</v>
      </c>
      <c r="L39" s="362"/>
      <c r="M39" s="362"/>
      <c r="N39" s="370">
        <f>SUM(N40:N46)</f>
        <v>0</v>
      </c>
      <c r="O39" s="363"/>
      <c r="P39" s="363"/>
      <c r="Q39" s="370">
        <f>SUM(Q40:Q46)</f>
        <v>0</v>
      </c>
      <c r="R39" s="373">
        <f>SUM(R40:R46)</f>
        <v>0</v>
      </c>
      <c r="Z39" s="366">
        <f>SUM(Z40:Z46)</f>
        <v>0</v>
      </c>
      <c r="AC39" s="370">
        <f>SUM(AC40:AC46)</f>
        <v>0</v>
      </c>
      <c r="AF39" s="370">
        <f>SUM(AF40:AF46)</f>
        <v>0</v>
      </c>
      <c r="AG39" s="373">
        <f>SUM(AG40:AG46)</f>
        <v>0</v>
      </c>
      <c r="AH39" s="1579"/>
    </row>
    <row r="40" spans="1:34" ht="22.5">
      <c r="A40" s="139" t="s">
        <v>1996</v>
      </c>
      <c r="B40" s="281" t="s">
        <v>262</v>
      </c>
      <c r="C40" s="307">
        <f>'ANAL UCTY'!$I$56</f>
        <v>0</v>
      </c>
      <c r="D40" s="307">
        <f>'ANAL UCTY'!$I$59</f>
        <v>0</v>
      </c>
      <c r="E40" s="307">
        <f>'ANAL UCTY'!$I$62</f>
        <v>0</v>
      </c>
      <c r="F40" s="307">
        <f>'ANAL UCTY'!$I$66</f>
        <v>0</v>
      </c>
      <c r="G40" s="307">
        <f>'ANAL UCTY'!$I$70</f>
        <v>0</v>
      </c>
      <c r="K40" s="367">
        <f>SUM(C40:J40)</f>
        <v>0</v>
      </c>
      <c r="N40" s="305">
        <f t="shared" ref="N40:N66" si="8">SUM(L40:M40)</f>
        <v>0</v>
      </c>
      <c r="O40" s="306">
        <f>'ANAL UCTY'!$I$43</f>
        <v>0</v>
      </c>
      <c r="Q40" s="372">
        <f t="shared" ref="Q40:Q61" si="9">SUM(O40:P40)*-1</f>
        <v>0</v>
      </c>
      <c r="R40" s="374">
        <f t="shared" si="5"/>
        <v>0</v>
      </c>
      <c r="S40" s="137">
        <f>'ANAL UCTY'!$J$56</f>
        <v>0</v>
      </c>
      <c r="T40" s="137">
        <f>'ANAL UCTY'!$J$59</f>
        <v>0</v>
      </c>
      <c r="U40" s="137">
        <f>'ANAL UCTY'!$J$62</f>
        <v>0</v>
      </c>
      <c r="V40" s="137">
        <f>'ANAL UCTY'!$J$66</f>
        <v>0</v>
      </c>
      <c r="X40" s="137">
        <f>'ANAL UCTY'!$J$70</f>
        <v>0</v>
      </c>
      <c r="Z40" s="367">
        <f t="shared" si="6"/>
        <v>0</v>
      </c>
      <c r="AC40" s="305">
        <f t="shared" ref="AC40:AC66" si="10">SUM(AA40:AB40)</f>
        <v>0</v>
      </c>
      <c r="AD40" s="283">
        <f>'ANAL UCTY'!$J$43</f>
        <v>0</v>
      </c>
      <c r="AF40" s="372">
        <f t="shared" ref="AF40:AF46" si="11">SUM(AD40:AE40)*-1</f>
        <v>0</v>
      </c>
      <c r="AG40" s="374">
        <f t="shared" si="7"/>
        <v>0</v>
      </c>
    </row>
    <row r="41" spans="1:34">
      <c r="A41" s="139" t="s">
        <v>1997</v>
      </c>
      <c r="B41" s="281" t="s">
        <v>450</v>
      </c>
      <c r="C41" s="307">
        <f>'ANAL UCTY'!$I$155</f>
        <v>0</v>
      </c>
      <c r="K41" s="367">
        <f t="shared" si="4"/>
        <v>0</v>
      </c>
      <c r="N41" s="305">
        <f t="shared" si="8"/>
        <v>0</v>
      </c>
      <c r="Q41" s="372">
        <f t="shared" si="9"/>
        <v>0</v>
      </c>
      <c r="R41" s="374">
        <f t="shared" si="5"/>
        <v>0</v>
      </c>
      <c r="S41" s="137">
        <f>'ANAL UCTY'!$J$155</f>
        <v>0</v>
      </c>
      <c r="Z41" s="367">
        <f t="shared" si="6"/>
        <v>0</v>
      </c>
      <c r="AC41" s="305">
        <f t="shared" si="10"/>
        <v>0</v>
      </c>
      <c r="AF41" s="372">
        <f t="shared" si="11"/>
        <v>0</v>
      </c>
      <c r="AG41" s="374">
        <f t="shared" si="7"/>
        <v>0</v>
      </c>
    </row>
    <row r="42" spans="1:34" ht="26.25" customHeight="1">
      <c r="A42" s="139" t="s">
        <v>1998</v>
      </c>
      <c r="B42" s="281" t="s">
        <v>263</v>
      </c>
      <c r="C42" s="307">
        <f>'ANAL UCTY'!$I$73</f>
        <v>0</v>
      </c>
      <c r="K42" s="367">
        <f t="shared" si="4"/>
        <v>0</v>
      </c>
      <c r="N42" s="305">
        <f t="shared" si="8"/>
        <v>0</v>
      </c>
      <c r="O42" s="306">
        <f>'ANAL UCTY'!$I$44</f>
        <v>0</v>
      </c>
      <c r="Q42" s="372">
        <f t="shared" si="9"/>
        <v>0</v>
      </c>
      <c r="R42" s="374">
        <f t="shared" si="5"/>
        <v>0</v>
      </c>
      <c r="S42" s="137">
        <f>'ANAL UCTY'!$J$73</f>
        <v>0</v>
      </c>
      <c r="Z42" s="367">
        <f t="shared" si="6"/>
        <v>0</v>
      </c>
      <c r="AC42" s="305">
        <f t="shared" si="10"/>
        <v>0</v>
      </c>
      <c r="AD42" s="283">
        <f>'ANAL UCTY'!$J$44</f>
        <v>0</v>
      </c>
      <c r="AF42" s="372">
        <f t="shared" si="11"/>
        <v>0</v>
      </c>
      <c r="AG42" s="374">
        <f t="shared" si="7"/>
        <v>0</v>
      </c>
    </row>
    <row r="43" spans="1:34">
      <c r="A43" s="139" t="s">
        <v>1999</v>
      </c>
      <c r="B43" s="281" t="s">
        <v>265</v>
      </c>
      <c r="C43" s="307">
        <f>'ANAL UCTY'!$I$74</f>
        <v>0</v>
      </c>
      <c r="K43" s="367">
        <f t="shared" si="4"/>
        <v>0</v>
      </c>
      <c r="N43" s="305">
        <f t="shared" si="8"/>
        <v>0</v>
      </c>
      <c r="O43" s="306">
        <f>'ANAL UCTY'!I45</f>
        <v>0</v>
      </c>
      <c r="Q43" s="372">
        <f t="shared" si="9"/>
        <v>0</v>
      </c>
      <c r="R43" s="374">
        <f t="shared" si="5"/>
        <v>0</v>
      </c>
      <c r="S43" s="137">
        <f>'ANAL UCTY'!$J$74</f>
        <v>0</v>
      </c>
      <c r="Z43" s="367">
        <f t="shared" si="6"/>
        <v>0</v>
      </c>
      <c r="AC43" s="305">
        <f t="shared" si="10"/>
        <v>0</v>
      </c>
      <c r="AD43" s="283">
        <f>'ANAL UCTY'!$J$45</f>
        <v>0</v>
      </c>
      <c r="AF43" s="372">
        <f t="shared" si="11"/>
        <v>0</v>
      </c>
      <c r="AG43" s="374">
        <f t="shared" si="7"/>
        <v>0</v>
      </c>
    </row>
    <row r="44" spans="1:34" ht="22.5">
      <c r="A44" s="139" t="s">
        <v>2000</v>
      </c>
      <c r="B44" s="281" t="s">
        <v>266</v>
      </c>
      <c r="C44" s="307">
        <f>'ANAL UCTY'!$I$78</f>
        <v>0</v>
      </c>
      <c r="D44" s="307">
        <f>'ANAL UCTY'!$I$81</f>
        <v>0</v>
      </c>
      <c r="E44" s="307">
        <f>'ANAL UCTY'!$I$84</f>
        <v>0</v>
      </c>
      <c r="K44" s="367">
        <f t="shared" si="4"/>
        <v>0</v>
      </c>
      <c r="N44" s="305">
        <f t="shared" si="8"/>
        <v>0</v>
      </c>
      <c r="O44" s="306">
        <f>'ANAL UCTY'!I46</f>
        <v>0</v>
      </c>
      <c r="Q44" s="372">
        <f t="shared" si="9"/>
        <v>0</v>
      </c>
      <c r="R44" s="374">
        <f t="shared" si="5"/>
        <v>0</v>
      </c>
      <c r="S44" s="137">
        <f>'ANAL UCTY'!$J$78</f>
        <v>0</v>
      </c>
      <c r="T44" s="137">
        <f>'ANAL UCTY'!$J$81</f>
        <v>0</v>
      </c>
      <c r="U44" s="137">
        <f>'ANAL UCTY'!$J$84</f>
        <v>0</v>
      </c>
      <c r="Z44" s="367">
        <f t="shared" si="6"/>
        <v>0</v>
      </c>
      <c r="AC44" s="305">
        <f t="shared" si="10"/>
        <v>0</v>
      </c>
      <c r="AD44" s="283">
        <f>'ANAL UCTY'!$J$46</f>
        <v>0</v>
      </c>
      <c r="AF44" s="372">
        <f t="shared" si="11"/>
        <v>0</v>
      </c>
      <c r="AG44" s="374">
        <f t="shared" si="7"/>
        <v>0</v>
      </c>
    </row>
    <row r="45" spans="1:34" ht="22.5">
      <c r="A45" s="139" t="s">
        <v>2001</v>
      </c>
      <c r="B45" s="281" t="s">
        <v>267</v>
      </c>
      <c r="C45" s="307">
        <f>'ANAL UCTY'!$I$87</f>
        <v>0</v>
      </c>
      <c r="D45" s="307">
        <f>'ANAL UCTY'!$I$90</f>
        <v>0</v>
      </c>
      <c r="E45" s="307">
        <f>'ANAL UCTY'!$I$148</f>
        <v>0</v>
      </c>
      <c r="F45" s="307">
        <f>'ANAL UCTY'!$I$93</f>
        <v>0</v>
      </c>
      <c r="G45" s="307">
        <f>'ANAL UCTY'!$I$96</f>
        <v>0</v>
      </c>
      <c r="H45" s="307">
        <f>'ANAL UCTY'!$I$99</f>
        <v>0</v>
      </c>
      <c r="I45" s="307">
        <f>'ANAL UCTY'!$I$102</f>
        <v>0</v>
      </c>
      <c r="K45" s="367">
        <f t="shared" si="4"/>
        <v>0</v>
      </c>
      <c r="N45" s="305">
        <f t="shared" si="8"/>
        <v>0</v>
      </c>
      <c r="O45" s="306">
        <f>'ANAL UCTY'!I47</f>
        <v>0</v>
      </c>
      <c r="Q45" s="372">
        <f t="shared" si="9"/>
        <v>0</v>
      </c>
      <c r="R45" s="374">
        <f t="shared" si="5"/>
        <v>0</v>
      </c>
      <c r="S45" s="137">
        <f>'ANAL UCTY'!$J$87</f>
        <v>0</v>
      </c>
      <c r="T45" s="137">
        <f>'ANAL UCTY'!$J$90</f>
        <v>0</v>
      </c>
      <c r="U45" s="137">
        <f>'ANAL UCTY'!$J$148</f>
        <v>0</v>
      </c>
      <c r="V45" s="137">
        <f>'ANAL UCTY'!$J$93</f>
        <v>0</v>
      </c>
      <c r="W45" s="137">
        <f>'ANAL UCTY'!$J$96</f>
        <v>0</v>
      </c>
      <c r="X45" s="137">
        <f>'ANAL UCTY'!$J$99</f>
        <v>0</v>
      </c>
      <c r="Y45" s="137">
        <f>'ANAL UCTY'!$J$102</f>
        <v>0</v>
      </c>
      <c r="Z45" s="367">
        <f t="shared" si="6"/>
        <v>0</v>
      </c>
      <c r="AC45" s="305">
        <f t="shared" si="10"/>
        <v>0</v>
      </c>
      <c r="AD45" s="283">
        <f>'ANAL UCTY'!$J$47</f>
        <v>0</v>
      </c>
      <c r="AF45" s="372">
        <f t="shared" si="11"/>
        <v>0</v>
      </c>
      <c r="AG45" s="374">
        <f t="shared" si="7"/>
        <v>0</v>
      </c>
    </row>
    <row r="46" spans="1:34">
      <c r="A46" s="139" t="s">
        <v>2003</v>
      </c>
      <c r="B46" s="281" t="s">
        <v>268</v>
      </c>
      <c r="C46" s="137">
        <f>'ANAL UCTY'!$I$164</f>
        <v>0</v>
      </c>
      <c r="K46" s="367">
        <f t="shared" si="4"/>
        <v>0</v>
      </c>
      <c r="N46" s="305">
        <f t="shared" si="8"/>
        <v>0</v>
      </c>
      <c r="Q46" s="372">
        <f t="shared" si="9"/>
        <v>0</v>
      </c>
      <c r="R46" s="374">
        <f t="shared" si="5"/>
        <v>0</v>
      </c>
      <c r="S46" s="137">
        <f>'ANAL UCTY'!$J$164</f>
        <v>0</v>
      </c>
      <c r="Z46" s="367">
        <f t="shared" si="6"/>
        <v>0</v>
      </c>
      <c r="AC46" s="305">
        <f t="shared" si="10"/>
        <v>0</v>
      </c>
      <c r="AF46" s="372">
        <f t="shared" si="11"/>
        <v>0</v>
      </c>
      <c r="AG46" s="374">
        <f t="shared" si="7"/>
        <v>0</v>
      </c>
    </row>
    <row r="47" spans="1:34">
      <c r="A47" s="332" t="s">
        <v>2002</v>
      </c>
      <c r="B47" s="333" t="s">
        <v>269</v>
      </c>
      <c r="K47" s="366">
        <f>SUM(K48:K55)</f>
        <v>27359.980000000007</v>
      </c>
      <c r="L47" s="362"/>
      <c r="M47" s="362"/>
      <c r="N47" s="370">
        <f>SUM(N48:N55)</f>
        <v>0</v>
      </c>
      <c r="O47" s="363"/>
      <c r="P47" s="363"/>
      <c r="Q47" s="370">
        <f>SUM(Q48:Q55)</f>
        <v>0</v>
      </c>
      <c r="R47" s="373">
        <f>SUM(R48:R55)</f>
        <v>27359.980000000007</v>
      </c>
      <c r="Z47" s="366">
        <f>SUM(Z48:Z55)</f>
        <v>29140.48</v>
      </c>
      <c r="AC47" s="370">
        <f>SUM(AC48:AC55)</f>
        <v>0</v>
      </c>
      <c r="AF47" s="370">
        <f>SUM(AF48:AF55)</f>
        <v>0</v>
      </c>
      <c r="AG47" s="373">
        <f>SUM(AG48:AG55)</f>
        <v>29140.48</v>
      </c>
    </row>
    <row r="48" spans="1:34" ht="22.5">
      <c r="A48" s="139" t="s">
        <v>1996</v>
      </c>
      <c r="B48" s="281" t="s">
        <v>270</v>
      </c>
      <c r="C48" s="307">
        <f>'ANAL UCTY'!$I$57</f>
        <v>13373.850000000002</v>
      </c>
      <c r="D48" s="307">
        <f>'ANAL UCTY'!$I$60</f>
        <v>0</v>
      </c>
      <c r="E48" s="307">
        <f>'ANAL UCTY'!$I$63</f>
        <v>0</v>
      </c>
      <c r="F48" s="307">
        <f>'ANAL UCTY'!$I$67</f>
        <v>278.91000000000003</v>
      </c>
      <c r="G48" s="307">
        <f>'ANAL UCTY'!$I$71</f>
        <v>-21.19</v>
      </c>
      <c r="K48" s="367">
        <f t="shared" si="4"/>
        <v>13631.570000000002</v>
      </c>
      <c r="N48" s="305">
        <f t="shared" si="8"/>
        <v>0</v>
      </c>
      <c r="O48" s="306">
        <f>'ANAL UCTY'!$I$48</f>
        <v>0</v>
      </c>
      <c r="Q48" s="372">
        <f t="shared" si="9"/>
        <v>0</v>
      </c>
      <c r="R48" s="374">
        <f t="shared" si="5"/>
        <v>13631.570000000002</v>
      </c>
      <c r="S48" s="307">
        <f>'ANAL UCTY'!$J$57</f>
        <v>15562.510000000002</v>
      </c>
      <c r="T48" s="307">
        <f>'ANAL UCTY'!$J$60</f>
        <v>0</v>
      </c>
      <c r="U48" s="307">
        <f>'ANAL UCTY'!$J$63</f>
        <v>0</v>
      </c>
      <c r="V48" s="307">
        <f>'ANAL UCTY'!$J$67</f>
        <v>2.9100000000000819</v>
      </c>
      <c r="W48" s="307">
        <f>'ANAL UCTY'!$J$71</f>
        <v>0</v>
      </c>
      <c r="Z48" s="367">
        <f t="shared" si="6"/>
        <v>15565.420000000002</v>
      </c>
      <c r="AC48" s="305">
        <f t="shared" si="10"/>
        <v>0</v>
      </c>
      <c r="AD48" s="306">
        <f>'ANAL UCTY'!$J$48</f>
        <v>0</v>
      </c>
      <c r="AF48" s="372">
        <f t="shared" ref="AF48:AF55" si="12">SUM(AD48:AE48)*-1</f>
        <v>0</v>
      </c>
      <c r="AG48" s="374">
        <f t="shared" si="7"/>
        <v>15565.420000000002</v>
      </c>
    </row>
    <row r="49" spans="1:34">
      <c r="A49" s="139" t="s">
        <v>1997</v>
      </c>
      <c r="B49" s="281" t="s">
        <v>271</v>
      </c>
      <c r="C49" s="307">
        <f>'ANAL UCTY'!$I$156</f>
        <v>0</v>
      </c>
      <c r="K49" s="367">
        <f t="shared" si="4"/>
        <v>0</v>
      </c>
      <c r="N49" s="305">
        <f t="shared" si="8"/>
        <v>0</v>
      </c>
      <c r="Q49" s="372">
        <f t="shared" si="9"/>
        <v>0</v>
      </c>
      <c r="R49" s="374">
        <f t="shared" si="5"/>
        <v>0</v>
      </c>
      <c r="S49" s="307">
        <f>'ANAL UCTY'!$J$156</f>
        <v>0</v>
      </c>
      <c r="Z49" s="367">
        <f t="shared" si="6"/>
        <v>0</v>
      </c>
      <c r="AC49" s="305">
        <f t="shared" si="10"/>
        <v>0</v>
      </c>
      <c r="AF49" s="372">
        <f t="shared" si="12"/>
        <v>0</v>
      </c>
      <c r="AG49" s="374">
        <f t="shared" si="7"/>
        <v>0</v>
      </c>
    </row>
    <row r="50" spans="1:34" ht="22.5">
      <c r="A50" s="139" t="s">
        <v>1998</v>
      </c>
      <c r="B50" s="281" t="s">
        <v>272</v>
      </c>
      <c r="C50" s="307">
        <f>'ANAL UCTY'!$I$75</f>
        <v>0</v>
      </c>
      <c r="K50" s="367">
        <f t="shared" si="4"/>
        <v>0</v>
      </c>
      <c r="N50" s="305">
        <f t="shared" si="8"/>
        <v>0</v>
      </c>
      <c r="O50" s="306">
        <f>'ANAL UCTY'!I49</f>
        <v>0</v>
      </c>
      <c r="Q50" s="372">
        <f t="shared" si="9"/>
        <v>0</v>
      </c>
      <c r="R50" s="374">
        <f t="shared" si="5"/>
        <v>0</v>
      </c>
      <c r="S50" s="307">
        <f>'ANAL UCTY'!$J$75</f>
        <v>0</v>
      </c>
      <c r="Z50" s="367">
        <f t="shared" si="6"/>
        <v>0</v>
      </c>
      <c r="AC50" s="305">
        <f t="shared" si="10"/>
        <v>0</v>
      </c>
      <c r="AD50" s="283">
        <f>'ANAL UCTY'!$J$49</f>
        <v>0</v>
      </c>
      <c r="AF50" s="372">
        <f t="shared" si="12"/>
        <v>0</v>
      </c>
      <c r="AG50" s="374">
        <f t="shared" si="7"/>
        <v>0</v>
      </c>
    </row>
    <row r="51" spans="1:34">
      <c r="A51" s="139" t="s">
        <v>2004</v>
      </c>
      <c r="B51" s="281" t="s">
        <v>460</v>
      </c>
      <c r="C51" s="307">
        <f>'ANAL UCTY'!$I$76</f>
        <v>0</v>
      </c>
      <c r="K51" s="367">
        <f t="shared" si="4"/>
        <v>0</v>
      </c>
      <c r="N51" s="305">
        <f t="shared" si="8"/>
        <v>0</v>
      </c>
      <c r="O51" s="306">
        <f>'ANAL UCTY'!I50</f>
        <v>0</v>
      </c>
      <c r="Q51" s="372">
        <f t="shared" si="9"/>
        <v>0</v>
      </c>
      <c r="R51" s="374">
        <f t="shared" si="5"/>
        <v>0</v>
      </c>
      <c r="S51" s="137">
        <f>'ANAL UCTY'!$J$76</f>
        <v>0</v>
      </c>
      <c r="Z51" s="367">
        <f t="shared" si="6"/>
        <v>0</v>
      </c>
      <c r="AC51" s="305">
        <f t="shared" si="10"/>
        <v>0</v>
      </c>
      <c r="AD51" s="283">
        <f>'ANAL UCTY'!$J$50</f>
        <v>0</v>
      </c>
      <c r="AF51" s="372">
        <f t="shared" si="12"/>
        <v>0</v>
      </c>
      <c r="AG51" s="374">
        <f t="shared" si="7"/>
        <v>0</v>
      </c>
    </row>
    <row r="52" spans="1:34" ht="22.5">
      <c r="A52" s="139" t="s">
        <v>2005</v>
      </c>
      <c r="B52" s="281" t="s">
        <v>273</v>
      </c>
      <c r="C52" s="307">
        <f>'ANAL UCTY'!$I$79</f>
        <v>16687.960000000003</v>
      </c>
      <c r="D52" s="307">
        <f>'ANAL UCTY'!$I$82</f>
        <v>-3906.11</v>
      </c>
      <c r="E52" s="307">
        <f>'ANAL UCTY'!$I$85</f>
        <v>0</v>
      </c>
      <c r="F52" s="334">
        <f>'ANAL UCTY'!$I$161</f>
        <v>0</v>
      </c>
      <c r="K52" s="367">
        <f t="shared" si="4"/>
        <v>12781.850000000002</v>
      </c>
      <c r="N52" s="305">
        <f t="shared" si="8"/>
        <v>0</v>
      </c>
      <c r="O52" s="306">
        <f>'ANAL UCTY'!I51</f>
        <v>0</v>
      </c>
      <c r="Q52" s="372">
        <f t="shared" si="9"/>
        <v>0</v>
      </c>
      <c r="R52" s="374">
        <f t="shared" si="5"/>
        <v>12781.850000000002</v>
      </c>
      <c r="S52" s="307">
        <f>'ANAL UCTY'!$J$79</f>
        <v>16687.96</v>
      </c>
      <c r="T52" s="307">
        <f>'ANAL UCTY'!$J$82</f>
        <v>-3906.11</v>
      </c>
      <c r="U52" s="307">
        <f>'ANAL UCTY'!$J$85</f>
        <v>0</v>
      </c>
      <c r="V52" s="352">
        <f>'ANAL UCTY'!$J$161</f>
        <v>0</v>
      </c>
      <c r="Z52" s="367">
        <f t="shared" si="6"/>
        <v>12781.849999999999</v>
      </c>
      <c r="AC52" s="305">
        <f t="shared" si="10"/>
        <v>0</v>
      </c>
      <c r="AD52" s="283">
        <f>'ANAL UCTY'!$J$51</f>
        <v>0</v>
      </c>
      <c r="AF52" s="372">
        <f t="shared" si="12"/>
        <v>0</v>
      </c>
      <c r="AG52" s="374">
        <f t="shared" si="7"/>
        <v>12781.849999999999</v>
      </c>
    </row>
    <row r="53" spans="1:34">
      <c r="A53" s="139" t="s">
        <v>2006</v>
      </c>
      <c r="B53" s="281" t="s">
        <v>274</v>
      </c>
      <c r="C53" s="137">
        <f>'ANAL UCTY'!$I$126</f>
        <v>0</v>
      </c>
      <c r="K53" s="367">
        <f t="shared" si="4"/>
        <v>0</v>
      </c>
      <c r="N53" s="305">
        <f t="shared" si="8"/>
        <v>0</v>
      </c>
      <c r="O53" s="306">
        <f>'ANAL UCTY'!I52</f>
        <v>0</v>
      </c>
      <c r="Q53" s="372">
        <f t="shared" si="9"/>
        <v>0</v>
      </c>
      <c r="R53" s="374">
        <f t="shared" si="5"/>
        <v>0</v>
      </c>
      <c r="S53" s="137">
        <f>'ANAL UCTY'!$J$126</f>
        <v>0</v>
      </c>
      <c r="Z53" s="367">
        <f t="shared" si="6"/>
        <v>0</v>
      </c>
      <c r="AC53" s="305">
        <f t="shared" si="10"/>
        <v>0</v>
      </c>
      <c r="AD53" s="283">
        <f>'ANAL UCTY'!J52</f>
        <v>0</v>
      </c>
      <c r="AF53" s="372">
        <f t="shared" si="12"/>
        <v>0</v>
      </c>
      <c r="AG53" s="374">
        <f t="shared" si="7"/>
        <v>0</v>
      </c>
    </row>
    <row r="54" spans="1:34">
      <c r="A54" s="139" t="s">
        <v>2007</v>
      </c>
      <c r="B54" s="281" t="s">
        <v>275</v>
      </c>
      <c r="C54" s="137">
        <f>'ANAL UCTY'!$I$129</f>
        <v>361.04</v>
      </c>
      <c r="D54" s="137">
        <f>'ANAL UCTY'!$I$132</f>
        <v>0</v>
      </c>
      <c r="E54" s="137">
        <f>'ANAL UCTY'!$I$135</f>
        <v>0</v>
      </c>
      <c r="F54" s="137">
        <f>'ANAL UCTY'!$I$138</f>
        <v>585.52</v>
      </c>
      <c r="G54" s="137">
        <f>'ANAL UCTY'!$I$141</f>
        <v>0</v>
      </c>
      <c r="H54" s="137">
        <f>'ANAL UCTY'!$I$144</f>
        <v>0</v>
      </c>
      <c r="K54" s="367">
        <f t="shared" si="4"/>
        <v>946.56</v>
      </c>
      <c r="N54" s="305">
        <f t="shared" si="8"/>
        <v>0</v>
      </c>
      <c r="O54" s="306">
        <f>'ANAL UCTY'!I53</f>
        <v>0</v>
      </c>
      <c r="Q54" s="372">
        <f t="shared" si="9"/>
        <v>0</v>
      </c>
      <c r="R54" s="374">
        <f t="shared" si="5"/>
        <v>946.56</v>
      </c>
      <c r="S54" s="137">
        <f>'ANAL UCTY'!$J$129</f>
        <v>361.04</v>
      </c>
      <c r="T54" s="137">
        <f>'ANAL UCTY'!$J$132</f>
        <v>0</v>
      </c>
      <c r="U54" s="137">
        <f>'ANAL UCTY'!$J$135</f>
        <v>0</v>
      </c>
      <c r="V54" s="137">
        <f>'ANAL UCTY'!$J$138</f>
        <v>432.16999999999996</v>
      </c>
      <c r="W54" s="137">
        <f>'ANAL UCTY'!$J$141</f>
        <v>0</v>
      </c>
      <c r="X54" s="137">
        <f>'ANAL UCTY'!$J$144</f>
        <v>0</v>
      </c>
      <c r="Z54" s="367">
        <f t="shared" si="6"/>
        <v>793.21</v>
      </c>
      <c r="AC54" s="305">
        <f t="shared" si="10"/>
        <v>0</v>
      </c>
      <c r="AD54" s="283">
        <f>'ANAL UCTY'!J53</f>
        <v>0</v>
      </c>
      <c r="AF54" s="372">
        <f t="shared" si="12"/>
        <v>0</v>
      </c>
      <c r="AG54" s="374">
        <f t="shared" si="7"/>
        <v>793.21</v>
      </c>
    </row>
    <row r="55" spans="1:34" ht="22.5">
      <c r="A55" s="139" t="s">
        <v>2008</v>
      </c>
      <c r="B55" s="281" t="s">
        <v>276</v>
      </c>
      <c r="C55" s="307">
        <f>'ANAL UCTY'!$I$88</f>
        <v>0</v>
      </c>
      <c r="D55" s="307">
        <f>'ANAL UCTY'!$I$91</f>
        <v>0</v>
      </c>
      <c r="E55" s="307">
        <f>'ANAL UCTY'!$I$149</f>
        <v>0</v>
      </c>
      <c r="F55" s="307">
        <f>'ANAL UCTY'!$I$94</f>
        <v>0</v>
      </c>
      <c r="G55" s="307">
        <f>'ANAL UCTY'!$I$97</f>
        <v>0</v>
      </c>
      <c r="H55" s="307">
        <f>'ANAL UCTY'!$I$100</f>
        <v>0</v>
      </c>
      <c r="I55" s="307">
        <f>'ANAL UCTY'!$I$103</f>
        <v>0</v>
      </c>
      <c r="K55" s="367">
        <f t="shared" si="4"/>
        <v>0</v>
      </c>
      <c r="N55" s="305">
        <f t="shared" si="8"/>
        <v>0</v>
      </c>
      <c r="O55" s="306">
        <f>'ANAL UCTY'!I54</f>
        <v>0</v>
      </c>
      <c r="Q55" s="372">
        <f t="shared" si="9"/>
        <v>0</v>
      </c>
      <c r="R55" s="374">
        <f t="shared" si="5"/>
        <v>0</v>
      </c>
      <c r="S55" s="307">
        <f>'ANAL UCTY'!$J$88</f>
        <v>0</v>
      </c>
      <c r="T55" s="307">
        <f>'ANAL UCTY'!$J$91</f>
        <v>0</v>
      </c>
      <c r="U55" s="307">
        <f>'ANAL UCTY'!$J$149</f>
        <v>0</v>
      </c>
      <c r="V55" s="307">
        <f>'ANAL UCTY'!$J$94</f>
        <v>0</v>
      </c>
      <c r="W55" s="307">
        <f>'ANAL UCTY'!$J$97</f>
        <v>0</v>
      </c>
      <c r="X55" s="307">
        <f>'ANAL UCTY'!$J$100</f>
        <v>0</v>
      </c>
      <c r="Y55" s="307">
        <f>'ANAL UCTY'!$J$103</f>
        <v>0</v>
      </c>
      <c r="Z55" s="367">
        <f t="shared" si="6"/>
        <v>0</v>
      </c>
      <c r="AC55" s="305">
        <f t="shared" si="10"/>
        <v>0</v>
      </c>
      <c r="AD55" s="283">
        <f>'ANAL UCTY'!$J$54</f>
        <v>0</v>
      </c>
      <c r="AF55" s="372">
        <f t="shared" si="12"/>
        <v>0</v>
      </c>
      <c r="AG55" s="374">
        <f t="shared" si="7"/>
        <v>0</v>
      </c>
    </row>
    <row r="56" spans="1:34">
      <c r="A56" s="332" t="s">
        <v>2009</v>
      </c>
      <c r="B56" s="333" t="s">
        <v>277</v>
      </c>
      <c r="K56" s="366">
        <f>SUM(K57:K61)</f>
        <v>34268.200000000004</v>
      </c>
      <c r="L56" s="362"/>
      <c r="M56" s="362"/>
      <c r="N56" s="370">
        <f>SUM(N57:N61)</f>
        <v>0</v>
      </c>
      <c r="O56" s="363"/>
      <c r="P56" s="363"/>
      <c r="Q56" s="370">
        <f>SUM(Q57:Q61)</f>
        <v>0</v>
      </c>
      <c r="R56" s="373">
        <f>SUM(R57:R61)</f>
        <v>34268.200000000004</v>
      </c>
      <c r="Z56" s="366">
        <f>SUM(Z57:Z61)</f>
        <v>36723.96</v>
      </c>
      <c r="AC56" s="370">
        <f>SUM(AC57:AC61)</f>
        <v>0</v>
      </c>
      <c r="AF56" s="370">
        <f>SUM(AF57:AF61)</f>
        <v>0</v>
      </c>
      <c r="AG56" s="373">
        <f>SUM(AG57:AG61)</f>
        <v>36723.96</v>
      </c>
      <c r="AH56" s="1579"/>
    </row>
    <row r="57" spans="1:34">
      <c r="A57" s="139" t="s">
        <v>2010</v>
      </c>
      <c r="B57" s="281" t="s">
        <v>278</v>
      </c>
      <c r="C57" s="265">
        <f>'HL KNIHA VYPOC'!$G$110</f>
        <v>34174.44</v>
      </c>
      <c r="D57" s="265">
        <f>'HL KNIHA VYPOC'!$G$111</f>
        <v>0</v>
      </c>
      <c r="K57" s="367">
        <f t="shared" si="4"/>
        <v>34174.44</v>
      </c>
      <c r="N57" s="305">
        <f t="shared" si="8"/>
        <v>0</v>
      </c>
      <c r="Q57" s="372">
        <f t="shared" si="9"/>
        <v>0</v>
      </c>
      <c r="R57" s="374">
        <f t="shared" si="5"/>
        <v>34174.44</v>
      </c>
      <c r="S57" s="265">
        <f>'HL KNIHA VYPOC'!$K$110</f>
        <v>36211.629999999997</v>
      </c>
      <c r="T57" s="265">
        <f>'HL KNIHA VYPOC'!$K$111</f>
        <v>0</v>
      </c>
      <c r="Z57" s="367">
        <f t="shared" si="6"/>
        <v>36211.629999999997</v>
      </c>
      <c r="AC57" s="305">
        <f t="shared" si="10"/>
        <v>0</v>
      </c>
      <c r="AF57" s="372">
        <f>SUM(AD57:AE57)*-1</f>
        <v>0</v>
      </c>
      <c r="AG57" s="374">
        <f t="shared" si="7"/>
        <v>36211.629999999997</v>
      </c>
    </row>
    <row r="58" spans="1:34">
      <c r="A58" s="139" t="s">
        <v>2011</v>
      </c>
      <c r="B58" s="281" t="s">
        <v>279</v>
      </c>
      <c r="C58" s="137">
        <f>'ANAL UCTY'!$I$122</f>
        <v>93.760000000000218</v>
      </c>
      <c r="D58" s="265">
        <f>'HL KNIHA VYPOC'!$G$134</f>
        <v>0</v>
      </c>
      <c r="K58" s="367">
        <f t="shared" si="4"/>
        <v>93.760000000000218</v>
      </c>
      <c r="N58" s="305">
        <f t="shared" si="8"/>
        <v>0</v>
      </c>
      <c r="Q58" s="372">
        <f t="shared" si="9"/>
        <v>0</v>
      </c>
      <c r="R58" s="374">
        <f t="shared" si="5"/>
        <v>93.760000000000218</v>
      </c>
      <c r="S58" s="137">
        <f>'ANAL UCTY'!$J$122</f>
        <v>512.32999999999993</v>
      </c>
      <c r="T58" s="265">
        <f>'HL KNIHA VYPOC'!$K$134</f>
        <v>0</v>
      </c>
      <c r="Z58" s="367">
        <f t="shared" si="6"/>
        <v>512.32999999999993</v>
      </c>
      <c r="AC58" s="305">
        <f t="shared" si="10"/>
        <v>0</v>
      </c>
      <c r="AF58" s="372">
        <f>SUM(AD58:AE58)*-1</f>
        <v>0</v>
      </c>
      <c r="AG58" s="374">
        <f t="shared" si="7"/>
        <v>512.32999999999993</v>
      </c>
    </row>
    <row r="59" spans="1:34">
      <c r="A59" s="139" t="s">
        <v>2013</v>
      </c>
      <c r="B59" s="281" t="s">
        <v>280</v>
      </c>
      <c r="C59" s="137">
        <f>'ANAL UCTY'!$I$123</f>
        <v>0</v>
      </c>
      <c r="K59" s="367">
        <f t="shared" si="4"/>
        <v>0</v>
      </c>
      <c r="N59" s="305">
        <f t="shared" si="8"/>
        <v>0</v>
      </c>
      <c r="Q59" s="372">
        <f t="shared" si="9"/>
        <v>0</v>
      </c>
      <c r="R59" s="374">
        <f t="shared" si="5"/>
        <v>0</v>
      </c>
      <c r="S59" s="137">
        <f>'ANAL UCTY'!$J$123</f>
        <v>0</v>
      </c>
      <c r="Z59" s="367">
        <f t="shared" si="6"/>
        <v>0</v>
      </c>
      <c r="AC59" s="305">
        <f t="shared" si="10"/>
        <v>0</v>
      </c>
      <c r="AF59" s="372">
        <f>SUM(AD59:AE59)*-1</f>
        <v>0</v>
      </c>
      <c r="AG59" s="374">
        <f t="shared" si="7"/>
        <v>0</v>
      </c>
    </row>
    <row r="60" spans="1:34">
      <c r="A60" s="139" t="s">
        <v>2012</v>
      </c>
      <c r="B60" s="281" t="s">
        <v>281</v>
      </c>
      <c r="C60" s="265">
        <f>'HL KNIHA VYPOC'!$G$125</f>
        <v>0</v>
      </c>
      <c r="D60" s="265">
        <f>'HL KNIHA VYPOC'!$G$127</f>
        <v>0</v>
      </c>
      <c r="E60" s="265">
        <f>'HL KNIHA VYPOC'!$G$129</f>
        <v>0</v>
      </c>
      <c r="F60" s="265">
        <f>'HL KNIHA VYPOC'!$G$130</f>
        <v>0</v>
      </c>
      <c r="G60" s="265">
        <f>'HL KNIHA VYPOC'!$G$128</f>
        <v>0</v>
      </c>
      <c r="K60" s="367">
        <f t="shared" si="4"/>
        <v>0</v>
      </c>
      <c r="N60" s="305">
        <f t="shared" si="8"/>
        <v>0</v>
      </c>
      <c r="O60" s="306">
        <f>'ANAL UCTY'!$I$117</f>
        <v>0</v>
      </c>
      <c r="Q60" s="372">
        <f t="shared" si="9"/>
        <v>0</v>
      </c>
      <c r="R60" s="374">
        <f t="shared" si="5"/>
        <v>0</v>
      </c>
      <c r="S60" s="265">
        <f>'HL KNIHA VYPOC'!$K$125</f>
        <v>0</v>
      </c>
      <c r="T60" s="265">
        <f>'HL KNIHA VYPOC'!$K$127</f>
        <v>0</v>
      </c>
      <c r="U60" s="265">
        <f>'HL KNIHA VYPOC'!$K$129</f>
        <v>0</v>
      </c>
      <c r="V60" s="265">
        <f>'HL KNIHA VYPOC'!$K$130</f>
        <v>0</v>
      </c>
      <c r="Z60" s="367">
        <f t="shared" si="6"/>
        <v>0</v>
      </c>
      <c r="AC60" s="305">
        <f t="shared" si="10"/>
        <v>0</v>
      </c>
      <c r="AD60" s="283">
        <f>'ANAL UCTY'!$J$117</f>
        <v>0</v>
      </c>
      <c r="AF60" s="372">
        <f>SUM(AD60:AE60)*-1</f>
        <v>0</v>
      </c>
      <c r="AG60" s="374">
        <f t="shared" si="7"/>
        <v>0</v>
      </c>
    </row>
    <row r="61" spans="1:34">
      <c r="A61" s="139" t="s">
        <v>2014</v>
      </c>
      <c r="B61" s="281" t="s">
        <v>282</v>
      </c>
      <c r="C61" s="265">
        <f>'HL KNIHA VYPOC'!$G$131</f>
        <v>0</v>
      </c>
      <c r="D61" s="307">
        <f>'ANAL UCTY'!$I$68</f>
        <v>0</v>
      </c>
      <c r="K61" s="367">
        <f t="shared" si="4"/>
        <v>0</v>
      </c>
      <c r="N61" s="305">
        <f t="shared" si="8"/>
        <v>0</v>
      </c>
      <c r="O61" s="306">
        <f>'ANAL UCTY'!$I$118</f>
        <v>0</v>
      </c>
      <c r="Q61" s="372">
        <f t="shared" si="9"/>
        <v>0</v>
      </c>
      <c r="R61" s="374">
        <f t="shared" si="5"/>
        <v>0</v>
      </c>
      <c r="S61" s="265">
        <f>'HL KNIHA VYPOC'!$K$131</f>
        <v>0</v>
      </c>
      <c r="T61" s="307">
        <f>'ANAL UCTY'!$J$68</f>
        <v>0</v>
      </c>
      <c r="Z61" s="367">
        <f t="shared" si="6"/>
        <v>0</v>
      </c>
      <c r="AC61" s="305">
        <f t="shared" si="10"/>
        <v>0</v>
      </c>
      <c r="AD61" s="306">
        <f>'ANAL UCTY'!$J$118</f>
        <v>0</v>
      </c>
      <c r="AF61" s="372">
        <f>SUM(AD61:AE61)*-1</f>
        <v>0</v>
      </c>
      <c r="AG61" s="374">
        <f t="shared" si="7"/>
        <v>0</v>
      </c>
    </row>
    <row r="62" spans="1:34">
      <c r="A62" s="332" t="s">
        <v>2015</v>
      </c>
      <c r="B62" s="333" t="s">
        <v>283</v>
      </c>
      <c r="K62" s="366">
        <f>SUM(K63:K66)</f>
        <v>0</v>
      </c>
      <c r="L62" s="362"/>
      <c r="M62" s="362"/>
      <c r="N62" s="370">
        <f>SUM(N63:N66)</f>
        <v>0</v>
      </c>
      <c r="O62" s="363"/>
      <c r="P62" s="363"/>
      <c r="Q62" s="370">
        <f>SUM(Q63:Q66)</f>
        <v>0</v>
      </c>
      <c r="R62" s="373">
        <f>SUM(R63:R66)</f>
        <v>0</v>
      </c>
      <c r="Z62" s="366">
        <f>SUM(Z63:Z66)</f>
        <v>0</v>
      </c>
      <c r="AC62" s="370">
        <f>SUM(AC63:AC66)</f>
        <v>0</v>
      </c>
      <c r="AF62" s="370">
        <f>SUM(AF63:AF66)</f>
        <v>0</v>
      </c>
      <c r="AG62" s="373">
        <f>SUM(AG63:AG66)</f>
        <v>0</v>
      </c>
      <c r="AH62" s="1579"/>
    </row>
    <row r="63" spans="1:34">
      <c r="A63" s="139" t="s">
        <v>2016</v>
      </c>
      <c r="B63" s="281" t="s">
        <v>285</v>
      </c>
      <c r="C63" s="307">
        <f>'ANAL UCTY'!$I$108</f>
        <v>0</v>
      </c>
      <c r="D63" s="307">
        <f>'ANAL UCTY'!$I$111</f>
        <v>0</v>
      </c>
      <c r="K63" s="367">
        <f t="shared" si="4"/>
        <v>0</v>
      </c>
      <c r="N63" s="305">
        <f t="shared" si="8"/>
        <v>0</v>
      </c>
      <c r="Q63" s="372">
        <f>SUM(O63:P63)</f>
        <v>0</v>
      </c>
      <c r="R63" s="374">
        <f t="shared" si="5"/>
        <v>0</v>
      </c>
      <c r="S63" s="137">
        <f>'ANAL UCTY'!$J$108</f>
        <v>0</v>
      </c>
      <c r="T63" s="137">
        <f>'ANAL UCTY'!$J$111</f>
        <v>0</v>
      </c>
      <c r="Z63" s="367">
        <f t="shared" si="6"/>
        <v>0</v>
      </c>
      <c r="AC63" s="305">
        <f t="shared" si="10"/>
        <v>0</v>
      </c>
      <c r="AF63" s="372">
        <f>SUM(AD63:AE63)</f>
        <v>0</v>
      </c>
      <c r="AG63" s="374">
        <f t="shared" si="7"/>
        <v>0</v>
      </c>
    </row>
    <row r="64" spans="1:34">
      <c r="A64" s="139" t="s">
        <v>2017</v>
      </c>
      <c r="B64" s="281" t="s">
        <v>286</v>
      </c>
      <c r="C64" s="307">
        <f>'ANAL UCTY'!$I$109</f>
        <v>0</v>
      </c>
      <c r="D64" s="307">
        <f>'ANAL UCTY'!$I$112</f>
        <v>0</v>
      </c>
      <c r="K64" s="367">
        <f t="shared" si="4"/>
        <v>0</v>
      </c>
      <c r="N64" s="305">
        <f t="shared" si="8"/>
        <v>0</v>
      </c>
      <c r="Q64" s="372">
        <f>SUM(O64:P64)</f>
        <v>0</v>
      </c>
      <c r="R64" s="374">
        <f t="shared" si="5"/>
        <v>0</v>
      </c>
      <c r="S64" s="307">
        <f>'ANAL UCTY'!$J$109</f>
        <v>0</v>
      </c>
      <c r="T64" s="307">
        <f>'ANAL UCTY'!$J$112</f>
        <v>0</v>
      </c>
      <c r="Z64" s="367">
        <f t="shared" si="6"/>
        <v>0</v>
      </c>
      <c r="AC64" s="305">
        <f t="shared" si="10"/>
        <v>0</v>
      </c>
      <c r="AF64" s="372">
        <f>SUM(AD64:AE64)</f>
        <v>0</v>
      </c>
      <c r="AG64" s="374">
        <f t="shared" si="7"/>
        <v>0</v>
      </c>
    </row>
    <row r="65" spans="1:33">
      <c r="A65" s="139" t="s">
        <v>2018</v>
      </c>
      <c r="B65" s="281" t="s">
        <v>2020</v>
      </c>
      <c r="C65" s="307">
        <f>'ANAL UCTY'!$I$114</f>
        <v>0</v>
      </c>
      <c r="K65" s="367">
        <f t="shared" si="4"/>
        <v>0</v>
      </c>
      <c r="N65" s="305">
        <f t="shared" si="8"/>
        <v>0</v>
      </c>
      <c r="Q65" s="372">
        <f>SUM(O65:P65)</f>
        <v>0</v>
      </c>
      <c r="R65" s="374">
        <f t="shared" si="5"/>
        <v>0</v>
      </c>
      <c r="S65" s="137">
        <f>'ANAL UCTY'!$J$114</f>
        <v>0</v>
      </c>
      <c r="Z65" s="367">
        <f t="shared" si="6"/>
        <v>0</v>
      </c>
      <c r="AC65" s="305">
        <f t="shared" si="10"/>
        <v>0</v>
      </c>
      <c r="AF65" s="372">
        <f>SUM(AD65:AE65)</f>
        <v>0</v>
      </c>
      <c r="AG65" s="374">
        <f t="shared" si="7"/>
        <v>0</v>
      </c>
    </row>
    <row r="66" spans="1:33">
      <c r="A66" s="139" t="s">
        <v>2019</v>
      </c>
      <c r="B66" s="281" t="s">
        <v>287</v>
      </c>
      <c r="C66" s="307">
        <f>'ANAL UCTY'!$I$115</f>
        <v>0</v>
      </c>
      <c r="K66" s="367">
        <f t="shared" si="4"/>
        <v>0</v>
      </c>
      <c r="N66" s="305">
        <f t="shared" si="8"/>
        <v>0</v>
      </c>
      <c r="Q66" s="372">
        <f>SUM(O66:P66)</f>
        <v>0</v>
      </c>
      <c r="R66" s="374">
        <f t="shared" si="5"/>
        <v>0</v>
      </c>
      <c r="S66" s="307">
        <f>'ANAL UCTY'!$J$115</f>
        <v>0</v>
      </c>
      <c r="Z66" s="367">
        <f t="shared" si="6"/>
        <v>0</v>
      </c>
      <c r="AC66" s="305">
        <f t="shared" si="10"/>
        <v>0</v>
      </c>
      <c r="AF66" s="372">
        <f>SUM(AD66:AE66)</f>
        <v>0</v>
      </c>
      <c r="AG66" s="374">
        <f t="shared" si="7"/>
        <v>0</v>
      </c>
    </row>
    <row r="67" spans="1:33">
      <c r="A67" s="332" t="s">
        <v>2026</v>
      </c>
      <c r="B67" s="333" t="s">
        <v>288</v>
      </c>
      <c r="C67" s="364"/>
      <c r="D67" s="364"/>
      <c r="E67" s="364"/>
      <c r="F67" s="364"/>
      <c r="G67" s="364"/>
      <c r="H67" s="364"/>
      <c r="I67" s="364"/>
      <c r="J67" s="364"/>
      <c r="K67" s="368"/>
      <c r="L67" s="360"/>
      <c r="M67" s="360"/>
      <c r="N67" s="360"/>
      <c r="O67" s="361"/>
      <c r="P67" s="361"/>
      <c r="Q67" s="360"/>
      <c r="R67" s="373">
        <f>SUM(R68+R89+R122)</f>
        <v>63462.900000000016</v>
      </c>
      <c r="Z67" s="368"/>
      <c r="AC67" s="360"/>
      <c r="AF67" s="360"/>
      <c r="AG67" s="373">
        <f>SUM(AG68+AG89+AG122)</f>
        <v>68184.909999999989</v>
      </c>
    </row>
    <row r="68" spans="1:33">
      <c r="A68" s="332" t="s">
        <v>2027</v>
      </c>
      <c r="B68" s="333" t="s">
        <v>289</v>
      </c>
      <c r="R68" s="373">
        <f>SUM(R69+R74+R81+R85+R88)</f>
        <v>31053.090000000018</v>
      </c>
      <c r="AG68" s="373">
        <f>SUM(AG69+AG74+AG81+AG85+AG88)</f>
        <v>30455.579999999991</v>
      </c>
    </row>
    <row r="69" spans="1:33">
      <c r="A69" s="332" t="s">
        <v>2028</v>
      </c>
      <c r="B69" s="333" t="s">
        <v>290</v>
      </c>
      <c r="R69" s="373">
        <f>SUM(R70:R73)</f>
        <v>28640</v>
      </c>
      <c r="AG69" s="373">
        <f>SUM(AG70:AG73)</f>
        <v>28640</v>
      </c>
    </row>
    <row r="70" spans="1:33">
      <c r="A70" s="139" t="s">
        <v>2029</v>
      </c>
      <c r="B70" s="281" t="s">
        <v>291</v>
      </c>
      <c r="C70" s="265">
        <f>'HL KNIHA VYPOC'!$G$215</f>
        <v>-6640</v>
      </c>
      <c r="D70" s="265">
        <f>'HL KNIHA VYPOC'!$G$260</f>
        <v>0</v>
      </c>
      <c r="R70" s="376">
        <f>SUM(C70:J70)*-1</f>
        <v>6640</v>
      </c>
      <c r="S70" s="265">
        <f>'HL KNIHA VYPOC'!$K$215</f>
        <v>-6640</v>
      </c>
      <c r="T70" s="265">
        <f>'HL KNIHA VYPOC'!$K$260</f>
        <v>0</v>
      </c>
      <c r="AG70" s="376">
        <f>SUM(S70:Y70)*-1</f>
        <v>6640</v>
      </c>
    </row>
    <row r="71" spans="1:33">
      <c r="A71" s="139" t="s">
        <v>2030</v>
      </c>
      <c r="B71" s="281" t="s">
        <v>486</v>
      </c>
      <c r="C71" s="265">
        <f>'HL KNIHA VYPOC'!$G$126</f>
        <v>0</v>
      </c>
      <c r="R71" s="376">
        <f>SUM(C71:J71)*-1</f>
        <v>0</v>
      </c>
      <c r="S71" s="265">
        <f>'HL KNIHA VYPOC'!$K$126</f>
        <v>0</v>
      </c>
      <c r="AG71" s="376">
        <f>SUM(S71:Y71)*-1</f>
        <v>0</v>
      </c>
    </row>
    <row r="72" spans="1:33">
      <c r="A72" s="139" t="s">
        <v>2031</v>
      </c>
      <c r="B72" s="281" t="s">
        <v>292</v>
      </c>
      <c r="C72" s="265">
        <f>'HL KNIHA VYPOC'!$G$223</f>
        <v>0</v>
      </c>
      <c r="R72" s="376">
        <f>SUM(C72:J72)*-1</f>
        <v>0</v>
      </c>
      <c r="S72" s="265">
        <f>'HL KNIHA VYPOC'!$K$223</f>
        <v>0</v>
      </c>
      <c r="AG72" s="376">
        <f>SUM(S72:Y72)*-1</f>
        <v>0</v>
      </c>
    </row>
    <row r="73" spans="1:33">
      <c r="A73" s="139" t="s">
        <v>2032</v>
      </c>
      <c r="B73" s="281" t="s">
        <v>294</v>
      </c>
      <c r="C73" s="265">
        <f>'HL KNIHA VYPOC'!$G$172</f>
        <v>-22000</v>
      </c>
      <c r="R73" s="376">
        <f>SUM(C73:J73)*-1</f>
        <v>22000</v>
      </c>
      <c r="S73" s="265">
        <f>'HL KNIHA VYPOC'!$K$172</f>
        <v>-22000</v>
      </c>
      <c r="AG73" s="376">
        <f>SUM(S73:Y73)*-1</f>
        <v>22000</v>
      </c>
    </row>
    <row r="74" spans="1:33">
      <c r="A74" s="332" t="s">
        <v>2033</v>
      </c>
      <c r="B74" s="333" t="s">
        <v>296</v>
      </c>
      <c r="R74" s="373">
        <f>SUM(R75:R80)</f>
        <v>331.94</v>
      </c>
      <c r="AG74" s="373">
        <f>SUM(AG75:AG80)</f>
        <v>331.94</v>
      </c>
    </row>
    <row r="75" spans="1:33">
      <c r="A75" s="139" t="s">
        <v>2034</v>
      </c>
      <c r="B75" s="281" t="s">
        <v>297</v>
      </c>
      <c r="C75" s="265">
        <f>'HL KNIHA VYPOC'!G216</f>
        <v>0</v>
      </c>
      <c r="R75" s="376">
        <f t="shared" ref="R75:R80" si="13">SUM(C75:J75)*-1</f>
        <v>0</v>
      </c>
      <c r="S75" s="265">
        <f>'HL KNIHA VYPOC'!K216</f>
        <v>0</v>
      </c>
      <c r="AG75" s="376">
        <f t="shared" ref="AG75:AG80" si="14">SUM(S75:Y75)*-1</f>
        <v>0</v>
      </c>
    </row>
    <row r="76" spans="1:33">
      <c r="A76" s="139" t="s">
        <v>2035</v>
      </c>
      <c r="B76" s="281" t="s">
        <v>298</v>
      </c>
      <c r="C76" s="265">
        <f>'HL KNIHA VYPOC'!G217</f>
        <v>0</v>
      </c>
      <c r="R76" s="376">
        <f t="shared" si="13"/>
        <v>0</v>
      </c>
      <c r="S76" s="265">
        <f>'HL KNIHA VYPOC'!K217</f>
        <v>0</v>
      </c>
      <c r="AG76" s="376">
        <f t="shared" si="14"/>
        <v>0</v>
      </c>
    </row>
    <row r="77" spans="1:33" ht="22.5">
      <c r="A77" s="139" t="s">
        <v>2036</v>
      </c>
      <c r="B77" s="281" t="s">
        <v>299</v>
      </c>
      <c r="C77" s="265">
        <f>'HL KNIHA VYPOC'!G221</f>
        <v>-331.94</v>
      </c>
      <c r="D77" s="265">
        <f>'HL KNIHA VYPOC'!G222</f>
        <v>0</v>
      </c>
      <c r="R77" s="376">
        <f t="shared" si="13"/>
        <v>331.94</v>
      </c>
      <c r="S77" s="265">
        <f>'HL KNIHA VYPOC'!K221</f>
        <v>-331.94</v>
      </c>
      <c r="T77" s="265">
        <f>'HL KNIHA VYPOC'!K222</f>
        <v>0</v>
      </c>
      <c r="AG77" s="376">
        <f t="shared" si="14"/>
        <v>331.94</v>
      </c>
    </row>
    <row r="78" spans="1:33">
      <c r="A78" s="139" t="s">
        <v>2037</v>
      </c>
      <c r="B78" s="281" t="s">
        <v>300</v>
      </c>
      <c r="C78" s="265">
        <f>'HL KNIHA VYPOC'!G218</f>
        <v>0</v>
      </c>
      <c r="R78" s="376">
        <f t="shared" si="13"/>
        <v>0</v>
      </c>
      <c r="S78" s="265">
        <f>'HL KNIHA VYPOC'!K218</f>
        <v>0</v>
      </c>
      <c r="AG78" s="376">
        <f t="shared" si="14"/>
        <v>0</v>
      </c>
    </row>
    <row r="79" spans="1:33">
      <c r="A79" s="139" t="s">
        <v>2038</v>
      </c>
      <c r="B79" s="281" t="s">
        <v>498</v>
      </c>
      <c r="C79" s="265">
        <f>'HL KNIHA VYPOC'!G219</f>
        <v>0</v>
      </c>
      <c r="R79" s="376">
        <f t="shared" si="13"/>
        <v>0</v>
      </c>
      <c r="S79" s="265">
        <f>'HL KNIHA VYPOC'!K219</f>
        <v>0</v>
      </c>
      <c r="AG79" s="376">
        <f t="shared" si="14"/>
        <v>0</v>
      </c>
    </row>
    <row r="80" spans="1:33" ht="22.5">
      <c r="A80" s="139" t="s">
        <v>2039</v>
      </c>
      <c r="B80" s="281" t="s">
        <v>301</v>
      </c>
      <c r="C80" s="265">
        <f>'HL KNIHA VYPOC'!G220</f>
        <v>0</v>
      </c>
      <c r="R80" s="376">
        <f t="shared" si="13"/>
        <v>0</v>
      </c>
      <c r="S80" s="265">
        <f>'HL KNIHA VYPOC'!K220</f>
        <v>0</v>
      </c>
      <c r="AG80" s="376">
        <f t="shared" si="14"/>
        <v>0</v>
      </c>
    </row>
    <row r="81" spans="1:33">
      <c r="A81" s="332" t="s">
        <v>2040</v>
      </c>
      <c r="B81" s="333" t="s">
        <v>302</v>
      </c>
      <c r="R81" s="373">
        <f>SUM(R82:R84)</f>
        <v>251.08</v>
      </c>
      <c r="AG81" s="373">
        <f>SUM(AG82:AG84)</f>
        <v>251.08</v>
      </c>
    </row>
    <row r="82" spans="1:33">
      <c r="A82" s="139" t="s">
        <v>2041</v>
      </c>
      <c r="B82" s="281" t="s">
        <v>304</v>
      </c>
      <c r="C82" s="265">
        <f>'HL KNIHA VYPOC'!G226</f>
        <v>-251.08</v>
      </c>
      <c r="R82" s="376">
        <f>SUM(C82:J82)*-1</f>
        <v>251.08</v>
      </c>
      <c r="S82" s="265">
        <f>'HL KNIHA VYPOC'!K226</f>
        <v>-251.08</v>
      </c>
      <c r="AG82" s="376">
        <f>SUM(S82:Y82)*-1</f>
        <v>251.08</v>
      </c>
    </row>
    <row r="83" spans="1:33">
      <c r="A83" s="139" t="s">
        <v>2042</v>
      </c>
      <c r="B83" s="281" t="s">
        <v>305</v>
      </c>
      <c r="C83" s="265">
        <f>'HL KNIHA VYPOC'!G227</f>
        <v>0</v>
      </c>
      <c r="R83" s="376">
        <f>SUM(C83:J83)*-1</f>
        <v>0</v>
      </c>
      <c r="S83" s="265">
        <f>'HL KNIHA VYPOC'!K227</f>
        <v>0</v>
      </c>
      <c r="AG83" s="376">
        <f>SUM(S83:Y83)*-1</f>
        <v>0</v>
      </c>
    </row>
    <row r="84" spans="1:33">
      <c r="A84" s="139" t="s">
        <v>2043</v>
      </c>
      <c r="B84" s="281" t="s">
        <v>508</v>
      </c>
      <c r="C84" s="265">
        <f>'HL KNIHA VYPOC'!G228</f>
        <v>0</v>
      </c>
      <c r="D84" s="265">
        <f>'HL KNIHA VYPOC'!$G$229</f>
        <v>0</v>
      </c>
      <c r="R84" s="376">
        <f>SUM(C84:J84)*-1</f>
        <v>0</v>
      </c>
      <c r="S84" s="265">
        <f>'HL KNIHA VYPOC'!K228</f>
        <v>0</v>
      </c>
      <c r="T84" s="265">
        <f>'HL KNIHA VYPOC'!$K$229</f>
        <v>0</v>
      </c>
      <c r="AG84" s="376">
        <f>SUM(S84:Y84)*-1</f>
        <v>0</v>
      </c>
    </row>
    <row r="85" spans="1:33">
      <c r="A85" s="332" t="s">
        <v>2044</v>
      </c>
      <c r="B85" s="333" t="s">
        <v>510</v>
      </c>
      <c r="R85" s="373">
        <f>SUM(R86:R87)</f>
        <v>1232.5599999999995</v>
      </c>
      <c r="AG85" s="373">
        <f>SUM(AG86:AG87)</f>
        <v>-925.00000000000023</v>
      </c>
    </row>
    <row r="86" spans="1:33">
      <c r="A86" s="139" t="s">
        <v>2045</v>
      </c>
      <c r="B86" s="281" t="s">
        <v>306</v>
      </c>
      <c r="C86" s="265">
        <f>'HL KNIHA VYPOC'!G230</f>
        <v>-4055.8599999999997</v>
      </c>
      <c r="R86" s="376">
        <f>SUM(C86:J86)*-1</f>
        <v>4055.8599999999997</v>
      </c>
      <c r="S86" s="265">
        <f>'HL KNIHA VYPOC'!K230</f>
        <v>-1898.3</v>
      </c>
      <c r="AG86" s="376">
        <f>SUM(S86:Y86)*-1</f>
        <v>1898.3</v>
      </c>
    </row>
    <row r="87" spans="1:33">
      <c r="A87" s="139" t="s">
        <v>2046</v>
      </c>
      <c r="B87" s="281" t="s">
        <v>307</v>
      </c>
      <c r="C87" s="265">
        <f>'HL KNIHA VYPOC'!G231</f>
        <v>2823.3</v>
      </c>
      <c r="R87" s="376">
        <f>SUM(C87:J87)*-1</f>
        <v>-2823.3</v>
      </c>
      <c r="S87" s="265">
        <f>'HL KNIHA VYPOC'!K231</f>
        <v>2823.3</v>
      </c>
      <c r="AG87" s="376">
        <f>SUM(S87:Y87)*-1</f>
        <v>-2823.3</v>
      </c>
    </row>
    <row r="88" spans="1:33" ht="22.5">
      <c r="A88" s="332" t="s">
        <v>2047</v>
      </c>
      <c r="B88" s="333" t="s">
        <v>308</v>
      </c>
      <c r="R88" s="377">
        <f>SUM(R2-R69-R74-R81-R85-R89-R122)</f>
        <v>597.51000000001659</v>
      </c>
      <c r="W88" s="265"/>
      <c r="AG88" s="377">
        <f>SUM(AG2-AG69-AG74-AG81-AG85-AG89-AG122)</f>
        <v>2157.5599999999904</v>
      </c>
    </row>
    <row r="89" spans="1:33">
      <c r="A89" s="332" t="s">
        <v>2048</v>
      </c>
      <c r="B89" s="333" t="s">
        <v>516</v>
      </c>
      <c r="R89" s="373">
        <f>SUM(R90+R95+R107+R118+R119)</f>
        <v>32409.809999999998</v>
      </c>
      <c r="AG89" s="373">
        <f>SUM(AG90+AG95+AG107+AG118+AG119)</f>
        <v>37729.329999999994</v>
      </c>
    </row>
    <row r="90" spans="1:33">
      <c r="A90" s="332" t="s">
        <v>2049</v>
      </c>
      <c r="B90" s="333" t="s">
        <v>309</v>
      </c>
      <c r="R90" s="373">
        <f>SUM(R91:R94)</f>
        <v>0</v>
      </c>
      <c r="AG90" s="373">
        <f>SUM(AG91:AG94)</f>
        <v>0</v>
      </c>
    </row>
    <row r="91" spans="1:33">
      <c r="A91" s="139" t="s">
        <v>2050</v>
      </c>
      <c r="B91" s="281" t="s">
        <v>310</v>
      </c>
      <c r="C91" s="265">
        <f>'ANAL UCTY'!$I$197</f>
        <v>0</v>
      </c>
      <c r="R91" s="376">
        <f>SUM(C91:J91)*-1</f>
        <v>0</v>
      </c>
      <c r="S91" s="137">
        <f>'ANAL UCTY'!$J$197</f>
        <v>0</v>
      </c>
      <c r="AG91" s="376">
        <f>SUM(S91:Y91)*-1</f>
        <v>0</v>
      </c>
    </row>
    <row r="92" spans="1:33">
      <c r="A92" s="139" t="s">
        <v>2051</v>
      </c>
      <c r="B92" s="281" t="s">
        <v>311</v>
      </c>
      <c r="C92" s="307">
        <f>'ANAL UCTY'!$I$176</f>
        <v>0</v>
      </c>
      <c r="D92" s="307">
        <f>'ANAL UCTY'!$I$198</f>
        <v>0</v>
      </c>
      <c r="R92" s="376">
        <f>SUM(C92:J92)*-1</f>
        <v>0</v>
      </c>
      <c r="S92" s="137">
        <f>'ANAL UCTY'!$J$176</f>
        <v>0</v>
      </c>
      <c r="T92" s="307">
        <f>'ANAL UCTY'!$J$198</f>
        <v>0</v>
      </c>
      <c r="AG92" s="376">
        <f>SUM(S92:Y92)*-1</f>
        <v>0</v>
      </c>
    </row>
    <row r="93" spans="1:33">
      <c r="A93" s="139" t="s">
        <v>2052</v>
      </c>
      <c r="B93" s="281" t="s">
        <v>312</v>
      </c>
      <c r="C93" s="307">
        <f>'ANAL UCTY'!$I$200</f>
        <v>0</v>
      </c>
      <c r="R93" s="376">
        <f>SUM(C93:J93)*-1</f>
        <v>0</v>
      </c>
      <c r="S93" s="137">
        <f>'ANAL UCTY'!$J$200</f>
        <v>0</v>
      </c>
      <c r="AG93" s="376">
        <f>SUM(S93:Y93)*-1</f>
        <v>0</v>
      </c>
    </row>
    <row r="94" spans="1:33">
      <c r="A94" s="139" t="s">
        <v>2053</v>
      </c>
      <c r="B94" s="281" t="s">
        <v>313</v>
      </c>
      <c r="C94" s="307">
        <f>'ANAL UCTY'!$I$177</f>
        <v>0</v>
      </c>
      <c r="D94" s="307">
        <f>'ANAL UCTY'!$I$201</f>
        <v>0</v>
      </c>
      <c r="R94" s="376">
        <f>SUM(C94:J94)*-1</f>
        <v>0</v>
      </c>
      <c r="S94" s="307">
        <f>'ANAL UCTY'!$J$177</f>
        <v>0</v>
      </c>
      <c r="T94" s="307">
        <f>'ANAL UCTY'!$J$201</f>
        <v>0</v>
      </c>
      <c r="AG94" s="376">
        <f>SUM(S94:Y94)*-1</f>
        <v>0</v>
      </c>
    </row>
    <row r="95" spans="1:33">
      <c r="A95" s="332" t="s">
        <v>2054</v>
      </c>
      <c r="B95" s="333" t="s">
        <v>314</v>
      </c>
      <c r="R95" s="373">
        <f>SUM(R96:R106)</f>
        <v>0</v>
      </c>
      <c r="AG95" s="373">
        <f>SUM(AG96:AG106)</f>
        <v>0</v>
      </c>
    </row>
    <row r="96" spans="1:33">
      <c r="A96" s="139" t="s">
        <v>2055</v>
      </c>
      <c r="B96" s="281" t="s">
        <v>316</v>
      </c>
      <c r="C96" s="307">
        <f>'ANAL UCTY'!$I$173</f>
        <v>0</v>
      </c>
      <c r="D96" s="307">
        <f>'ANAL UCTY'!$I$227</f>
        <v>0</v>
      </c>
      <c r="R96" s="376">
        <f t="shared" ref="R96:R106" si="15">SUM(C96:J96)*-1</f>
        <v>0</v>
      </c>
      <c r="S96" s="137">
        <f>'ANAL UCTY'!$J$173</f>
        <v>0</v>
      </c>
      <c r="T96" s="307">
        <f>'ANAL UCTY'!$J$227</f>
        <v>0</v>
      </c>
      <c r="AG96" s="376">
        <f t="shared" ref="AG96:AG106" si="16">SUM(S96:Y96)*-1</f>
        <v>0</v>
      </c>
    </row>
    <row r="97" spans="1:33">
      <c r="A97" s="139" t="s">
        <v>2056</v>
      </c>
      <c r="B97" s="281" t="s">
        <v>317</v>
      </c>
      <c r="C97" s="307">
        <f>'ANAL UCTY'!$I$158</f>
        <v>0</v>
      </c>
      <c r="R97" s="376">
        <f t="shared" si="15"/>
        <v>0</v>
      </c>
      <c r="S97" s="137">
        <f>'ANAL UCTY'!$J$158</f>
        <v>0</v>
      </c>
      <c r="AG97" s="376">
        <f t="shared" si="16"/>
        <v>0</v>
      </c>
    </row>
    <row r="98" spans="1:33">
      <c r="A98" s="139" t="s">
        <v>2057</v>
      </c>
      <c r="B98" s="281" t="s">
        <v>318</v>
      </c>
      <c r="C98" s="307">
        <f>'ANAL UCTY'!$I$220</f>
        <v>0</v>
      </c>
      <c r="R98" s="376">
        <f t="shared" si="15"/>
        <v>0</v>
      </c>
      <c r="S98" s="137">
        <f>'ANAL UCTY'!$J$220</f>
        <v>0</v>
      </c>
      <c r="AG98" s="376">
        <f t="shared" si="16"/>
        <v>0</v>
      </c>
    </row>
    <row r="99" spans="1:33" ht="22.5">
      <c r="A99" s="139" t="s">
        <v>2058</v>
      </c>
      <c r="B99" s="281" t="s">
        <v>319</v>
      </c>
      <c r="C99" s="307">
        <f>'ANAL UCTY'!$I$206</f>
        <v>0</v>
      </c>
      <c r="R99" s="376">
        <f t="shared" si="15"/>
        <v>0</v>
      </c>
      <c r="S99" s="307">
        <f>'ANAL UCTY'!$J$206</f>
        <v>0</v>
      </c>
      <c r="AG99" s="376">
        <f t="shared" si="16"/>
        <v>0</v>
      </c>
    </row>
    <row r="100" spans="1:33">
      <c r="A100" s="139" t="s">
        <v>2059</v>
      </c>
      <c r="B100" s="281" t="s">
        <v>320</v>
      </c>
      <c r="C100" s="307">
        <f>'ANAL UCTY'!$I$207</f>
        <v>0</v>
      </c>
      <c r="R100" s="376">
        <f t="shared" si="15"/>
        <v>0</v>
      </c>
      <c r="S100" s="307">
        <f>'ANAL UCTY'!$J$207</f>
        <v>0</v>
      </c>
      <c r="AG100" s="376">
        <f t="shared" si="16"/>
        <v>0</v>
      </c>
    </row>
    <row r="101" spans="1:33">
      <c r="A101" s="139" t="s">
        <v>2060</v>
      </c>
      <c r="B101" s="281" t="s">
        <v>322</v>
      </c>
      <c r="C101" s="307">
        <f>'ANAL UCTY'!$I$217</f>
        <v>0</v>
      </c>
      <c r="R101" s="376">
        <f t="shared" si="15"/>
        <v>0</v>
      </c>
      <c r="S101" s="137">
        <f>'ANAL UCTY'!$J$217</f>
        <v>0</v>
      </c>
      <c r="AG101" s="376">
        <f t="shared" si="16"/>
        <v>0</v>
      </c>
    </row>
    <row r="102" spans="1:33">
      <c r="A102" s="139" t="s">
        <v>2061</v>
      </c>
      <c r="B102" s="281" t="s">
        <v>324</v>
      </c>
      <c r="C102" s="307">
        <f>'ANAL UCTY'!$I$223</f>
        <v>0</v>
      </c>
      <c r="R102" s="376">
        <f t="shared" si="15"/>
        <v>0</v>
      </c>
      <c r="S102" s="307">
        <f>'ANAL UCTY'!$J$223</f>
        <v>0</v>
      </c>
      <c r="AG102" s="376">
        <f t="shared" si="16"/>
        <v>0</v>
      </c>
    </row>
    <row r="103" spans="1:33">
      <c r="A103" s="139" t="s">
        <v>2062</v>
      </c>
      <c r="B103" s="281" t="s">
        <v>325</v>
      </c>
      <c r="C103" s="265">
        <f>'ANAL UCTY'!$I$211</f>
        <v>0</v>
      </c>
      <c r="D103" s="307">
        <f>'ANAL UCTY'!$I$170</f>
        <v>0</v>
      </c>
      <c r="R103" s="376">
        <f t="shared" si="15"/>
        <v>0</v>
      </c>
      <c r="S103" s="265">
        <f>'ANAL UCTY'!$J$211</f>
        <v>0</v>
      </c>
      <c r="T103" s="137">
        <f>'ANAL UCTY'!$J$170</f>
        <v>0</v>
      </c>
      <c r="AG103" s="376">
        <f t="shared" si="16"/>
        <v>0</v>
      </c>
    </row>
    <row r="104" spans="1:33">
      <c r="A104" s="139" t="s">
        <v>2063</v>
      </c>
      <c r="B104" s="281" t="s">
        <v>326</v>
      </c>
      <c r="C104" s="265">
        <f>'HL KNIHA VYPOC'!$G$248</f>
        <v>0</v>
      </c>
      <c r="R104" s="376">
        <f t="shared" si="15"/>
        <v>0</v>
      </c>
      <c r="S104" s="265">
        <f>'HL KNIHA VYPOC'!$K$248</f>
        <v>0</v>
      </c>
      <c r="AG104" s="376">
        <f t="shared" si="16"/>
        <v>0</v>
      </c>
    </row>
    <row r="105" spans="1:33">
      <c r="A105" s="139" t="s">
        <v>2064</v>
      </c>
      <c r="B105" s="281" t="s">
        <v>327</v>
      </c>
      <c r="C105" s="307">
        <f>'ANAL UCTY'!$I$214</f>
        <v>0</v>
      </c>
      <c r="D105" s="307">
        <f>'ANAL UCTY'!$I$228</f>
        <v>0</v>
      </c>
      <c r="E105" s="307">
        <f>'ANAL UCTY'!$I$182</f>
        <v>0</v>
      </c>
      <c r="F105" s="307">
        <f>'ANAL UCTY'!$I$185</f>
        <v>0</v>
      </c>
      <c r="G105" s="307">
        <f>'ANAL UCTY'!$I$188</f>
        <v>0</v>
      </c>
      <c r="R105" s="376">
        <f t="shared" si="15"/>
        <v>0</v>
      </c>
      <c r="S105" s="137">
        <f>'ANAL UCTY'!$J$214</f>
        <v>0</v>
      </c>
      <c r="T105" s="307">
        <f>'ANAL UCTY'!$J$228</f>
        <v>0</v>
      </c>
      <c r="U105" s="137">
        <f>'ANAL UCTY'!$J$182</f>
        <v>0</v>
      </c>
      <c r="V105" s="137">
        <f>'ANAL UCTY'!$J$185</f>
        <v>0</v>
      </c>
      <c r="W105" s="137">
        <f>'ANAL UCTY'!$J$188</f>
        <v>0</v>
      </c>
      <c r="AG105" s="376">
        <f t="shared" si="16"/>
        <v>0</v>
      </c>
    </row>
    <row r="106" spans="1:33">
      <c r="A106" s="139" t="s">
        <v>2065</v>
      </c>
      <c r="B106" s="281" t="s">
        <v>328</v>
      </c>
      <c r="C106" s="137">
        <f>'ANAL UCTY'!$I$165</f>
        <v>0</v>
      </c>
      <c r="R106" s="376">
        <f t="shared" si="15"/>
        <v>0</v>
      </c>
      <c r="S106" s="137">
        <f>'ANAL UCTY'!$J$165</f>
        <v>0</v>
      </c>
      <c r="AG106" s="376">
        <f t="shared" si="16"/>
        <v>0</v>
      </c>
    </row>
    <row r="107" spans="1:33">
      <c r="A107" s="332" t="s">
        <v>2066</v>
      </c>
      <c r="B107" s="333" t="s">
        <v>329</v>
      </c>
      <c r="R107" s="373">
        <f>SUM(R108:R117)</f>
        <v>32409.809999999998</v>
      </c>
      <c r="AG107" s="373">
        <f>SUM(AG108:AG117)</f>
        <v>37729.329999999994</v>
      </c>
    </row>
    <row r="108" spans="1:33" ht="22.5">
      <c r="A108" s="139" t="s">
        <v>2067</v>
      </c>
      <c r="B108" s="281" t="s">
        <v>330</v>
      </c>
      <c r="C108" s="307">
        <f>'ANAL UCTY'!$I$174</f>
        <v>-7436.4</v>
      </c>
      <c r="D108" s="265">
        <f>'HL KNIHA VYPOC'!$G$150</f>
        <v>0</v>
      </c>
      <c r="E108" s="265">
        <f>'HL KNIHA VYPOC'!$G$152</f>
        <v>0</v>
      </c>
      <c r="F108" s="265">
        <f>'HL KNIHA VYPOC'!$G$153</f>
        <v>-49.27</v>
      </c>
      <c r="G108" s="307">
        <f>'ANAL UCTY'!$I$218</f>
        <v>0</v>
      </c>
      <c r="H108" s="307">
        <f>'ANAL UCTY'!$I$224</f>
        <v>0</v>
      </c>
      <c r="I108" s="307">
        <f>'ANAL UCTY'!$I$229</f>
        <v>0</v>
      </c>
      <c r="R108" s="376">
        <f t="shared" ref="R108:R118" si="17">SUM(C108:J108)*-1</f>
        <v>7485.67</v>
      </c>
      <c r="S108" s="307">
        <f>'ANAL UCTY'!$J$174</f>
        <v>-10463.450000000001</v>
      </c>
      <c r="T108" s="265">
        <f>'HL KNIHA VYPOC'!$K$150</f>
        <v>0</v>
      </c>
      <c r="U108" s="265">
        <f>'HL KNIHA VYPOC'!$K$152</f>
        <v>0</v>
      </c>
      <c r="V108" s="265">
        <f>'HL KNIHA VYPOC'!$K$153</f>
        <v>-49.27</v>
      </c>
      <c r="W108" s="307">
        <f>'ANAL UCTY'!$J$218</f>
        <v>0</v>
      </c>
      <c r="X108" s="307">
        <f>'ANAL UCTY'!$J$224</f>
        <v>0</v>
      </c>
      <c r="Y108" s="307">
        <f>'ANAL UCTY'!$J$229</f>
        <v>0</v>
      </c>
      <c r="AG108" s="376">
        <f t="shared" ref="AG108:AG117" si="18">SUM(S108:Y108)*-1</f>
        <v>10512.720000000001</v>
      </c>
    </row>
    <row r="109" spans="1:33">
      <c r="A109" s="139" t="s">
        <v>2068</v>
      </c>
      <c r="B109" s="281" t="s">
        <v>331</v>
      </c>
      <c r="C109" s="307">
        <f>'ANAL UCTY'!$I$159</f>
        <v>0</v>
      </c>
      <c r="R109" s="376">
        <f t="shared" si="17"/>
        <v>0</v>
      </c>
      <c r="S109" s="307">
        <f>'ANAL UCTY'!$J$159</f>
        <v>0</v>
      </c>
      <c r="AG109" s="376">
        <f t="shared" si="18"/>
        <v>0</v>
      </c>
    </row>
    <row r="110" spans="1:33">
      <c r="A110" s="139" t="s">
        <v>2069</v>
      </c>
      <c r="B110" s="281" t="s">
        <v>332</v>
      </c>
      <c r="C110" s="265">
        <f>'HL KNIHA VYPOC'!$G$154</f>
        <v>-22.5</v>
      </c>
      <c r="D110" s="307">
        <f>'ANAL UCTY'!$I$221</f>
        <v>0</v>
      </c>
      <c r="R110" s="376">
        <f t="shared" si="17"/>
        <v>22.5</v>
      </c>
      <c r="S110" s="265">
        <f>'HL KNIHA VYPOC'!$K$154</f>
        <v>-22.5</v>
      </c>
      <c r="T110" s="307">
        <f>'ANAL UCTY'!$J$221</f>
        <v>0</v>
      </c>
      <c r="AG110" s="376">
        <f t="shared" si="18"/>
        <v>22.5</v>
      </c>
    </row>
    <row r="111" spans="1:33" ht="22.5">
      <c r="A111" s="139" t="s">
        <v>2070</v>
      </c>
      <c r="B111" s="281" t="s">
        <v>333</v>
      </c>
      <c r="C111" s="307">
        <f>'ANAL UCTY'!$I$179</f>
        <v>0</v>
      </c>
      <c r="D111" s="307">
        <f>'ANAL UCTY'!$I$208</f>
        <v>0</v>
      </c>
      <c r="R111" s="376">
        <f t="shared" si="17"/>
        <v>0</v>
      </c>
      <c r="S111" s="307">
        <f>'ANAL UCTY'!$J$179</f>
        <v>0</v>
      </c>
      <c r="T111" s="307">
        <f>'ANAL UCTY'!$J$208</f>
        <v>0</v>
      </c>
      <c r="AG111" s="376">
        <f t="shared" si="18"/>
        <v>0</v>
      </c>
    </row>
    <row r="112" spans="1:33" ht="22.5">
      <c r="A112" s="139" t="s">
        <v>2071</v>
      </c>
      <c r="B112" s="281" t="s">
        <v>334</v>
      </c>
      <c r="C112" s="307">
        <f>'ANAL UCTY'!$I$180</f>
        <v>0</v>
      </c>
      <c r="D112" s="307">
        <f>'ANAL UCTY'!$I$209</f>
        <v>0</v>
      </c>
      <c r="R112" s="376">
        <f t="shared" si="17"/>
        <v>0</v>
      </c>
      <c r="S112" s="307">
        <f>'ANAL UCTY'!$J$180</f>
        <v>0</v>
      </c>
      <c r="T112" s="307">
        <f>'ANAL UCTY'!$J$209</f>
        <v>0</v>
      </c>
      <c r="AG112" s="376">
        <f t="shared" si="18"/>
        <v>0</v>
      </c>
    </row>
    <row r="113" spans="1:34" ht="22.5">
      <c r="A113" s="139" t="s">
        <v>2072</v>
      </c>
      <c r="B113" s="281" t="s">
        <v>335</v>
      </c>
      <c r="C113" s="265">
        <f>'HL KNIHA VYPOC'!G179</f>
        <v>0</v>
      </c>
      <c r="D113" s="265">
        <f>'HL KNIHA VYPOC'!G180</f>
        <v>-19946.86</v>
      </c>
      <c r="E113" s="265">
        <f>'HL KNIHA VYPOC'!G181</f>
        <v>0</v>
      </c>
      <c r="F113" s="265">
        <f>'HL KNIHA VYPOC'!G182</f>
        <v>0</v>
      </c>
      <c r="G113" s="265">
        <f>'HL KNIHA VYPOC'!G183</f>
        <v>0</v>
      </c>
      <c r="H113" s="307">
        <f>'ANAL UCTY'!$I$225</f>
        <v>0</v>
      </c>
      <c r="I113" s="307">
        <f>'ANAL UCTY'!$I$230</f>
        <v>0</v>
      </c>
      <c r="R113" s="376">
        <f t="shared" si="17"/>
        <v>19946.86</v>
      </c>
      <c r="S113" s="265">
        <f>'HL KNIHA VYPOC'!K179</f>
        <v>0</v>
      </c>
      <c r="T113" s="265">
        <f>'HL KNIHA VYPOC'!K180</f>
        <v>-20001.03</v>
      </c>
      <c r="U113" s="265">
        <f>'HL KNIHA VYPOC'!K181</f>
        <v>0</v>
      </c>
      <c r="V113" s="265">
        <f>'HL KNIHA VYPOC'!K182</f>
        <v>0</v>
      </c>
      <c r="W113" s="265">
        <f>'HL KNIHA VYPOC'!K183</f>
        <v>0</v>
      </c>
      <c r="X113" s="307">
        <f>'ANAL UCTY'!$J$225</f>
        <v>0</v>
      </c>
      <c r="Y113" s="307">
        <f>'ANAL UCTY'!$J$230</f>
        <v>0</v>
      </c>
      <c r="AG113" s="376">
        <f t="shared" si="18"/>
        <v>20001.03</v>
      </c>
    </row>
    <row r="114" spans="1:34">
      <c r="A114" s="139" t="s">
        <v>2073</v>
      </c>
      <c r="B114" s="281" t="s">
        <v>336</v>
      </c>
      <c r="C114" s="265">
        <f>'HL KNIHA VYPOC'!G157</f>
        <v>-242.34000000000015</v>
      </c>
      <c r="D114" s="265">
        <f>'HL KNIHA VYPOC'!G158</f>
        <v>0</v>
      </c>
      <c r="E114" s="307">
        <f>'ANAL UCTY'!$I$231</f>
        <v>0</v>
      </c>
      <c r="R114" s="376">
        <f t="shared" si="17"/>
        <v>242.34000000000015</v>
      </c>
      <c r="S114" s="265">
        <f>'HL KNIHA VYPOC'!K157</f>
        <v>-480.10000000000036</v>
      </c>
      <c r="T114" s="265">
        <f>'HL KNIHA VYPOC'!K158</f>
        <v>0</v>
      </c>
      <c r="U114" s="307">
        <f>'ANAL UCTY'!$J$231</f>
        <v>0</v>
      </c>
      <c r="AG114" s="376">
        <f t="shared" si="18"/>
        <v>480.10000000000036</v>
      </c>
    </row>
    <row r="115" spans="1:34">
      <c r="A115" s="139" t="s">
        <v>2074</v>
      </c>
      <c r="B115" s="281" t="s">
        <v>337</v>
      </c>
      <c r="C115" s="137">
        <f>'ANAL UCTY'!$I$127</f>
        <v>-45.879999999999882</v>
      </c>
      <c r="D115" s="307">
        <f>'ANAL UCTY'!$I$232</f>
        <v>0</v>
      </c>
      <c r="R115" s="376">
        <f t="shared" si="17"/>
        <v>45.879999999999882</v>
      </c>
      <c r="S115" s="137">
        <f>'ANAL UCTY'!$J$127</f>
        <v>-162.17000000000007</v>
      </c>
      <c r="T115" s="307">
        <f>'ANAL UCTY'!$J$232</f>
        <v>0</v>
      </c>
      <c r="AG115" s="376">
        <f t="shared" si="18"/>
        <v>162.17000000000007</v>
      </c>
    </row>
    <row r="116" spans="1:34">
      <c r="A116" s="137" t="s">
        <v>2075</v>
      </c>
      <c r="B116" s="281" t="s">
        <v>338</v>
      </c>
      <c r="C116" s="137">
        <f>'ANAL UCTY'!$I$130</f>
        <v>0</v>
      </c>
      <c r="D116" s="137">
        <f>'ANAL UCTY'!$I$133</f>
        <v>-22.11</v>
      </c>
      <c r="E116" s="137">
        <f>'ANAL UCTY'!$I$136</f>
        <v>-137.71000000000004</v>
      </c>
      <c r="F116" s="137">
        <f>'ANAL UCTY'!$I$139</f>
        <v>0</v>
      </c>
      <c r="G116" s="137">
        <f>'ANAL UCTY'!$I$142</f>
        <v>0</v>
      </c>
      <c r="H116" s="137">
        <f>'ANAL UCTY'!$I$145</f>
        <v>0</v>
      </c>
      <c r="R116" s="376">
        <f t="shared" si="17"/>
        <v>159.82000000000005</v>
      </c>
      <c r="S116" s="137">
        <f>'ANAL UCTY'!$J$130</f>
        <v>0</v>
      </c>
      <c r="T116" s="137">
        <f>'ANAL UCTY'!$J$133</f>
        <v>-67.049999999999955</v>
      </c>
      <c r="U116" s="137">
        <f>'ANAL UCTY'!$J$136</f>
        <v>-1883.4700000000003</v>
      </c>
      <c r="V116" s="137">
        <f>'ANAL UCTY'!$J$139</f>
        <v>0</v>
      </c>
      <c r="W116" s="137">
        <f>'ANAL UCTY'!$J$142</f>
        <v>0</v>
      </c>
      <c r="X116" s="137">
        <f>'ANAL UCTY'!$J$145</f>
        <v>0</v>
      </c>
      <c r="AG116" s="376">
        <f t="shared" si="18"/>
        <v>1950.5200000000002</v>
      </c>
    </row>
    <row r="117" spans="1:34">
      <c r="A117" s="137" t="s">
        <v>2085</v>
      </c>
      <c r="B117" s="281" t="s">
        <v>339</v>
      </c>
      <c r="C117" s="307">
        <f>'ANAL UCTY'!$I$183</f>
        <v>0</v>
      </c>
      <c r="D117" s="307">
        <f>'ANAL UCTY'!$I$186</f>
        <v>0</v>
      </c>
      <c r="E117" s="307">
        <f>'ANAL UCTY'!$I$189</f>
        <v>0</v>
      </c>
      <c r="F117" s="265">
        <f>'HL KNIHA VYPOC'!$G$194</f>
        <v>0</v>
      </c>
      <c r="G117" s="307">
        <f>'ANAL UCTY'!$I$215</f>
        <v>-4506.74</v>
      </c>
      <c r="H117" s="307">
        <f>'ANAL UCTY'!$I$233</f>
        <v>0</v>
      </c>
      <c r="R117" s="376">
        <f t="shared" si="17"/>
        <v>4506.74</v>
      </c>
      <c r="S117" s="307">
        <f>'ANAL UCTY'!$J$183</f>
        <v>0</v>
      </c>
      <c r="T117" s="307">
        <f>'ANAL UCTY'!$J$152</f>
        <v>0</v>
      </c>
      <c r="U117" s="307">
        <f>'ANAL UCTY'!$J$189</f>
        <v>0</v>
      </c>
      <c r="V117" s="265">
        <f>'HL KNIHA VYPOC'!$K$194</f>
        <v>-93.549999999999955</v>
      </c>
      <c r="W117" s="307">
        <f>'ANAL UCTY'!$J$215</f>
        <v>-4506.74</v>
      </c>
      <c r="X117" s="307">
        <f>'ANAL UCTY'!$J$233</f>
        <v>0</v>
      </c>
      <c r="AG117" s="376">
        <f t="shared" si="18"/>
        <v>4600.29</v>
      </c>
    </row>
    <row r="118" spans="1:34">
      <c r="A118" s="137" t="s">
        <v>2076</v>
      </c>
      <c r="B118" s="281" t="s">
        <v>340</v>
      </c>
      <c r="C118" s="265">
        <f>'HL KNIHA VYPOC'!G121</f>
        <v>0</v>
      </c>
      <c r="D118" s="265">
        <f>'HL KNIHA VYPOC'!G122</f>
        <v>0</v>
      </c>
      <c r="E118" s="307">
        <f>'ANAL UCTY'!$I$212</f>
        <v>0</v>
      </c>
      <c r="F118" s="307">
        <f>'ANAL UCTY'!$I$171</f>
        <v>0</v>
      </c>
      <c r="R118" s="373">
        <f t="shared" si="17"/>
        <v>0</v>
      </c>
      <c r="S118" s="265">
        <f>'HL KNIHA VYPOC'!K121</f>
        <v>0</v>
      </c>
      <c r="T118" s="265">
        <f>'HL KNIHA VYPOC'!K122</f>
        <v>0</v>
      </c>
      <c r="U118" s="307">
        <f>'ANAL UCTY'!$J$212</f>
        <v>0</v>
      </c>
      <c r="V118" s="307">
        <f>'ANAL UCTY'!$J$171</f>
        <v>0</v>
      </c>
      <c r="AG118" s="373">
        <f>SUM(S118:V118)*-1</f>
        <v>0</v>
      </c>
    </row>
    <row r="119" spans="1:34">
      <c r="A119" s="332" t="s">
        <v>2077</v>
      </c>
      <c r="B119" s="333" t="s">
        <v>341</v>
      </c>
      <c r="R119" s="373">
        <f>SUM(R120:R121)</f>
        <v>0</v>
      </c>
      <c r="AG119" s="373">
        <f>SUM(AG120:AG121)</f>
        <v>0</v>
      </c>
    </row>
    <row r="120" spans="1:34">
      <c r="A120" s="137" t="s">
        <v>2078</v>
      </c>
      <c r="B120" s="281" t="s">
        <v>867</v>
      </c>
      <c r="C120" s="307">
        <f>'ANAL UCTY'!$I$203</f>
        <v>0</v>
      </c>
      <c r="R120" s="376">
        <f>SUM(C120:J120)*-1</f>
        <v>0</v>
      </c>
      <c r="S120" s="307">
        <f>'ANAL UCTY'!$J$203</f>
        <v>0</v>
      </c>
      <c r="AG120" s="376">
        <f>SUM(S120:Y120)*-1</f>
        <v>0</v>
      </c>
    </row>
    <row r="121" spans="1:34">
      <c r="A121" s="137" t="s">
        <v>2079</v>
      </c>
      <c r="B121" s="281" t="s">
        <v>868</v>
      </c>
      <c r="C121" s="137">
        <f>'ANAL UCTY'!$I$124</f>
        <v>0</v>
      </c>
      <c r="D121" s="265">
        <f>'HL KNIHA VYPOC'!G117</f>
        <v>0</v>
      </c>
      <c r="E121" s="265">
        <f>'HL KNIHA VYPOC'!G118</f>
        <v>0</v>
      </c>
      <c r="F121" s="307">
        <f>'ANAL UCTY'!$I$204</f>
        <v>0</v>
      </c>
      <c r="R121" s="376">
        <f>SUM(C121:J121)*-1</f>
        <v>0</v>
      </c>
      <c r="S121" s="137">
        <f>'ANAL UCTY'!$J$124</f>
        <v>0</v>
      </c>
      <c r="T121" s="265">
        <f>'HL KNIHA VYPOC'!K117</f>
        <v>0</v>
      </c>
      <c r="U121" s="265">
        <f>'HL KNIHA VYPOC'!K118</f>
        <v>0</v>
      </c>
      <c r="V121" s="307">
        <f>'ANAL UCTY'!$J$204</f>
        <v>0</v>
      </c>
      <c r="AG121" s="376">
        <f>SUM(S121:Y121)*-1</f>
        <v>0</v>
      </c>
    </row>
    <row r="122" spans="1:34">
      <c r="A122" s="332" t="s">
        <v>2084</v>
      </c>
      <c r="B122" s="333" t="s">
        <v>869</v>
      </c>
      <c r="R122" s="373">
        <f>SUM(R123:R126)</f>
        <v>0</v>
      </c>
      <c r="AG122" s="373">
        <f>SUM(AG123:AG126)</f>
        <v>0</v>
      </c>
      <c r="AH122" s="1579"/>
    </row>
    <row r="123" spans="1:34">
      <c r="A123" s="137" t="s">
        <v>2080</v>
      </c>
      <c r="B123" s="281" t="s">
        <v>870</v>
      </c>
      <c r="C123" s="307">
        <f>'ANAL UCTY'!$I$191</f>
        <v>0</v>
      </c>
      <c r="R123" s="376">
        <f>SUM(C123:J123)*-1</f>
        <v>0</v>
      </c>
      <c r="S123" s="137">
        <f>'ANAL UCTY'!J191</f>
        <v>0</v>
      </c>
      <c r="AG123" s="376">
        <f>SUM(S123:Y123)*-1</f>
        <v>0</v>
      </c>
    </row>
    <row r="124" spans="1:34">
      <c r="A124" s="137" t="s">
        <v>2081</v>
      </c>
      <c r="B124" s="281" t="s">
        <v>871</v>
      </c>
      <c r="C124" s="307">
        <f>'ANAL UCTY'!$I$192</f>
        <v>0</v>
      </c>
      <c r="R124" s="376">
        <f>SUM(C124:J124)*-1</f>
        <v>0</v>
      </c>
      <c r="S124" s="137">
        <f>'ANAL UCTY'!J192</f>
        <v>0</v>
      </c>
      <c r="AG124" s="376">
        <f>SUM(S124:Y124)*-1</f>
        <v>0</v>
      </c>
    </row>
    <row r="125" spans="1:34">
      <c r="A125" s="137" t="s">
        <v>2082</v>
      </c>
      <c r="B125" s="281" t="s">
        <v>872</v>
      </c>
      <c r="C125" s="307">
        <f>'ANAL UCTY'!$I$194</f>
        <v>0</v>
      </c>
      <c r="R125" s="376">
        <f>SUM(C125:J125)*-1</f>
        <v>0</v>
      </c>
      <c r="S125" s="137">
        <f>'ANAL UCTY'!J194</f>
        <v>0</v>
      </c>
      <c r="AG125" s="376">
        <f>SUM(S125:Y125)*-1</f>
        <v>0</v>
      </c>
    </row>
    <row r="126" spans="1:34">
      <c r="A126" s="137" t="s">
        <v>2083</v>
      </c>
      <c r="B126" s="281" t="s">
        <v>1129</v>
      </c>
      <c r="C126" s="307">
        <f>'ANAL UCTY'!$I$195</f>
        <v>0</v>
      </c>
      <c r="R126" s="376">
        <f>SUM(C126:J126)*-1</f>
        <v>0</v>
      </c>
      <c r="S126" s="137">
        <f>'ANAL UCTY'!J195</f>
        <v>0</v>
      </c>
      <c r="AG126" s="376">
        <f>SUM(S126:Y126)*-1</f>
        <v>0</v>
      </c>
    </row>
  </sheetData>
  <sheetProtection selectLockedCells="1" selectUnlockedCells="1"/>
  <mergeCells count="1">
    <mergeCell ref="A1:AG1"/>
  </mergeCells>
  <pageMargins left="0.7" right="0.7" top="0.78740157499999996" bottom="0.78740157499999996" header="0.3" footer="0.3"/>
  <pageSetup paperSize="9" orientation="portrait" verticalDpi="1200" r:id="rId1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Z235"/>
  <sheetViews>
    <sheetView showGridLines="0" topLeftCell="A41" zoomScale="130" zoomScaleNormal="130" zoomScaleSheetLayoutView="75" workbookViewId="0">
      <selection activeCell="K48" sqref="K48"/>
    </sheetView>
  </sheetViews>
  <sheetFormatPr defaultRowHeight="11.25"/>
  <cols>
    <col min="1" max="1" width="6.7109375" style="1331" customWidth="1"/>
    <col min="2" max="2" width="0.7109375" style="1332" customWidth="1"/>
    <col min="3" max="3" width="46.140625" style="1333" customWidth="1"/>
    <col min="4" max="4" width="8.42578125" style="1331" bestFit="1" customWidth="1"/>
    <col min="5" max="5" width="10.85546875" style="1334" customWidth="1"/>
    <col min="6" max="6" width="8" style="1334" bestFit="1" customWidth="1"/>
    <col min="7" max="7" width="5.140625" style="1335" customWidth="1"/>
    <col min="8" max="8" width="0.140625" style="1059" customWidth="1"/>
    <col min="9" max="9" width="8.28515625" style="1059" hidden="1" customWidth="1"/>
    <col min="10" max="10" width="4.42578125" style="1059" hidden="1" customWidth="1"/>
    <col min="11" max="11" width="8.28515625" style="1336" hidden="1" customWidth="1"/>
    <col min="12" max="13" width="4.42578125" style="1337" hidden="1" customWidth="1"/>
    <col min="14" max="14" width="7.42578125" style="1337" hidden="1" customWidth="1"/>
    <col min="15" max="15" width="4.42578125" style="1337" hidden="1" customWidth="1"/>
    <col min="16" max="16" width="7.42578125" style="1337" hidden="1" customWidth="1"/>
    <col min="17" max="17" width="0.140625" style="1337" hidden="1" customWidth="1"/>
    <col min="18" max="18" width="3.7109375" style="1337" hidden="1" customWidth="1"/>
    <col min="19" max="20" width="4" style="1337" bestFit="1" customWidth="1"/>
    <col min="21" max="21" width="3.7109375" style="1337" hidden="1" customWidth="1"/>
    <col min="22" max="23" width="4" style="1337" bestFit="1" customWidth="1"/>
    <col min="24" max="24" width="3.7109375" style="1337" customWidth="1"/>
    <col min="25" max="16384" width="9.140625" style="1337"/>
  </cols>
  <sheetData>
    <row r="1" spans="1:16" ht="0.75" customHeight="1"/>
    <row r="2" spans="1:16" ht="18.95" customHeight="1">
      <c r="A2" s="1690" t="s">
        <v>2587</v>
      </c>
      <c r="B2" s="1338"/>
      <c r="C2" s="1692" t="s">
        <v>2588</v>
      </c>
      <c r="D2" s="1694" t="s">
        <v>2589</v>
      </c>
      <c r="E2" s="1696" t="s">
        <v>2590</v>
      </c>
      <c r="F2" s="1697"/>
    </row>
    <row r="3" spans="1:16" ht="15.75" customHeight="1">
      <c r="A3" s="1691"/>
      <c r="B3" s="1339"/>
      <c r="C3" s="1693"/>
      <c r="D3" s="1695"/>
      <c r="E3" s="1030" t="s">
        <v>3065</v>
      </c>
      <c r="F3" s="1340" t="s">
        <v>3066</v>
      </c>
    </row>
    <row r="4" spans="1:16" ht="6.75" hidden="1" customHeight="1">
      <c r="A4" s="1698" t="s">
        <v>219</v>
      </c>
      <c r="B4" s="1341"/>
      <c r="C4" s="1693"/>
      <c r="D4" s="1699" t="s">
        <v>221</v>
      </c>
      <c r="E4" s="1700">
        <v>1</v>
      </c>
      <c r="F4" s="1702">
        <v>2</v>
      </c>
    </row>
    <row r="5" spans="1:16" ht="15" customHeight="1">
      <c r="A5" s="1698"/>
      <c r="B5" s="1341"/>
      <c r="C5" s="1693"/>
      <c r="D5" s="1699"/>
      <c r="E5" s="1701"/>
      <c r="F5" s="1703"/>
    </row>
    <row r="6" spans="1:16" ht="42" customHeight="1">
      <c r="A6" s="1476" t="s">
        <v>2592</v>
      </c>
      <c r="B6" s="1567"/>
      <c r="C6" s="1568" t="s">
        <v>3001</v>
      </c>
      <c r="D6" s="1415"/>
      <c r="E6" s="1383"/>
      <c r="F6" s="1383"/>
      <c r="H6" s="1052"/>
      <c r="I6" s="1052"/>
      <c r="J6" s="1052"/>
      <c r="K6" s="1052"/>
      <c r="M6" s="1052"/>
      <c r="N6" s="1052"/>
      <c r="O6" s="1052"/>
      <c r="P6" s="1052"/>
    </row>
    <row r="7" spans="1:16" ht="15.95" customHeight="1">
      <c r="A7" s="1342" t="s">
        <v>2593</v>
      </c>
      <c r="B7" s="1343"/>
      <c r="C7" s="1344" t="s">
        <v>2594</v>
      </c>
      <c r="D7" s="1345" t="s">
        <v>406</v>
      </c>
      <c r="E7" s="1346">
        <f>'ANAL UCTY'!$I$236</f>
        <v>597.5099999999984</v>
      </c>
      <c r="F7" s="1346">
        <f>'ANAL UCTY'!$J$236</f>
        <v>2157.559999999994</v>
      </c>
      <c r="G7" s="1347"/>
      <c r="H7" s="1052"/>
      <c r="I7" s="1052"/>
      <c r="J7" s="1348"/>
      <c r="K7" s="1052"/>
      <c r="M7" s="1052"/>
      <c r="N7" s="1052"/>
      <c r="O7" s="1348"/>
      <c r="P7" s="1052"/>
    </row>
    <row r="8" spans="1:16" ht="15.95" customHeight="1" thickBot="1">
      <c r="A8" s="1349" t="s">
        <v>2595</v>
      </c>
      <c r="B8" s="1350"/>
      <c r="C8" s="1351" t="s">
        <v>2596</v>
      </c>
      <c r="D8" s="1352" t="s">
        <v>424</v>
      </c>
      <c r="E8" s="1353">
        <f>'ANAL UCTY'!$I$237</f>
        <v>0</v>
      </c>
      <c r="F8" s="1354">
        <f>'ANAL UCTY'!$J$237</f>
        <v>0</v>
      </c>
      <c r="G8" s="1347"/>
      <c r="H8" s="1052"/>
      <c r="I8" s="1052"/>
      <c r="J8" s="1355"/>
      <c r="K8" s="1052"/>
      <c r="M8" s="1052"/>
      <c r="N8" s="1052"/>
      <c r="O8" s="1355"/>
      <c r="P8" s="1052"/>
    </row>
    <row r="9" spans="1:16" ht="27" customHeight="1" thickBot="1">
      <c r="A9" s="1356" t="s">
        <v>2597</v>
      </c>
      <c r="B9" s="1357"/>
      <c r="C9" s="1358" t="s">
        <v>2598</v>
      </c>
      <c r="D9" s="1359" t="s">
        <v>442</v>
      </c>
      <c r="E9" s="1360">
        <f>SUM(E10-E12+E14+E17+E22+E39+E44+E48+E52-E56+E60)</f>
        <v>568.87</v>
      </c>
      <c r="F9" s="1361">
        <f>SUM(F10+F12+F14+F17+F22+F39+F44+F48+F52-F56+F60)</f>
        <v>1160.0899999999999</v>
      </c>
      <c r="G9" s="1362"/>
      <c r="H9" s="1052"/>
      <c r="I9" s="1052"/>
      <c r="J9" s="1348"/>
      <c r="K9" s="1052"/>
      <c r="M9" s="1052"/>
      <c r="N9" s="1052"/>
      <c r="O9" s="1348"/>
      <c r="P9" s="1052"/>
    </row>
    <row r="10" spans="1:16" ht="28.5" customHeight="1" thickBot="1">
      <c r="A10" s="1363" t="s">
        <v>2599</v>
      </c>
      <c r="B10" s="1364"/>
      <c r="C10" s="1365" t="s">
        <v>3046</v>
      </c>
      <c r="D10" s="1366" t="s">
        <v>448</v>
      </c>
      <c r="E10" s="1367">
        <f>SUM(E11)</f>
        <v>568.87</v>
      </c>
      <c r="F10" s="1053">
        <f>SUM(F11)</f>
        <v>1140.22</v>
      </c>
      <c r="G10" s="1347"/>
      <c r="H10" s="1052"/>
      <c r="I10" s="1052"/>
      <c r="J10" s="1052"/>
      <c r="K10" s="1052"/>
      <c r="M10" s="1052"/>
      <c r="N10" s="1052"/>
      <c r="O10" s="1052"/>
      <c r="P10" s="1052"/>
    </row>
    <row r="11" spans="1:16" ht="26.25" customHeight="1" thickBot="1">
      <c r="A11" s="1368" t="s">
        <v>2433</v>
      </c>
      <c r="B11" s="1369"/>
      <c r="C11" s="1370" t="str">
        <f>IF(VLOOKUP($A11,Osnova!$A:$C,1)=$A11,VLOOKUP($A11,Osnova!$A:$C,3),0)</f>
        <v xml:space="preserve">Odpisy dlhodobého mehmotného majetku a dlhodobého hmotného majetku </v>
      </c>
      <c r="D11" s="1371" t="s">
        <v>2600</v>
      </c>
      <c r="E11" s="1372">
        <f>SUM(K11)</f>
        <v>568.87</v>
      </c>
      <c r="F11" s="1346">
        <f>SUM(P11)</f>
        <v>1140.22</v>
      </c>
      <c r="G11" s="1347"/>
      <c r="H11" s="1052">
        <f>IF(VLOOKUP($A11,'hk2013'!$A:$G,1)=$A11,VLOOKUP($A11,'hk2013'!$A:$G,6),0)</f>
        <v>0</v>
      </c>
      <c r="I11" s="1052">
        <f>IF(VLOOKUP($A11,'hk2013'!$A:$G,1)=$A11,VLOOKUP($A11,'hk2013'!$A:$G,7),0)</f>
        <v>568.87</v>
      </c>
      <c r="J11" s="1052">
        <f>IF(VLOOKUP($A11,'hk2013'!$A:$H,1)=$A11,VLOOKUP($A11,'hk2013'!$A:$H,8),0)</f>
        <v>0</v>
      </c>
      <c r="K11" s="1052">
        <f>SUM(H11+I11-J11)</f>
        <v>568.87</v>
      </c>
      <c r="M11" s="1052">
        <f>IF(VLOOKUP($A11,'hk2012'!$A:$G,1)=$A11,VLOOKUP($A11,'hk2012'!$A:$G,6),0)</f>
        <v>0</v>
      </c>
      <c r="N11" s="1052">
        <f>IF(VLOOKUP($A11,'hk2012'!$A:$M,1)=$A11,VLOOKUP($A11,'hk2012'!$A:$M,7),0)</f>
        <v>1140.22</v>
      </c>
      <c r="O11" s="1052">
        <f>IF(VLOOKUP($A11,'hk2012'!$A:$H,1)=$A11,VLOOKUP($A11,'hk2012'!$A:$H,8),0)</f>
        <v>0</v>
      </c>
      <c r="P11" s="1052">
        <f>SUM(M11+N11-O11)</f>
        <v>1140.22</v>
      </c>
    </row>
    <row r="12" spans="1:16" ht="54.75" customHeight="1">
      <c r="A12" s="1373" t="s">
        <v>2601</v>
      </c>
      <c r="B12" s="1374"/>
      <c r="C12" s="1375" t="s">
        <v>3047</v>
      </c>
      <c r="D12" s="1376" t="s">
        <v>458</v>
      </c>
      <c r="E12" s="1377">
        <f>SUM(E13)</f>
        <v>0</v>
      </c>
      <c r="F12" s="1378">
        <f>SUM(F13)</f>
        <v>0</v>
      </c>
      <c r="G12" s="1347"/>
      <c r="H12" s="1052"/>
      <c r="I12" s="1052"/>
      <c r="J12" s="1052"/>
      <c r="K12" s="1052"/>
      <c r="M12" s="1052"/>
      <c r="N12" s="1052"/>
      <c r="O12" s="1052"/>
      <c r="P12" s="1052"/>
    </row>
    <row r="13" spans="1:16" ht="40.5" customHeight="1" thickBot="1">
      <c r="A13" s="1379" t="s">
        <v>2419</v>
      </c>
      <c r="B13" s="1380"/>
      <c r="C13" s="1381" t="str">
        <f>IF(VLOOKUP($A13,Osnova!$A:$C,1)=$A13,VLOOKUP($A13,Osnova!$A:$C,3),0)</f>
        <v xml:space="preserve">Zostatková cena predaného dlhodobého nehmotného majetku a dlhodobého hmotného majetku </v>
      </c>
      <c r="D13" s="1382" t="s">
        <v>2602</v>
      </c>
      <c r="E13" s="1383">
        <f>'ANAL CF'!$I$100</f>
        <v>0</v>
      </c>
      <c r="F13" s="1383">
        <f>'ANAL CF'!$J$100</f>
        <v>0</v>
      </c>
      <c r="G13" s="1347"/>
      <c r="H13" s="1052">
        <f>IF(VLOOKUP($A13,'hk2013'!$A:$G,1)=$A13,VLOOKUP($A13,'hk2013'!$A:$G,6),0)</f>
        <v>0</v>
      </c>
      <c r="I13" s="1052">
        <f>IF(VLOOKUP($A13,'hk2013'!$A:$G,1)=$A13,VLOOKUP($A13,'hk2013'!$A:$G,7),0)</f>
        <v>0</v>
      </c>
      <c r="J13" s="1052">
        <f>IF(VLOOKUP($A13,'hk2013'!$A:$H,1)=$A13,VLOOKUP($A13,'hk2013'!$A:$H,8),0)</f>
        <v>0</v>
      </c>
      <c r="K13" s="1052">
        <f>SUM(H13+I13-J13)</f>
        <v>0</v>
      </c>
      <c r="M13" s="1052">
        <f>IF(VLOOKUP($A13,'hk2012'!$A:$G,1)=$A13,VLOOKUP($A13,'hk2012'!$A:$G,6),0)</f>
        <v>0</v>
      </c>
      <c r="N13" s="1052">
        <f>IF(VLOOKUP($A13,'hk2012'!$A:$M,1)=$A13,VLOOKUP($A13,'hk2012'!$A:$M,7),0)</f>
        <v>0</v>
      </c>
      <c r="O13" s="1052">
        <f>IF(VLOOKUP($A13,'hk2012'!$A:$H,1)=$A13,VLOOKUP($A13,'hk2012'!$A:$H,8),0)</f>
        <v>0</v>
      </c>
      <c r="P13" s="1052">
        <f>SUM(M13+N13-O13)</f>
        <v>0</v>
      </c>
    </row>
    <row r="14" spans="1:16" ht="15.95" customHeight="1" thickBot="1">
      <c r="A14" s="1384" t="s">
        <v>2603</v>
      </c>
      <c r="B14" s="1385"/>
      <c r="C14" s="1386" t="s">
        <v>2604</v>
      </c>
      <c r="D14" s="1387" t="s">
        <v>468</v>
      </c>
      <c r="E14" s="1053">
        <f>SUM(E15-E16)</f>
        <v>0</v>
      </c>
      <c r="F14" s="1053">
        <f>SUM(F15-F16)</f>
        <v>0</v>
      </c>
      <c r="G14" s="1347"/>
      <c r="H14" s="1052"/>
      <c r="I14" s="1052"/>
      <c r="J14" s="1052"/>
      <c r="K14" s="1052"/>
      <c r="M14" s="1052"/>
      <c r="N14" s="1052"/>
      <c r="O14" s="1052"/>
      <c r="P14" s="1052"/>
    </row>
    <row r="15" spans="1:16" ht="15.95" customHeight="1">
      <c r="A15" s="1379" t="s">
        <v>2528</v>
      </c>
      <c r="B15" s="1380"/>
      <c r="C15" s="1381" t="str">
        <f>IF(VLOOKUP($A15,Osnova!$A:$C,1)=$A15,VLOOKUP($A15,Osnova!$A:$C,3),0)</f>
        <v xml:space="preserve">Zúčtovanie oprávky opravnej položke k nadobudnutému majetku </v>
      </c>
      <c r="D15" s="1382" t="s">
        <v>2605</v>
      </c>
      <c r="E15" s="1383">
        <f>SUM(K15)*-1</f>
        <v>0</v>
      </c>
      <c r="F15" s="1388">
        <f>SUM(P15)*-1</f>
        <v>0</v>
      </c>
      <c r="G15" s="1347"/>
      <c r="H15" s="1052">
        <f>IF(VLOOKUP($A15,'hk2013'!$A:$G,1)=$A15,VLOOKUP($A15,'hk2013'!$A:$G,6),0)</f>
        <v>0</v>
      </c>
      <c r="I15" s="1052">
        <f>IF(VLOOKUP($A15,'hk2013'!$A:$G,1)=$A15,VLOOKUP($A15,'hk2013'!$A:$G,7),0)</f>
        <v>0</v>
      </c>
      <c r="J15" s="1052">
        <f>IF(VLOOKUP($A15,'hk2013'!$A:$H,1)=$A15,VLOOKUP($A15,'hk2013'!$A:$H,8),0)</f>
        <v>0</v>
      </c>
      <c r="K15" s="1052">
        <f>SUM(H15+I15-J15)</f>
        <v>0</v>
      </c>
      <c r="M15" s="1052">
        <f>IF(VLOOKUP($A15,'hk2012'!$A:$G,1)=$A15,VLOOKUP($A15,'hk2012'!$A:$G,6),0)</f>
        <v>0</v>
      </c>
      <c r="N15" s="1052">
        <f>IF(VLOOKUP($A15,'hk2012'!$A:$M,1)=$A15,VLOOKUP($A15,'hk2012'!$A:$M,7),0)</f>
        <v>0</v>
      </c>
      <c r="O15" s="1052">
        <f>IF(VLOOKUP($A15,'hk2012'!$A:$H,1)=$A15,VLOOKUP($A15,'hk2012'!$A:$H,8),0)</f>
        <v>0</v>
      </c>
      <c r="P15" s="1052">
        <f>SUM(M15+N15-O15)</f>
        <v>0</v>
      </c>
    </row>
    <row r="16" spans="1:16" ht="15.95" customHeight="1" thickBot="1">
      <c r="A16" s="1379" t="s">
        <v>2438</v>
      </c>
      <c r="B16" s="1380"/>
      <c r="C16" s="1381" t="str">
        <f>IF(VLOOKUP($A16,Osnova!$A:$C,1)=$A16,VLOOKUP($A16,Osnova!$A:$C,3),0)</f>
        <v xml:space="preserve">Zúčtovanie oprávky k opravnej položke k nadobudnutému majetku </v>
      </c>
      <c r="D16" s="1382" t="s">
        <v>2606</v>
      </c>
      <c r="E16" s="1383">
        <f>SUM(K16)</f>
        <v>0</v>
      </c>
      <c r="F16" s="1389">
        <f>SUM(P16)*-1</f>
        <v>0</v>
      </c>
      <c r="G16" s="1347"/>
      <c r="H16" s="1052">
        <f>IF(VLOOKUP($A16,'hk2013'!$A:$G,1)=$A16,VLOOKUP($A16,'hk2013'!$A:$G,6),0)</f>
        <v>0</v>
      </c>
      <c r="I16" s="1052">
        <f>IF(VLOOKUP($A16,'hk2013'!$A:$G,1)=$A16,VLOOKUP($A16,'hk2013'!$A:$G,7),0)</f>
        <v>0</v>
      </c>
      <c r="J16" s="1052">
        <f>IF(VLOOKUP($A16,'hk2013'!$A:$H,1)=$A16,VLOOKUP($A16,'hk2013'!$A:$H,8),0)</f>
        <v>0</v>
      </c>
      <c r="K16" s="1052">
        <f>SUM(H16+I16-J16)</f>
        <v>0</v>
      </c>
      <c r="M16" s="1052">
        <f>IF(VLOOKUP($A16,'hk2012'!$A:$G,1)=$A16,VLOOKUP($A16,'hk2012'!$A:$G,6),0)</f>
        <v>0</v>
      </c>
      <c r="N16" s="1052">
        <f>IF(VLOOKUP($A16,'hk2012'!$A:$M,1)=$A16,VLOOKUP($A16,'hk2012'!$A:$M,7),0)</f>
        <v>0</v>
      </c>
      <c r="O16" s="1052">
        <f>IF(VLOOKUP($A16,'hk2012'!$A:$H,1)=$A16,VLOOKUP($A16,'hk2012'!$A:$H,8),0)</f>
        <v>0</v>
      </c>
      <c r="P16" s="1052">
        <f>SUM(M16+N16-O16)</f>
        <v>0</v>
      </c>
    </row>
    <row r="17" spans="1:16" ht="15.95" customHeight="1" thickBot="1">
      <c r="A17" s="1384" t="s">
        <v>2607</v>
      </c>
      <c r="B17" s="1385"/>
      <c r="C17" s="1386" t="s">
        <v>3048</v>
      </c>
      <c r="D17" s="1387" t="s">
        <v>484</v>
      </c>
      <c r="E17" s="1053">
        <f>SUM(E18:E21)</f>
        <v>0</v>
      </c>
      <c r="F17" s="1053">
        <f>SUM(F18:F21)</f>
        <v>0</v>
      </c>
      <c r="G17" s="1347"/>
      <c r="H17" s="1052"/>
      <c r="I17" s="1052"/>
      <c r="J17" s="1052"/>
      <c r="K17" s="1052"/>
      <c r="M17" s="1052"/>
      <c r="N17" s="1052"/>
      <c r="O17" s="1052"/>
      <c r="P17" s="1052"/>
    </row>
    <row r="18" spans="1:16" ht="15.95" customHeight="1">
      <c r="A18" s="1379" t="s">
        <v>914</v>
      </c>
      <c r="B18" s="1380"/>
      <c r="C18" s="1381" t="str">
        <f>IF(VLOOKUP($A18,Osnova!$A:$C,1)=$A18,VLOOKUP($A18,Osnova!$A:$C,3),0)</f>
        <v xml:space="preserve">Rezervy zákonné </v>
      </c>
      <c r="D18" s="1382" t="s">
        <v>2608</v>
      </c>
      <c r="E18" s="1383">
        <f>SUM(H18-K18)</f>
        <v>0</v>
      </c>
      <c r="F18" s="1388">
        <f>SUM(M18-P18)</f>
        <v>0</v>
      </c>
      <c r="G18" s="1347"/>
      <c r="H18" s="1052">
        <f>IF(VLOOKUP($A18,'hk2013'!$A:$G,1)=$A18,VLOOKUP($A18,'hk2013'!$A:$G,6),0)</f>
        <v>0</v>
      </c>
      <c r="I18" s="1052">
        <f>IF(VLOOKUP($A18,'hk2013'!$A:$G,1)=$A18,VLOOKUP($A18,'hk2013'!$A:$G,7),0)</f>
        <v>0</v>
      </c>
      <c r="J18" s="1052">
        <f>IF(VLOOKUP($A18,'hk2013'!$A:$H,1)=$A18,VLOOKUP($A18,'hk2013'!$A:$H,8),0)</f>
        <v>0</v>
      </c>
      <c r="K18" s="1052">
        <f>SUM(H18+I18-J18)</f>
        <v>0</v>
      </c>
      <c r="M18" s="1052">
        <f>IF(VLOOKUP($A18,'hk2013'!$A:$G,1)=$A18,VLOOKUP($A18,'hk2013'!$A:$G,6),0)</f>
        <v>0</v>
      </c>
      <c r="N18" s="1052">
        <f>IF(VLOOKUP($A18,'hk2012'!$A:$M,1)=$A18,VLOOKUP($A18,'hk2012'!$A:$M,7),0)</f>
        <v>0</v>
      </c>
      <c r="O18" s="1052">
        <f>IF(VLOOKUP($A18,'hk2013'!$A:$H,1)=$A18,VLOOKUP($A18,'hk2013'!$A:$H,8),0)</f>
        <v>0</v>
      </c>
      <c r="P18" s="1052">
        <f>SUM(M18+N18-O18)</f>
        <v>0</v>
      </c>
    </row>
    <row r="19" spans="1:16" ht="15.95" customHeight="1">
      <c r="A19" s="1379" t="s">
        <v>789</v>
      </c>
      <c r="B19" s="1380"/>
      <c r="C19" s="1381">
        <f>IF(VLOOKUP($A19,Osnova!$A:$C,1)=$A19,VLOOKUP($A19,Osnova!$A:$C,3),0)</f>
        <v>0</v>
      </c>
      <c r="D19" s="1382" t="s">
        <v>2609</v>
      </c>
      <c r="E19" s="1383">
        <f>SUM(H19-K19)</f>
        <v>0</v>
      </c>
      <c r="F19" s="1383">
        <f>SUM(M19-P19)</f>
        <v>0</v>
      </c>
      <c r="G19" s="1347"/>
      <c r="H19" s="1052">
        <f>IF(VLOOKUP($A19,'hk2013'!$A:$G,1)=$A19,VLOOKUP($A19,'hk2013'!$A:$G,6),0)</f>
        <v>0</v>
      </c>
      <c r="I19" s="1052">
        <f>IF(VLOOKUP($A19,'hk2013'!$A:$G,1)=$A19,VLOOKUP($A19,'hk2013'!$A:$G,7),0)</f>
        <v>0</v>
      </c>
      <c r="J19" s="1052">
        <f>IF(VLOOKUP($A19,'hk2013'!$A:$H,1)=$A19,VLOOKUP($A19,'hk2013'!$A:$H,8),0)</f>
        <v>0</v>
      </c>
      <c r="K19" s="1052">
        <f>SUM(H19+I19-J19)</f>
        <v>0</v>
      </c>
      <c r="M19" s="1052">
        <f>IF(VLOOKUP($A19,'hk2013'!$A:$G,1)=$A19,VLOOKUP($A19,'hk2013'!$A:$G,6),0)</f>
        <v>0</v>
      </c>
      <c r="N19" s="1052">
        <f>IF(VLOOKUP($A19,'hk2012'!$A:$M,1)=$A19,VLOOKUP($A19,'hk2012'!$A:$M,7),0)</f>
        <v>0</v>
      </c>
      <c r="O19" s="1052">
        <f>IF(VLOOKUP($A19,'hk2013'!$A:$H,1)=$A19,VLOOKUP($A19,'hk2013'!$A:$H,8),0)</f>
        <v>0</v>
      </c>
      <c r="P19" s="1052">
        <f>SUM(M19+N19-O19)</f>
        <v>0</v>
      </c>
    </row>
    <row r="20" spans="1:16" ht="15.95" customHeight="1">
      <c r="A20" s="1379" t="s">
        <v>915</v>
      </c>
      <c r="B20" s="1380"/>
      <c r="C20" s="1381" t="str">
        <f>IF(VLOOKUP($A20,Osnova!$A:$C,1)=$A20,VLOOKUP($A20,Osnova!$A:$C,3),0)</f>
        <v xml:space="preserve">Ostatné rezervy </v>
      </c>
      <c r="D20" s="1382" t="s">
        <v>2610</v>
      </c>
      <c r="E20" s="1383">
        <f>SUM(H20-K20)</f>
        <v>0</v>
      </c>
      <c r="F20" s="1383">
        <f>SUM(M20-P20)</f>
        <v>0</v>
      </c>
      <c r="G20" s="1347"/>
      <c r="H20" s="1052">
        <f>IF(VLOOKUP($A20,'hk2013'!$A:$G,1)=$A20,VLOOKUP($A20,'hk2013'!$A:$G,6),0)</f>
        <v>0</v>
      </c>
      <c r="I20" s="1052">
        <f>IF(VLOOKUP($A20,'hk2013'!$A:$G,1)=$A20,VLOOKUP($A20,'hk2013'!$A:$G,7),0)</f>
        <v>0</v>
      </c>
      <c r="J20" s="1052">
        <f>IF(VLOOKUP($A20,'hk2013'!$A:$H,1)=$A20,VLOOKUP($A20,'hk2013'!$A:$H,8),0)</f>
        <v>0</v>
      </c>
      <c r="K20" s="1052">
        <f>SUM(H20+I20-J20)</f>
        <v>0</v>
      </c>
      <c r="M20" s="1052">
        <f>IF(VLOOKUP($A20,'hk2013'!$A:$G,1)=$A20,VLOOKUP($A20,'hk2013'!$A:$G,6),0)</f>
        <v>0</v>
      </c>
      <c r="N20" s="1052">
        <f>IF(VLOOKUP($A20,'hk2012'!$A:$M,1)=$A20,VLOOKUP($A20,'hk2012'!$A:$M,7),0)</f>
        <v>0</v>
      </c>
      <c r="O20" s="1052">
        <f>IF(VLOOKUP($A20,'hk2013'!$A:$H,1)=$A20,VLOOKUP($A20,'hk2013'!$A:$H,8),0)</f>
        <v>0</v>
      </c>
      <c r="P20" s="1052">
        <f>SUM(M20+N20-O20)</f>
        <v>0</v>
      </c>
    </row>
    <row r="21" spans="1:16" ht="15.95" customHeight="1" thickBot="1">
      <c r="A21" s="1390"/>
      <c r="B21" s="1391"/>
      <c r="C21" s="1392"/>
      <c r="D21" s="1393" t="s">
        <v>2611</v>
      </c>
      <c r="E21" s="1353"/>
      <c r="F21" s="1389"/>
      <c r="G21" s="1347"/>
      <c r="H21" s="1052"/>
      <c r="I21" s="1052"/>
      <c r="J21" s="1052"/>
      <c r="K21" s="1052"/>
      <c r="M21" s="1052"/>
      <c r="N21" s="1052"/>
      <c r="O21" s="1052"/>
      <c r="P21" s="1052"/>
    </row>
    <row r="22" spans="1:16" ht="15.95" customHeight="1" thickBot="1">
      <c r="A22" s="1394" t="s">
        <v>2612</v>
      </c>
      <c r="B22" s="1395"/>
      <c r="C22" s="1396" t="s">
        <v>2613</v>
      </c>
      <c r="D22" s="1397" t="s">
        <v>502</v>
      </c>
      <c r="E22" s="1398">
        <f>SUM(E23:E38)</f>
        <v>0</v>
      </c>
      <c r="F22" s="1053">
        <f>ROUND(J22,-3)/1000</f>
        <v>0</v>
      </c>
      <c r="G22" s="1347"/>
      <c r="H22" s="1052"/>
      <c r="I22" s="1052"/>
      <c r="J22" s="1052"/>
      <c r="K22" s="1052"/>
      <c r="M22" s="1052"/>
      <c r="N22" s="1052"/>
      <c r="O22" s="1052"/>
      <c r="P22" s="1052"/>
    </row>
    <row r="23" spans="1:16" ht="15.95" customHeight="1">
      <c r="A23" s="1342" t="s">
        <v>311</v>
      </c>
      <c r="B23" s="1343"/>
      <c r="C23" s="1381" t="str">
        <f>IF(VLOOKUP($A23,Osnova!$A:$C,1)=$A23,VLOOKUP($A23,Osnova!$A:$C,3),0)</f>
        <v xml:space="preserve">Opravné položky k dlhodobému nehmotnému majetku </v>
      </c>
      <c r="D23" s="1345" t="s">
        <v>2614</v>
      </c>
      <c r="E23" s="1346">
        <f>SUM(H23-K23)</f>
        <v>0</v>
      </c>
      <c r="F23" s="1388">
        <f>SUM(M23-P23)</f>
        <v>0</v>
      </c>
      <c r="G23" s="1347"/>
      <c r="H23" s="1052">
        <f>IF(VLOOKUP($A23,'hk2013'!$A:$G,1)=$A23,VLOOKUP($A23,'hk2013'!$A:$G,6),0)</f>
        <v>0</v>
      </c>
      <c r="I23" s="1052">
        <f>IF(VLOOKUP($A23,'hk2013'!$A:$G,1)=$A23,VLOOKUP($A23,'hk2013'!$A:$G,7),0)</f>
        <v>0</v>
      </c>
      <c r="J23" s="1052">
        <f>IF(VLOOKUP($A23,'hk2013'!$A:$H,1)=$A23,VLOOKUP($A23,'hk2013'!$A:$H,8),0)</f>
        <v>0</v>
      </c>
      <c r="K23" s="1052">
        <f t="shared" ref="K23:K37" si="0">SUM(H23+I23-J23)</f>
        <v>0</v>
      </c>
      <c r="M23" s="1052">
        <f>IF(VLOOKUP($A23,'hk2012'!$A:$G,1)=$A23,VLOOKUP($A23,'hk2012'!$A:$G,6),0)</f>
        <v>0</v>
      </c>
      <c r="N23" s="1052">
        <f>IF(VLOOKUP($A23,'hk2012'!$A:$M,1)=$A23,VLOOKUP($A23,'hk2012'!$A:$M,7),0)</f>
        <v>0</v>
      </c>
      <c r="O23" s="1052">
        <f>IF(VLOOKUP($A23,'hk2012'!$A:$H,1)=$A23,VLOOKUP($A23,'hk2012'!$A:$H,8),0)</f>
        <v>0</v>
      </c>
      <c r="P23" s="1052">
        <f t="shared" ref="P23:P30" si="1">SUM(M23+N23-O23)</f>
        <v>0</v>
      </c>
    </row>
    <row r="24" spans="1:16" ht="15.95" customHeight="1">
      <c r="A24" s="1342" t="s">
        <v>312</v>
      </c>
      <c r="B24" s="1343"/>
      <c r="C24" s="1381" t="str">
        <f>IF(VLOOKUP($A24,Osnova!$A:$C,1)=$A24,VLOOKUP($A24,Osnova!$A:$C,3),0)</f>
        <v xml:space="preserve">Opravné položky k dlhodobému hmotnému majetku </v>
      </c>
      <c r="D24" s="1345" t="s">
        <v>2615</v>
      </c>
      <c r="E24" s="1346">
        <f>SUM(H24-K24)</f>
        <v>0</v>
      </c>
      <c r="F24" s="1383">
        <f>SUM(M24-P24)</f>
        <v>0</v>
      </c>
      <c r="G24" s="1347"/>
      <c r="H24" s="1052">
        <f>IF(VLOOKUP($A24,'hk2013'!$A:$G,1)=$A24,VLOOKUP($A24,'hk2013'!$A:$G,6),0)</f>
        <v>0</v>
      </c>
      <c r="I24" s="1052">
        <f>IF(VLOOKUP($A24,'hk2013'!$A:$G,1)=$A24,VLOOKUP($A24,'hk2013'!$A:$G,7),0)</f>
        <v>0</v>
      </c>
      <c r="J24" s="1052">
        <f>IF(VLOOKUP($A24,'hk2013'!$A:$H,1)=$A24,VLOOKUP($A24,'hk2013'!$A:$H,8),0)</f>
        <v>0</v>
      </c>
      <c r="K24" s="1052">
        <f t="shared" si="0"/>
        <v>0</v>
      </c>
      <c r="M24" s="1052">
        <f>IF(VLOOKUP($A24,'hk2012'!$A:$G,1)=$A24,VLOOKUP($A24,'hk2012'!$A:$G,6),0)</f>
        <v>0</v>
      </c>
      <c r="N24" s="1052">
        <f>IF(VLOOKUP($A24,'hk2012'!$A:$M,1)=$A24,VLOOKUP($A24,'hk2012'!$A:$M,7),0)</f>
        <v>0</v>
      </c>
      <c r="O24" s="1052">
        <f>IF(VLOOKUP($A24,'hk2012'!$A:$H,1)=$A24,VLOOKUP($A24,'hk2012'!$A:$H,8),0)</f>
        <v>0</v>
      </c>
      <c r="P24" s="1052">
        <f t="shared" si="1"/>
        <v>0</v>
      </c>
    </row>
    <row r="25" spans="1:16" ht="15.95" customHeight="1">
      <c r="A25" s="1342" t="s">
        <v>313</v>
      </c>
      <c r="B25" s="1343"/>
      <c r="C25" s="1381" t="str">
        <f>IF(VLOOKUP($A25,Osnova!$A:$C,1)=$A25,VLOOKUP($A25,Osnova!$A:$C,3),0)</f>
        <v xml:space="preserve">Opravné položky k nedokončenému dlhodobému nehmotnému majetku </v>
      </c>
      <c r="D25" s="1345" t="s">
        <v>2616</v>
      </c>
      <c r="E25" s="1346">
        <f t="shared" ref="E25:E30" si="2">SUM(H25-K25)</f>
        <v>0</v>
      </c>
      <c r="F25" s="1383">
        <f t="shared" ref="F25:F30" si="3">SUM(M25-P25)</f>
        <v>0</v>
      </c>
      <c r="G25" s="1347"/>
      <c r="H25" s="1052">
        <f>IF(VLOOKUP($A25,'hk2013'!$A:$G,1)=$A25,VLOOKUP($A25,'hk2013'!$A:$G,6),0)</f>
        <v>0</v>
      </c>
      <c r="I25" s="1052">
        <f>IF(VLOOKUP($A25,'hk2013'!$A:$G,1)=$A25,VLOOKUP($A25,'hk2013'!$A:$G,7),0)</f>
        <v>0</v>
      </c>
      <c r="J25" s="1052">
        <f>IF(VLOOKUP($A25,'hk2013'!$A:$H,1)=$A25,VLOOKUP($A25,'hk2013'!$A:$H,8),0)</f>
        <v>0</v>
      </c>
      <c r="K25" s="1052">
        <f t="shared" si="0"/>
        <v>0</v>
      </c>
      <c r="M25" s="1052">
        <f>IF(VLOOKUP($A25,'hk2012'!$A:$G,1)=$A25,VLOOKUP($A25,'hk2012'!$A:$G,6),0)</f>
        <v>0</v>
      </c>
      <c r="N25" s="1052">
        <f>IF(VLOOKUP($A25,'hk2012'!$A:$M,1)=$A25,VLOOKUP($A25,'hk2012'!$A:$M,7),0)</f>
        <v>0</v>
      </c>
      <c r="O25" s="1052">
        <f>IF(VLOOKUP($A25,'hk2012'!$A:$H,1)=$A25,VLOOKUP($A25,'hk2012'!$A:$H,8),0)</f>
        <v>0</v>
      </c>
      <c r="P25" s="1052">
        <f t="shared" si="1"/>
        <v>0</v>
      </c>
    </row>
    <row r="26" spans="1:16" ht="15.95" customHeight="1">
      <c r="A26" s="1342" t="s">
        <v>314</v>
      </c>
      <c r="B26" s="1343"/>
      <c r="C26" s="1381" t="str">
        <f>IF(VLOOKUP($A26,Osnova!$A:$C,1)=$A26,VLOOKUP($A26,Osnova!$A:$C,3),0)</f>
        <v xml:space="preserve">Opravné položky k nedokončenému dlhodobému hmotnému majetku </v>
      </c>
      <c r="D26" s="1345" t="s">
        <v>2617</v>
      </c>
      <c r="E26" s="1346">
        <f t="shared" si="2"/>
        <v>0</v>
      </c>
      <c r="F26" s="1383">
        <f t="shared" si="3"/>
        <v>0</v>
      </c>
      <c r="G26" s="1347"/>
      <c r="H26" s="1052">
        <f>IF(VLOOKUP($A26,'hk2013'!$A:$G,1)=$A26,VLOOKUP($A26,'hk2013'!$A:$G,6),0)</f>
        <v>0</v>
      </c>
      <c r="I26" s="1052">
        <f>IF(VLOOKUP($A26,'hk2013'!$A:$G,1)=$A26,VLOOKUP($A26,'hk2013'!$A:$G,7),0)</f>
        <v>0</v>
      </c>
      <c r="J26" s="1052">
        <f>IF(VLOOKUP($A26,'hk2013'!$A:$H,1)=$A26,VLOOKUP($A26,'hk2013'!$A:$H,8),0)</f>
        <v>0</v>
      </c>
      <c r="K26" s="1052">
        <f t="shared" si="0"/>
        <v>0</v>
      </c>
      <c r="M26" s="1052">
        <f>IF(VLOOKUP($A26,'hk2012'!$A:$G,1)=$A26,VLOOKUP($A26,'hk2012'!$A:$G,6),0)</f>
        <v>0</v>
      </c>
      <c r="N26" s="1052">
        <f>IF(VLOOKUP($A26,'hk2012'!$A:$M,1)=$A26,VLOOKUP($A26,'hk2012'!$A:$M,7),0)</f>
        <v>0</v>
      </c>
      <c r="O26" s="1052">
        <f>IF(VLOOKUP($A26,'hk2012'!$A:$H,1)=$A26,VLOOKUP($A26,'hk2012'!$A:$H,8),0)</f>
        <v>0</v>
      </c>
      <c r="P26" s="1052">
        <f t="shared" si="1"/>
        <v>0</v>
      </c>
    </row>
    <row r="27" spans="1:16" ht="15.95" customHeight="1">
      <c r="A27" s="1342" t="s">
        <v>316</v>
      </c>
      <c r="B27" s="1343"/>
      <c r="C27" s="1381" t="str">
        <f>IF(VLOOKUP($A27,Osnova!$A:$C,1)=$A27,VLOOKUP($A27,Osnova!$A:$C,3),0)</f>
        <v xml:space="preserve">Opravné položky k poskytnutým preddavkom na dlhodobý majetok </v>
      </c>
      <c r="D27" s="1345" t="s">
        <v>2618</v>
      </c>
      <c r="E27" s="1346">
        <f t="shared" si="2"/>
        <v>0</v>
      </c>
      <c r="F27" s="1383">
        <f t="shared" si="3"/>
        <v>0</v>
      </c>
      <c r="G27" s="1347"/>
      <c r="H27" s="1052">
        <f>IF(VLOOKUP($A27,'hk2013'!$A:$G,1)=$A27,VLOOKUP($A27,'hk2013'!$A:$G,6),0)</f>
        <v>0</v>
      </c>
      <c r="I27" s="1052">
        <f>IF(VLOOKUP($A27,'hk2013'!$A:$G,1)=$A27,VLOOKUP($A27,'hk2013'!$A:$G,7),0)</f>
        <v>0</v>
      </c>
      <c r="J27" s="1052">
        <f>IF(VLOOKUP($A27,'hk2013'!$A:$H,1)=$A27,VLOOKUP($A27,'hk2013'!$A:$H,8),0)</f>
        <v>0</v>
      </c>
      <c r="K27" s="1052">
        <f t="shared" si="0"/>
        <v>0</v>
      </c>
      <c r="M27" s="1052">
        <f>IF(VLOOKUP($A27,'hk2012'!$A:$G,1)=$A27,VLOOKUP($A27,'hk2012'!$A:$G,6),0)</f>
        <v>0</v>
      </c>
      <c r="N27" s="1052">
        <f>IF(VLOOKUP($A27,'hk2012'!$A:$M,1)=$A27,VLOOKUP($A27,'hk2012'!$A:$M,7),0)</f>
        <v>0</v>
      </c>
      <c r="O27" s="1052">
        <f>IF(VLOOKUP($A27,'hk2012'!$A:$H,1)=$A27,VLOOKUP($A27,'hk2012'!$A:$H,8),0)</f>
        <v>0</v>
      </c>
      <c r="P27" s="1052">
        <f t="shared" si="1"/>
        <v>0</v>
      </c>
    </row>
    <row r="28" spans="1:16" ht="15.95" customHeight="1">
      <c r="A28" s="1342" t="s">
        <v>317</v>
      </c>
      <c r="B28" s="1343"/>
      <c r="C28" s="1381" t="str">
        <f>IF(VLOOKUP($A28,Osnova!$A:$C,1)=$A28,VLOOKUP($A28,Osnova!$A:$C,3),0)</f>
        <v xml:space="preserve">Opravné položky k dlhodobému finančnému majetku </v>
      </c>
      <c r="D28" s="1345" t="s">
        <v>2619</v>
      </c>
      <c r="E28" s="1346">
        <f t="shared" si="2"/>
        <v>0</v>
      </c>
      <c r="F28" s="1383">
        <f t="shared" si="3"/>
        <v>0</v>
      </c>
      <c r="G28" s="1347"/>
      <c r="H28" s="1052">
        <f>IF(VLOOKUP($A28,'hk2013'!$A:$G,1)=$A28,VLOOKUP($A28,'hk2013'!$A:$G,6),0)</f>
        <v>0</v>
      </c>
      <c r="I28" s="1052">
        <f>IF(VLOOKUP($A28,'hk2013'!$A:$G,1)=$A28,VLOOKUP($A28,'hk2013'!$A:$G,7),0)</f>
        <v>0</v>
      </c>
      <c r="J28" s="1052">
        <f>IF(VLOOKUP($A28,'hk2013'!$A:$H,1)=$A28,VLOOKUP($A28,'hk2013'!$A:$H,8),0)</f>
        <v>0</v>
      </c>
      <c r="K28" s="1052">
        <f t="shared" si="0"/>
        <v>0</v>
      </c>
      <c r="M28" s="1052">
        <f>IF(VLOOKUP($A28,'hk2012'!$A:$G,1)=$A28,VLOOKUP($A28,'hk2012'!$A:$G,6),0)</f>
        <v>0</v>
      </c>
      <c r="N28" s="1052">
        <f>IF(VLOOKUP($A28,'hk2012'!$A:$M,1)=$A28,VLOOKUP($A28,'hk2012'!$A:$M,7),0)</f>
        <v>0</v>
      </c>
      <c r="O28" s="1052">
        <f>IF(VLOOKUP($A28,'hk2012'!$A:$H,1)=$A28,VLOOKUP($A28,'hk2012'!$A:$H,8),0)</f>
        <v>0</v>
      </c>
      <c r="P28" s="1052">
        <f t="shared" si="1"/>
        <v>0</v>
      </c>
    </row>
    <row r="29" spans="1:16" ht="15.95" customHeight="1">
      <c r="A29" s="1342" t="s">
        <v>318</v>
      </c>
      <c r="B29" s="1343"/>
      <c r="C29" s="1381" t="str">
        <f>IF(VLOOKUP($A29,Osnova!$A:$C,1)=$A29,VLOOKUP($A29,Osnova!$A:$C,3),0)</f>
        <v xml:space="preserve">Opravné položky k nadobudnutému majetku </v>
      </c>
      <c r="D29" s="1345" t="s">
        <v>2620</v>
      </c>
      <c r="E29" s="1346">
        <f t="shared" si="2"/>
        <v>0</v>
      </c>
      <c r="F29" s="1383">
        <f t="shared" si="3"/>
        <v>0</v>
      </c>
      <c r="G29" s="1347"/>
      <c r="H29" s="1052">
        <f>IF(VLOOKUP($A29,'hk2013'!$A:$G,1)=$A29,VLOOKUP($A29,'hk2013'!$A:$G,6),0)</f>
        <v>0</v>
      </c>
      <c r="I29" s="1052">
        <f>IF(VLOOKUP($A29,'hk2013'!$A:$G,1)=$A29,VLOOKUP($A29,'hk2013'!$A:$G,7),0)</f>
        <v>0</v>
      </c>
      <c r="J29" s="1052">
        <f>IF(VLOOKUP($A29,'hk2013'!$A:$H,1)=$A29,VLOOKUP($A29,'hk2013'!$A:$H,8),0)</f>
        <v>0</v>
      </c>
      <c r="K29" s="1052">
        <f t="shared" si="0"/>
        <v>0</v>
      </c>
      <c r="M29" s="1052">
        <f>IF(VLOOKUP($A29,'hk2012'!$A:$G,1)=$A29,VLOOKUP($A29,'hk2012'!$A:$G,6),0)</f>
        <v>0</v>
      </c>
      <c r="N29" s="1052">
        <f>IF(VLOOKUP($A29,'hk2012'!$A:$M,1)=$A29,VLOOKUP($A29,'hk2012'!$A:$M,7),0)</f>
        <v>0</v>
      </c>
      <c r="O29" s="1052">
        <f>IF(VLOOKUP($A29,'hk2012'!$A:$H,1)=$A29,VLOOKUP($A29,'hk2012'!$A:$H,8),0)</f>
        <v>0</v>
      </c>
      <c r="P29" s="1052">
        <f t="shared" si="1"/>
        <v>0</v>
      </c>
    </row>
    <row r="30" spans="1:16" ht="15.95" customHeight="1">
      <c r="A30" s="1342" t="s">
        <v>319</v>
      </c>
      <c r="B30" s="1343"/>
      <c r="C30" s="1381" t="str">
        <f>IF(VLOOKUP($A30,Osnova!$A:$C,1)=$A30,VLOOKUP($A30,Osnova!$A:$C,3),0)</f>
        <v xml:space="preserve">Oprávky k opravnej položke k nadobudnutému majetku </v>
      </c>
      <c r="D30" s="1345" t="s">
        <v>2621</v>
      </c>
      <c r="E30" s="1346">
        <f t="shared" si="2"/>
        <v>0</v>
      </c>
      <c r="F30" s="1383">
        <f t="shared" si="3"/>
        <v>0</v>
      </c>
      <c r="G30" s="1347"/>
      <c r="H30" s="1052">
        <f>IF(VLOOKUP($A30,'hk2013'!$A:$G,1)=$A30,VLOOKUP($A30,'hk2013'!$A:$G,6),0)</f>
        <v>0</v>
      </c>
      <c r="I30" s="1052">
        <f>IF(VLOOKUP($A30,'hk2013'!$A:$G,1)=$A30,VLOOKUP($A30,'hk2013'!$A:$G,7),0)</f>
        <v>0</v>
      </c>
      <c r="J30" s="1052">
        <f>IF(VLOOKUP($A30,'hk2013'!$A:$H,1)=$A30,VLOOKUP($A30,'hk2013'!$A:$H,8),0)</f>
        <v>0</v>
      </c>
      <c r="K30" s="1052">
        <f t="shared" si="0"/>
        <v>0</v>
      </c>
      <c r="M30" s="1052">
        <f>IF(VLOOKUP($A30,'hk2012'!$A:$G,1)=$A30,VLOOKUP($A30,'hk2012'!$A:$G,6),0)</f>
        <v>0</v>
      </c>
      <c r="N30" s="1052">
        <f>IF(VLOOKUP($A30,'hk2012'!$A:$M,1)=$A30,VLOOKUP($A30,'hk2012'!$A:$M,7),0)</f>
        <v>0</v>
      </c>
      <c r="O30" s="1052">
        <f>IF(VLOOKUP($A30,'hk2012'!$A:$H,1)=$A30,VLOOKUP($A30,'hk2012'!$A:$H,8),0)</f>
        <v>0</v>
      </c>
      <c r="P30" s="1052">
        <f t="shared" si="1"/>
        <v>0</v>
      </c>
    </row>
    <row r="31" spans="1:16" ht="15.95" customHeight="1">
      <c r="A31" s="1342"/>
      <c r="B31" s="1343"/>
      <c r="C31" s="1344"/>
      <c r="D31" s="1345" t="s">
        <v>2622</v>
      </c>
      <c r="E31" s="1383"/>
      <c r="F31" s="1383"/>
      <c r="G31" s="1347"/>
      <c r="H31" s="1052"/>
      <c r="I31" s="1052"/>
      <c r="J31" s="1052"/>
      <c r="K31" s="1052"/>
      <c r="M31" s="1052"/>
      <c r="N31" s="1052"/>
      <c r="O31" s="1052"/>
      <c r="P31" s="1052"/>
    </row>
    <row r="32" spans="1:16" ht="15.95" customHeight="1">
      <c r="A32" s="1342" t="s">
        <v>877</v>
      </c>
      <c r="B32" s="1343"/>
      <c r="C32" s="1381" t="str">
        <f>IF(VLOOKUP($A32,Osnova!$A:$C,1)=$A32,VLOOKUP($A32,Osnova!$A:$C,3),0)</f>
        <v xml:space="preserve">Opravné položky ku krátkodobému finančnému majetku </v>
      </c>
      <c r="D32" s="1345" t="s">
        <v>2623</v>
      </c>
      <c r="E32" s="1346">
        <f>SUM(H32-K32)</f>
        <v>0</v>
      </c>
      <c r="F32" s="1383">
        <f>SUM(M32-P32)</f>
        <v>0</v>
      </c>
      <c r="G32" s="1347"/>
      <c r="H32" s="1052">
        <f>IF(VLOOKUP($A32,'hk2013'!$A:$G,1)=$A32,VLOOKUP($A32,'hk2013'!$A:$G,6),0)</f>
        <v>0</v>
      </c>
      <c r="I32" s="1052">
        <f>IF(VLOOKUP($A32,'hk2013'!$A:$G,1)=$A32,VLOOKUP($A32,'hk2013'!$A:$G,7),0)</f>
        <v>0</v>
      </c>
      <c r="J32" s="1052">
        <f>IF(VLOOKUP($A32,'hk2013'!$A:$H,1)=$A32,VLOOKUP($A32,'hk2013'!$A:$H,8),0)</f>
        <v>0</v>
      </c>
      <c r="K32" s="1052">
        <f t="shared" si="0"/>
        <v>0</v>
      </c>
      <c r="M32" s="1052">
        <f>IF(VLOOKUP($A32,'hk2012'!$A:$G,1)=$A32,VLOOKUP($A32,'hk2012'!$A:$G,6),0)</f>
        <v>0</v>
      </c>
      <c r="N32" s="1052">
        <f>IF(VLOOKUP($A32,'hk2012'!$A:$M,1)=$A32,VLOOKUP($A32,'hk2012'!$A:$M,7),0)</f>
        <v>0</v>
      </c>
      <c r="O32" s="1052">
        <f>IF(VLOOKUP($A32,'hk2012'!$A:$H,1)=$A32,VLOOKUP($A32,'hk2012'!$A:$H,8),0)</f>
        <v>0</v>
      </c>
      <c r="P32" s="1052">
        <f>SUM(M32+N32-O32)</f>
        <v>0</v>
      </c>
    </row>
    <row r="33" spans="1:16" ht="15.95" customHeight="1">
      <c r="A33" s="1342"/>
      <c r="B33" s="1343"/>
      <c r="C33" s="1381"/>
      <c r="D33" s="1345" t="s">
        <v>2624</v>
      </c>
      <c r="E33" s="1383"/>
      <c r="F33" s="1383"/>
      <c r="G33" s="1347"/>
      <c r="H33" s="1052"/>
      <c r="I33" s="1052"/>
      <c r="J33" s="1052"/>
      <c r="K33" s="1052"/>
      <c r="M33" s="1052"/>
      <c r="N33" s="1052"/>
      <c r="O33" s="1052"/>
      <c r="P33" s="1052"/>
    </row>
    <row r="34" spans="1:16" ht="15.95" customHeight="1">
      <c r="A34" s="1342"/>
      <c r="B34" s="1343"/>
      <c r="C34" s="1381"/>
      <c r="D34" s="1345" t="s">
        <v>2625</v>
      </c>
      <c r="E34" s="1383"/>
      <c r="F34" s="1383"/>
      <c r="G34" s="1347"/>
      <c r="H34" s="1052"/>
      <c r="I34" s="1052"/>
      <c r="J34" s="1052"/>
      <c r="K34" s="1052"/>
      <c r="M34" s="1052"/>
      <c r="N34" s="1052"/>
      <c r="O34" s="1052"/>
      <c r="P34" s="1052"/>
    </row>
    <row r="35" spans="1:16" ht="15.95" customHeight="1">
      <c r="A35" s="1342" t="s">
        <v>912</v>
      </c>
      <c r="B35" s="1343"/>
      <c r="C35" s="1381" t="str">
        <f>IF(VLOOKUP($A35,Osnova!$A:$C,1)=$A35,VLOOKUP($A35,Osnova!$A:$C,3),0)</f>
        <v xml:space="preserve">Opravné položky k pohľadávkam </v>
      </c>
      <c r="D35" s="1345" t="s">
        <v>2626</v>
      </c>
      <c r="E35" s="1346">
        <f>SUM(H35-K35)</f>
        <v>0</v>
      </c>
      <c r="F35" s="1383">
        <f>SUM(M35-P35)</f>
        <v>0</v>
      </c>
      <c r="G35" s="1347"/>
      <c r="H35" s="1052">
        <f>IF(VLOOKUP($A35,'hk2013'!$A:$G,1)=$A35,VLOOKUP($A35,'hk2013'!$A:$G,6),0)</f>
        <v>0</v>
      </c>
      <c r="I35" s="1052">
        <f>IF(VLOOKUP($A35,'hk2013'!$A:$G,1)=$A35,VLOOKUP($A35,'hk2013'!$A:$G,7),0)</f>
        <v>0</v>
      </c>
      <c r="J35" s="1052">
        <f>IF(VLOOKUP($A35,'hk2013'!$A:$H,1)=$A35,VLOOKUP($A35,'hk2013'!$A:$H,8),0)</f>
        <v>0</v>
      </c>
      <c r="K35" s="1052">
        <f t="shared" si="0"/>
        <v>0</v>
      </c>
      <c r="M35" s="1052">
        <f>IF(VLOOKUP($A35,'hk2012'!$A:$G,1)=$A35,VLOOKUP($A35,'hk2012'!$A:$G,6),0)</f>
        <v>0</v>
      </c>
      <c r="N35" s="1052">
        <f>IF(VLOOKUP($A35,'hk2012'!$A:$M,1)=$A35,VLOOKUP($A35,'hk2012'!$A:$M,7),0)</f>
        <v>0</v>
      </c>
      <c r="O35" s="1052">
        <f>IF(VLOOKUP($A35,'hk2012'!$A:$H,1)=$A35,VLOOKUP($A35,'hk2012'!$A:$H,8),0)</f>
        <v>0</v>
      </c>
      <c r="P35" s="1052">
        <f>SUM(M35+N35-O35)</f>
        <v>0</v>
      </c>
    </row>
    <row r="36" spans="1:16" ht="15.95" customHeight="1">
      <c r="A36" s="1342"/>
      <c r="B36" s="1343"/>
      <c r="C36" s="1381"/>
      <c r="D36" s="1345"/>
      <c r="E36" s="1383"/>
      <c r="F36" s="1383"/>
      <c r="G36" s="1347"/>
      <c r="H36" s="1052" t="e">
        <f>IF(VLOOKUP($A36,'hk2013'!$A:$G,1)=$A36,VLOOKUP($A36,'hk2013'!$A:$G,6),0)</f>
        <v>#N/A</v>
      </c>
      <c r="I36" s="1052" t="e">
        <f>IF(VLOOKUP($A36,'hk2013'!$A:$G,1)=$A36,VLOOKUP($A36,'hk2013'!$A:$G,7),0)</f>
        <v>#N/A</v>
      </c>
      <c r="J36" s="1052" t="e">
        <f>IF(VLOOKUP($A36,'hk2013'!$A:$H,1)=$A36,VLOOKUP($A36,'hk2013'!$A:$H,8),0)</f>
        <v>#N/A</v>
      </c>
      <c r="K36" s="1052" t="e">
        <f t="shared" si="0"/>
        <v>#N/A</v>
      </c>
      <c r="L36" s="1336" t="e">
        <f>SUM(K36-H36)</f>
        <v>#N/A</v>
      </c>
      <c r="M36" s="1052" t="e">
        <f>IF(VLOOKUP($A36,'hk2013'!$A:$G,1)=$A36,VLOOKUP($A36,'hk2013'!$A:$G,6),0)</f>
        <v>#N/A</v>
      </c>
      <c r="N36" s="1052" t="e">
        <f>IF(VLOOKUP($A36,'hk2013'!$A:$G,1)=$A36,VLOOKUP($A36,'hk2013'!$A:$G,7),0)</f>
        <v>#N/A</v>
      </c>
      <c r="O36" s="1052" t="e">
        <f>IF(VLOOKUP($A36,'hk2013'!$A:$H,1)=$A36,VLOOKUP($A36,'hk2013'!$A:$H,8),0)</f>
        <v>#N/A</v>
      </c>
      <c r="P36" s="1052" t="e">
        <f>SUM(M36+N36-O36)</f>
        <v>#N/A</v>
      </c>
    </row>
    <row r="37" spans="1:16" ht="15.95" customHeight="1">
      <c r="A37" s="1342"/>
      <c r="B37" s="1343"/>
      <c r="C37" s="1381"/>
      <c r="D37" s="1345"/>
      <c r="E37" s="1383"/>
      <c r="F37" s="1383"/>
      <c r="G37" s="1347"/>
      <c r="H37" s="1052" t="e">
        <f>IF(VLOOKUP($A37,'hk2013'!$A:$G,1)=$A37,VLOOKUP($A37,'hk2013'!$A:$G,6),0)</f>
        <v>#N/A</v>
      </c>
      <c r="I37" s="1052" t="e">
        <f>IF(VLOOKUP($A37,'hk2013'!$A:$G,1)=$A37,VLOOKUP($A37,'hk2013'!$A:$G,7),0)</f>
        <v>#N/A</v>
      </c>
      <c r="J37" s="1052" t="e">
        <f>IF(VLOOKUP($A37,'hk2013'!$A:$H,1)=$A37,VLOOKUP($A37,'hk2013'!$A:$H,8),0)</f>
        <v>#N/A</v>
      </c>
      <c r="K37" s="1052" t="e">
        <f t="shared" si="0"/>
        <v>#N/A</v>
      </c>
      <c r="L37" s="1336" t="e">
        <f>SUM(K37-H37)</f>
        <v>#N/A</v>
      </c>
      <c r="M37" s="1052" t="e">
        <f>IF(VLOOKUP($A37,'hk2013'!$A:$G,1)=$A37,VLOOKUP($A37,'hk2013'!$A:$G,6),0)</f>
        <v>#N/A</v>
      </c>
      <c r="N37" s="1052" t="e">
        <f>IF(VLOOKUP($A37,'hk2013'!$A:$G,1)=$A37,VLOOKUP($A37,'hk2013'!$A:$G,7),0)</f>
        <v>#N/A</v>
      </c>
      <c r="O37" s="1052" t="e">
        <f>IF(VLOOKUP($A37,'hk2013'!$A:$H,1)=$A37,VLOOKUP($A37,'hk2013'!$A:$H,8),0)</f>
        <v>#N/A</v>
      </c>
      <c r="P37" s="1052" t="e">
        <f>SUM(M37+N37-O37)</f>
        <v>#N/A</v>
      </c>
    </row>
    <row r="38" spans="1:16" ht="15.95" customHeight="1">
      <c r="A38" s="1349"/>
      <c r="B38" s="1350"/>
      <c r="C38" s="1351"/>
      <c r="D38" s="1352" t="s">
        <v>2627</v>
      </c>
      <c r="E38" s="1353"/>
      <c r="F38" s="1353"/>
      <c r="G38" s="1347"/>
      <c r="H38" s="1052"/>
      <c r="I38" s="1052"/>
      <c r="J38" s="1052"/>
      <c r="K38" s="1052"/>
      <c r="M38" s="1052"/>
      <c r="N38" s="1052"/>
      <c r="O38" s="1052"/>
      <c r="P38" s="1052"/>
    </row>
    <row r="39" spans="1:16" ht="50.25" customHeight="1">
      <c r="A39" s="1394" t="s">
        <v>2628</v>
      </c>
      <c r="B39" s="1395"/>
      <c r="C39" s="1396" t="s">
        <v>2629</v>
      </c>
      <c r="D39" s="1397" t="s">
        <v>394</v>
      </c>
      <c r="E39" s="1398">
        <f>SUM(E40:E43)</f>
        <v>0</v>
      </c>
      <c r="F39" s="1360">
        <f>SUM(F40:F43)</f>
        <v>19.87</v>
      </c>
      <c r="G39" s="1347"/>
      <c r="H39" s="1052"/>
      <c r="I39" s="1052"/>
      <c r="J39" s="1052"/>
      <c r="K39" s="1052"/>
      <c r="M39" s="1052"/>
      <c r="N39" s="1052"/>
      <c r="O39" s="1052"/>
      <c r="P39" s="1052"/>
    </row>
    <row r="40" spans="1:16">
      <c r="A40" s="1342" t="s">
        <v>907</v>
      </c>
      <c r="B40" s="1343"/>
      <c r="C40" s="1381" t="str">
        <f>IF(VLOOKUP($A40,Osnova!$A:$C,1)=$A40,VLOOKUP($A40,Osnova!$A:$C,3),0)</f>
        <v xml:space="preserve">Náklady budúcich období </v>
      </c>
      <c r="D40" s="1345" t="s">
        <v>2630</v>
      </c>
      <c r="E40" s="1346">
        <f>SUM(H40-K40)</f>
        <v>0</v>
      </c>
      <c r="F40" s="1346">
        <f>SUM(M40-P40)</f>
        <v>19.87</v>
      </c>
      <c r="G40" s="1347"/>
      <c r="H40" s="1052">
        <f>IF(VLOOKUP($A40,'hk2013'!$A:$G,1)=$A40,VLOOKUP($A40,'hk2013'!$A:$G,6),0)</f>
        <v>0</v>
      </c>
      <c r="I40" s="1052">
        <f>IF(VLOOKUP($A40,'hk2013'!$A:$G,1)=$A40,VLOOKUP($A40,'hk2013'!$A:$G,7),0)</f>
        <v>0</v>
      </c>
      <c r="J40" s="1052">
        <f>IF(VLOOKUP($A40,'hk2013'!$A:$H,1)=$A40,VLOOKUP($A40,'hk2013'!$A:$H,8),0)</f>
        <v>0</v>
      </c>
      <c r="K40" s="1052">
        <f>SUM(H40+I40-J40)</f>
        <v>0</v>
      </c>
      <c r="L40" s="1336">
        <f>SUM(H40-K40)</f>
        <v>0</v>
      </c>
      <c r="M40" s="1052">
        <f>IF(VLOOKUP($A40,'hk2012'!$A:$G,1)=$A40,VLOOKUP($A40,'hk2012'!$A:$G,6),0)</f>
        <v>19.87</v>
      </c>
      <c r="N40" s="1052">
        <f>IF(VLOOKUP($A40,'hk2012'!$A:$M,1)=$A40,VLOOKUP($A40,'hk2012'!$A:$M,7),0)</f>
        <v>0</v>
      </c>
      <c r="O40" s="1052">
        <f>IF(VLOOKUP($A40,'hk2012'!$A:$H,1)=$A40,VLOOKUP($A40,'hk2012'!$A:$H,8),0)</f>
        <v>19.87</v>
      </c>
      <c r="P40" s="1052">
        <f>SUM(M40+N40-O40)</f>
        <v>0</v>
      </c>
    </row>
    <row r="41" spans="1:16">
      <c r="A41" s="1342" t="s">
        <v>908</v>
      </c>
      <c r="B41" s="1343"/>
      <c r="C41" s="1381" t="str">
        <f>IF(VLOOKUP($A41,Osnova!$A:$C,1)=$A41,VLOOKUP($A41,Osnova!$A:$C,3),0)</f>
        <v xml:space="preserve">Komplexné náklady budúcich období </v>
      </c>
      <c r="D41" s="1345" t="s">
        <v>2631</v>
      </c>
      <c r="E41" s="1383">
        <f>SUM(H41-K41)</f>
        <v>0</v>
      </c>
      <c r="F41" s="1383">
        <f>SUM(M41-P41)</f>
        <v>0</v>
      </c>
      <c r="G41" s="1347"/>
      <c r="H41" s="1052">
        <f>IF(VLOOKUP($A41,'hk2013'!$A:$G,1)=$A41,VLOOKUP($A41,'hk2013'!$A:$G,6),0)</f>
        <v>0</v>
      </c>
      <c r="I41" s="1052">
        <f>IF(VLOOKUP($A41,'hk2013'!$A:$G,1)=$A41,VLOOKUP($A41,'hk2013'!$A:$G,7),0)</f>
        <v>0</v>
      </c>
      <c r="J41" s="1052">
        <f>IF(VLOOKUP($A41,'hk2013'!$A:$H,1)=$A41,VLOOKUP($A41,'hk2013'!$A:$H,8),0)</f>
        <v>0</v>
      </c>
      <c r="K41" s="1052">
        <f>SUM(H41+I41-J41)</f>
        <v>0</v>
      </c>
      <c r="L41" s="1336">
        <f>SUM(H41-K41)</f>
        <v>0</v>
      </c>
      <c r="M41" s="1052">
        <f>IF(VLOOKUP($A41,'hk2012'!$A:$G,1)=$A41,VLOOKUP($A41,'hk2012'!$A:$G,6),0)</f>
        <v>0</v>
      </c>
      <c r="N41" s="1052">
        <f>IF(VLOOKUP($A41,'hk2012'!$A:$M,1)=$A41,VLOOKUP($A41,'hk2012'!$A:$M,7),0)</f>
        <v>0</v>
      </c>
      <c r="O41" s="1052">
        <f>IF(VLOOKUP($A41,'hk2012'!$A:$H,1)=$A41,VLOOKUP($A41,'hk2012'!$A:$H,8),0)</f>
        <v>0</v>
      </c>
      <c r="P41" s="1052">
        <f>SUM(M41+N41-O41)</f>
        <v>0</v>
      </c>
    </row>
    <row r="42" spans="1:16">
      <c r="A42" s="1342" t="s">
        <v>911</v>
      </c>
      <c r="B42" s="1343"/>
      <c r="C42" s="1381" t="str">
        <f>IF(VLOOKUP($A42,Osnova!$A:$C,1)=$A42,VLOOKUP($A42,Osnova!$A:$C,3),0)</f>
        <v xml:space="preserve">Príjmy budúcich období </v>
      </c>
      <c r="D42" s="1345" t="s">
        <v>2632</v>
      </c>
      <c r="E42" s="1383">
        <f>SUM(H42-K42)</f>
        <v>0</v>
      </c>
      <c r="F42" s="1383">
        <f>SUM(M42-P42)</f>
        <v>0</v>
      </c>
      <c r="G42" s="1347"/>
      <c r="H42" s="1052">
        <f>IF(VLOOKUP($A42,'hk2013'!$A:$G,1)=$A42,VLOOKUP($A42,'hk2013'!$A:$G,6),0)</f>
        <v>0</v>
      </c>
      <c r="I42" s="1052">
        <f>IF(VLOOKUP($A42,'hk2013'!$A:$G,1)=$A42,VLOOKUP($A42,'hk2013'!$A:$G,7),0)</f>
        <v>0</v>
      </c>
      <c r="J42" s="1052">
        <f>IF(VLOOKUP($A42,'hk2013'!$A:$H,1)=$A42,VLOOKUP($A42,'hk2013'!$A:$H,8),0)</f>
        <v>0</v>
      </c>
      <c r="K42" s="1052">
        <f>SUM(H42+I42-J42)</f>
        <v>0</v>
      </c>
      <c r="L42" s="1336">
        <f>SUM(H42-K42)</f>
        <v>0</v>
      </c>
      <c r="M42" s="1052">
        <f>IF(VLOOKUP($A42,'hk2012'!$A:$G,1)=$A42,VLOOKUP($A42,'hk2012'!$A:$G,6),0)</f>
        <v>0</v>
      </c>
      <c r="N42" s="1052">
        <f>IF(VLOOKUP($A42,'hk2012'!$A:$M,1)=$A42,VLOOKUP($A42,'hk2012'!$A:$M,7),0)</f>
        <v>0</v>
      </c>
      <c r="O42" s="1052">
        <f>IF(VLOOKUP($A42,'hk2012'!$A:$H,1)=$A42,VLOOKUP($A42,'hk2012'!$A:$H,8),0)</f>
        <v>0</v>
      </c>
      <c r="P42" s="1052">
        <f>SUM(M42+N42-O42)</f>
        <v>0</v>
      </c>
    </row>
    <row r="43" spans="1:16">
      <c r="A43" s="1349"/>
      <c r="B43" s="1350"/>
      <c r="C43" s="1351"/>
      <c r="D43" s="1352" t="s">
        <v>2633</v>
      </c>
      <c r="E43" s="1353"/>
      <c r="F43" s="1353"/>
      <c r="G43" s="1347"/>
      <c r="H43" s="1052"/>
      <c r="I43" s="1052"/>
      <c r="J43" s="1052"/>
      <c r="K43" s="1052"/>
      <c r="M43" s="1052"/>
      <c r="N43" s="1052"/>
      <c r="O43" s="1052"/>
      <c r="P43" s="1052"/>
    </row>
    <row r="44" spans="1:16" ht="49.5" customHeight="1">
      <c r="A44" s="1394" t="s">
        <v>2634</v>
      </c>
      <c r="B44" s="1395"/>
      <c r="C44" s="1396" t="s">
        <v>2635</v>
      </c>
      <c r="D44" s="1397" t="s">
        <v>198</v>
      </c>
      <c r="E44" s="1398">
        <f>SUM(E45:E47)</f>
        <v>0</v>
      </c>
      <c r="F44" s="1360">
        <f>SUM(F45:F47)</f>
        <v>0</v>
      </c>
      <c r="G44" s="1347"/>
      <c r="H44" s="1052"/>
      <c r="I44" s="1052"/>
      <c r="J44" s="1052"/>
      <c r="K44" s="1052"/>
      <c r="M44" s="1052"/>
      <c r="N44" s="1052"/>
      <c r="O44" s="1052"/>
      <c r="P44" s="1052"/>
    </row>
    <row r="45" spans="1:16">
      <c r="A45" s="1342" t="s">
        <v>909</v>
      </c>
      <c r="B45" s="1343"/>
      <c r="C45" s="1381" t="str">
        <f>IF(VLOOKUP($A45,Osnova!$A:$C,1)=$A45,VLOOKUP($A45,Osnova!$A:$C,3),0)</f>
        <v xml:space="preserve">Výdavky budúcich období </v>
      </c>
      <c r="D45" s="1345" t="s">
        <v>2636</v>
      </c>
      <c r="E45" s="1346">
        <f>SUM(H45-K45)</f>
        <v>0</v>
      </c>
      <c r="F45" s="1346">
        <f>SUM(M45-P45)</f>
        <v>0</v>
      </c>
      <c r="G45" s="1347"/>
      <c r="H45" s="1052">
        <f>IF(VLOOKUP($A45,'hk2013'!$A:$G,1)=$A45,VLOOKUP($A45,'hk2013'!$A:$G,6),0)</f>
        <v>0</v>
      </c>
      <c r="I45" s="1052">
        <f>IF(VLOOKUP($A45,'hk2013'!$A:$G,1)=$A45,VLOOKUP($A45,'hk2013'!$A:$G,7),0)</f>
        <v>0</v>
      </c>
      <c r="J45" s="1052">
        <f>IF(VLOOKUP($A45,'hk2013'!$A:$H,1)=$A45,VLOOKUP($A45,'hk2013'!$A:$H,8),0)</f>
        <v>0</v>
      </c>
      <c r="K45" s="1052">
        <f>SUM(H45+I45-J45)</f>
        <v>0</v>
      </c>
      <c r="M45" s="1052">
        <f>IF(VLOOKUP($A45,'hk2012'!$A:$G,1)=$A45,VLOOKUP($A45,'hk2012'!$A:$G,6),0)</f>
        <v>0</v>
      </c>
      <c r="N45" s="1052">
        <f>IF(VLOOKUP($A45,'hk2012'!$A:$M,1)=$A45,VLOOKUP($A45,'hk2012'!$A:$M,7),0)</f>
        <v>0</v>
      </c>
      <c r="O45" s="1052">
        <f>IF(VLOOKUP($A45,'hk2012'!$A:$H,1)=$A45,VLOOKUP($A45,'hk2012'!$A:$H,8),0)</f>
        <v>0</v>
      </c>
      <c r="P45" s="1052">
        <f>SUM(M45+N45-O45)</f>
        <v>0</v>
      </c>
    </row>
    <row r="46" spans="1:16">
      <c r="A46" s="1379" t="s">
        <v>910</v>
      </c>
      <c r="B46" s="1380"/>
      <c r="C46" s="1381" t="str">
        <f>IF(VLOOKUP($A46,Osnova!$A:$C,1)=$A46,VLOOKUP($A46,Osnova!$A:$C,3),0)</f>
        <v xml:space="preserve">Výnosy budúcich období </v>
      </c>
      <c r="D46" s="1382" t="s">
        <v>2637</v>
      </c>
      <c r="E46" s="1346">
        <f>SUM(H46-K46)</f>
        <v>0</v>
      </c>
      <c r="F46" s="1346">
        <f>SUM(M46-P46)</f>
        <v>0</v>
      </c>
      <c r="G46" s="1347"/>
      <c r="H46" s="1052">
        <f>IF(VLOOKUP($A46,'hk2013'!$A:$G,1)=$A46,VLOOKUP($A46,'hk2013'!$A:$G,6),0)</f>
        <v>0</v>
      </c>
      <c r="I46" s="1052">
        <f>IF(VLOOKUP($A46,'hk2013'!$A:$G,1)=$A46,VLOOKUP($A46,'hk2013'!$A:$G,7),0)</f>
        <v>0</v>
      </c>
      <c r="J46" s="1052">
        <f>IF(VLOOKUP($A46,'hk2013'!$A:$H,1)=$A46,VLOOKUP($A46,'hk2013'!$A:$H,8),0)</f>
        <v>0</v>
      </c>
      <c r="K46" s="1052">
        <f>SUM(H46+I46-J46)</f>
        <v>0</v>
      </c>
      <c r="M46" s="1052">
        <f>IF(VLOOKUP($A46,'hk2012'!$A:$G,1)=$A46,VLOOKUP($A46,'hk2012'!$A:$G,6),0)</f>
        <v>0</v>
      </c>
      <c r="N46" s="1052">
        <f>IF(VLOOKUP($A46,'hk2012'!$A:$M,1)=$A46,VLOOKUP($A46,'hk2012'!$A:$M,7),0)</f>
        <v>0</v>
      </c>
      <c r="O46" s="1052">
        <f>IF(VLOOKUP($A46,'hk2012'!$A:$H,1)=$A46,VLOOKUP($A46,'hk2012'!$A:$H,8),0)</f>
        <v>0</v>
      </c>
      <c r="P46" s="1052">
        <f>SUM(M46+N46-O46)</f>
        <v>0</v>
      </c>
    </row>
    <row r="47" spans="1:16">
      <c r="A47" s="1379"/>
      <c r="B47" s="1380"/>
      <c r="C47" s="1392"/>
      <c r="D47" s="1393" t="s">
        <v>2638</v>
      </c>
      <c r="E47" s="1353"/>
      <c r="F47" s="1353"/>
      <c r="G47" s="1347"/>
      <c r="H47" s="1052"/>
      <c r="I47" s="1052"/>
      <c r="J47" s="1052"/>
      <c r="K47" s="1052"/>
      <c r="M47" s="1052"/>
      <c r="N47" s="1052"/>
      <c r="O47" s="1052"/>
      <c r="P47" s="1052"/>
    </row>
    <row r="48" spans="1:16" ht="15.95" customHeight="1">
      <c r="A48" s="1394" t="s">
        <v>2639</v>
      </c>
      <c r="B48" s="1395"/>
      <c r="C48" s="1468" t="s">
        <v>2640</v>
      </c>
      <c r="D48" s="1397" t="s">
        <v>2023</v>
      </c>
      <c r="E48" s="1398">
        <f>SUM(E49:E51)</f>
        <v>0</v>
      </c>
      <c r="F48" s="1360">
        <f>SUM(F49:F51)</f>
        <v>0</v>
      </c>
      <c r="G48" s="1347"/>
      <c r="H48" s="1052"/>
      <c r="I48" s="1052"/>
      <c r="J48" s="1052"/>
      <c r="K48" s="1052"/>
      <c r="M48" s="1052"/>
      <c r="N48" s="1052"/>
      <c r="O48" s="1052"/>
      <c r="P48" s="1052"/>
    </row>
    <row r="49" spans="1:26" ht="15.95" customHeight="1">
      <c r="A49" s="1379"/>
      <c r="B49" s="1380"/>
      <c r="C49" s="1344"/>
      <c r="D49" s="1345" t="s">
        <v>2641</v>
      </c>
      <c r="E49" s="1346"/>
      <c r="F49" s="1346"/>
      <c r="G49" s="1347"/>
      <c r="H49" s="1052"/>
      <c r="I49" s="1052"/>
      <c r="J49" s="1052"/>
      <c r="K49" s="1052"/>
      <c r="M49" s="1052"/>
      <c r="N49" s="1052"/>
      <c r="O49" s="1052"/>
      <c r="P49" s="1052"/>
    </row>
    <row r="50" spans="1:26" ht="15.95" customHeight="1">
      <c r="A50" s="1379"/>
      <c r="B50" s="1380"/>
      <c r="C50" s="1344"/>
      <c r="D50" s="1382" t="s">
        <v>2642</v>
      </c>
      <c r="E50" s="1383"/>
      <c r="F50" s="1383"/>
      <c r="G50" s="1347"/>
      <c r="H50" s="1052"/>
      <c r="I50" s="1052"/>
      <c r="J50" s="1052"/>
      <c r="K50" s="1052"/>
      <c r="M50" s="1052"/>
      <c r="N50" s="1052"/>
      <c r="O50" s="1052"/>
      <c r="P50" s="1052"/>
    </row>
    <row r="51" spans="1:26" ht="15.95" customHeight="1">
      <c r="A51" s="1379"/>
      <c r="B51" s="1380"/>
      <c r="C51" s="1351"/>
      <c r="D51" s="1393" t="s">
        <v>2643</v>
      </c>
      <c r="E51" s="1353"/>
      <c r="F51" s="1353"/>
      <c r="G51" s="1347"/>
      <c r="H51" s="1052"/>
      <c r="I51" s="1052"/>
      <c r="J51" s="1052"/>
      <c r="K51" s="1052"/>
      <c r="M51" s="1052"/>
      <c r="N51" s="1052"/>
      <c r="O51" s="1052"/>
      <c r="P51" s="1052"/>
    </row>
    <row r="52" spans="1:26" ht="31.5" customHeight="1">
      <c r="A52" s="1394" t="s">
        <v>2644</v>
      </c>
      <c r="B52" s="1395"/>
      <c r="C52" s="1468" t="s">
        <v>2645</v>
      </c>
      <c r="D52" s="1397" t="s">
        <v>547</v>
      </c>
      <c r="E52" s="1398">
        <f>SUM(E53:E55)</f>
        <v>0</v>
      </c>
      <c r="F52" s="1360">
        <f>ROUND(J52,-3)/1000</f>
        <v>0</v>
      </c>
      <c r="G52" s="1347"/>
      <c r="H52" s="1052"/>
      <c r="I52" s="1052"/>
      <c r="J52" s="1052"/>
      <c r="K52" s="1052"/>
      <c r="M52" s="1052"/>
      <c r="N52" s="1052"/>
      <c r="O52" s="1052"/>
      <c r="P52" s="1052"/>
    </row>
    <row r="53" spans="1:26" ht="15.95" customHeight="1">
      <c r="A53" s="1379" t="s">
        <v>2322</v>
      </c>
      <c r="B53" s="1380"/>
      <c r="C53" s="1381" t="str">
        <f>IF(VLOOKUP($A53,Osnova!$A:$C,1)=$A53,VLOOKUP($A53,Osnova!$A:$C,3),0)</f>
        <v xml:space="preserve">Oceňovacie rozdiely z kapitálových účastnín </v>
      </c>
      <c r="D53" s="1345" t="s">
        <v>2646</v>
      </c>
      <c r="E53" s="1346">
        <f>SUM(H53-K53)</f>
        <v>0</v>
      </c>
      <c r="F53" s="1346">
        <f>SUM(M53-P53)</f>
        <v>0</v>
      </c>
      <c r="G53" s="1347"/>
      <c r="H53" s="1052">
        <f>IF(VLOOKUP($A53,'hk2013'!$A:$G,1)=$A53,VLOOKUP($A53,'hk2013'!$A:$G,6),0)</f>
        <v>0</v>
      </c>
      <c r="I53" s="1052">
        <f>IF(VLOOKUP($A53,'hk2013'!$A:$G,1)=$A53,VLOOKUP($A53,'hk2013'!$A:$G,7),0)</f>
        <v>0</v>
      </c>
      <c r="J53" s="1052">
        <f>IF(VLOOKUP($A53,'hk2013'!$A:$H,1)=$A53,VLOOKUP($A53,'hk2013'!$A:$H,8),0)</f>
        <v>0</v>
      </c>
      <c r="K53" s="1052">
        <f>SUM(H53+I53-J53)</f>
        <v>0</v>
      </c>
      <c r="M53" s="1052">
        <f>IF(VLOOKUP($A53,'hk2012'!$A:$G,1)=$A53,VLOOKUP($A53,'hk2012'!$A:$G,6),0)</f>
        <v>0</v>
      </c>
      <c r="N53" s="1052">
        <f>IF(VLOOKUP($A53,'hk2012'!$A:$M,1)=$A53,VLOOKUP($A53,'hk2012'!$A:$M,7),0)</f>
        <v>0</v>
      </c>
      <c r="O53" s="1052">
        <f>IF(VLOOKUP($A53,'hk2012'!$A:$H,1)=$A53,VLOOKUP($A53,'hk2012'!$A:$H,8),0)</f>
        <v>0</v>
      </c>
      <c r="P53" s="1052">
        <f>SUM(M53+N53-O53)</f>
        <v>0</v>
      </c>
    </row>
    <row r="54" spans="1:26" ht="15.95" customHeight="1">
      <c r="A54" s="1379"/>
      <c r="B54" s="1380"/>
      <c r="C54" s="1344"/>
      <c r="D54" s="1382" t="s">
        <v>2647</v>
      </c>
      <c r="E54" s="1383"/>
      <c r="F54" s="1383"/>
      <c r="G54" s="1347"/>
      <c r="H54" s="1052"/>
      <c r="I54" s="1052"/>
      <c r="J54" s="1052"/>
      <c r="K54" s="1052"/>
      <c r="M54" s="1052"/>
      <c r="N54" s="1052"/>
      <c r="O54" s="1052"/>
      <c r="P54" s="1052"/>
    </row>
    <row r="55" spans="1:26" ht="15.95" customHeight="1" thickBot="1">
      <c r="A55" s="1379"/>
      <c r="B55" s="1380"/>
      <c r="C55" s="1344"/>
      <c r="D55" s="1382" t="s">
        <v>2648</v>
      </c>
      <c r="E55" s="1383"/>
      <c r="F55" s="1389"/>
      <c r="G55" s="1347"/>
      <c r="H55" s="1052"/>
      <c r="I55" s="1052"/>
      <c r="J55" s="1052"/>
      <c r="K55" s="1052"/>
      <c r="M55" s="1052"/>
      <c r="N55" s="1052"/>
      <c r="O55" s="1052"/>
      <c r="P55" s="1052"/>
    </row>
    <row r="56" spans="1:26" ht="15.95" customHeight="1" thickBot="1">
      <c r="A56" s="1384" t="s">
        <v>2649</v>
      </c>
      <c r="B56" s="1385"/>
      <c r="C56" s="1400" t="s">
        <v>3049</v>
      </c>
      <c r="D56" s="1387" t="s">
        <v>557</v>
      </c>
      <c r="E56" s="1401"/>
      <c r="F56" s="1401"/>
      <c r="G56" s="1347"/>
      <c r="H56" s="1402"/>
      <c r="I56" s="1052"/>
      <c r="J56" s="1052"/>
      <c r="K56" s="1052"/>
      <c r="M56" s="1402"/>
      <c r="N56" s="1052"/>
      <c r="O56" s="1052"/>
      <c r="P56" s="1052"/>
    </row>
    <row r="57" spans="1:26" ht="15.95" customHeight="1">
      <c r="A57" s="1403" t="s">
        <v>2538</v>
      </c>
      <c r="B57" s="1391"/>
      <c r="C57" s="1381" t="str">
        <f>IF(VLOOKUP($A57,Osnova!$A:$C,1)=$A57,VLOOKUP($A57,Osnova!$A:$C,3),0)</f>
        <v xml:space="preserve">Výnosy z dlhodobého finančného majetku </v>
      </c>
      <c r="D57" s="1393" t="s">
        <v>2650</v>
      </c>
      <c r="E57" s="1383">
        <f>'ANAL CF'!$I$62</f>
        <v>0</v>
      </c>
      <c r="F57" s="1404">
        <f>'ANAL CF'!$J$62</f>
        <v>0</v>
      </c>
      <c r="G57" s="1347"/>
      <c r="H57" s="1052">
        <f>IF(VLOOKUP($A57,'hk2013'!$A:$G,1)=$A57,VLOOKUP($A57,'hk2013'!$A:$G,6),0)</f>
        <v>0</v>
      </c>
      <c r="I57" s="1052">
        <f>IF(VLOOKUP($A57,'hk2013'!$A:$G,1)=$A57,VLOOKUP($A57,'hk2013'!$A:$G,7),0)</f>
        <v>0</v>
      </c>
      <c r="J57" s="1052">
        <f>IF(VLOOKUP($A57,'hk2013'!$A:$H,1)=$A57,VLOOKUP($A57,'hk2013'!$A:$H,8),0)</f>
        <v>0</v>
      </c>
      <c r="K57" s="1052">
        <f>SUM(H57+I57-J57)</f>
        <v>0</v>
      </c>
      <c r="M57" s="1052">
        <f>IF(VLOOKUP($A57,'hk2012'!$A:$G,1)=$A57,VLOOKUP($A57,'hk2012'!$A:$G,6),0)</f>
        <v>0</v>
      </c>
      <c r="N57" s="1052">
        <f>IF(VLOOKUP($A57,'hk2012'!$A:$M,1)=$A57,VLOOKUP($A57,'hk2012'!$A:$M,7),0)</f>
        <v>0</v>
      </c>
      <c r="O57" s="1052">
        <f>IF(VLOOKUP($A57,'hk2012'!$A:$H,1)=$A57,VLOOKUP($A57,'hk2012'!$A:$H,8),0)</f>
        <v>0</v>
      </c>
      <c r="P57" s="1052">
        <f>SUM(M57+N57-O57)</f>
        <v>0</v>
      </c>
    </row>
    <row r="58" spans="1:26" ht="15.95" customHeight="1">
      <c r="A58" s="1390"/>
      <c r="B58" s="1391"/>
      <c r="C58" s="1392"/>
      <c r="D58" s="1393" t="s">
        <v>2651</v>
      </c>
      <c r="E58" s="1383"/>
      <c r="F58" s="1353"/>
      <c r="G58" s="1347"/>
      <c r="H58" s="1402"/>
      <c r="I58" s="1052"/>
      <c r="J58" s="1052"/>
      <c r="K58" s="1052"/>
      <c r="M58" s="1402"/>
      <c r="N58" s="1052"/>
      <c r="O58" s="1052"/>
      <c r="P58" s="1052"/>
    </row>
    <row r="59" spans="1:26" ht="15.95" customHeight="1">
      <c r="A59" s="1390"/>
      <c r="B59" s="1391"/>
      <c r="C59" s="1392"/>
      <c r="D59" s="1393" t="s">
        <v>2652</v>
      </c>
      <c r="E59" s="1353"/>
      <c r="F59" s="1353"/>
      <c r="G59" s="1347"/>
      <c r="H59" s="1402"/>
      <c r="I59" s="1052"/>
      <c r="J59" s="1052"/>
      <c r="K59" s="1052"/>
      <c r="M59" s="1402"/>
      <c r="N59" s="1052"/>
      <c r="O59" s="1052"/>
      <c r="P59" s="1052"/>
    </row>
    <row r="60" spans="1:26" ht="43.5" customHeight="1">
      <c r="A60" s="1394" t="s">
        <v>2653</v>
      </c>
      <c r="B60" s="1395"/>
      <c r="C60" s="1468" t="s">
        <v>2654</v>
      </c>
      <c r="D60" s="1397" t="s">
        <v>199</v>
      </c>
      <c r="E60" s="1398"/>
      <c r="F60" s="1360"/>
      <c r="H60" s="1052"/>
      <c r="I60" s="1052"/>
      <c r="J60" s="1052"/>
      <c r="K60" s="1406"/>
      <c r="M60" s="1052"/>
      <c r="N60" s="1052"/>
      <c r="O60" s="1052"/>
      <c r="P60" s="1406"/>
      <c r="X60" s="1689">
        <f>SUM('cash A_B_C'!F44-'cash A_B_C'!F40)</f>
        <v>-879.89999999999327</v>
      </c>
      <c r="Y60" s="1689"/>
      <c r="Z60" s="1689"/>
    </row>
    <row r="61" spans="1:26" ht="15.95" customHeight="1">
      <c r="A61" s="1394" t="s">
        <v>2655</v>
      </c>
      <c r="B61" s="1395"/>
      <c r="C61" s="1468" t="s">
        <v>2656</v>
      </c>
      <c r="D61" s="1397" t="s">
        <v>395</v>
      </c>
      <c r="E61" s="1398">
        <f>SUM(E62+E86+E119+E140)</f>
        <v>-3622.14</v>
      </c>
      <c r="F61" s="1360">
        <f>SUM(F62+F86+F119+F140)</f>
        <v>7360.65</v>
      </c>
      <c r="G61" s="1347"/>
      <c r="H61" s="1052"/>
      <c r="I61" s="1052"/>
      <c r="J61" s="1348"/>
      <c r="K61" s="1052"/>
      <c r="M61" s="1052"/>
      <c r="N61" s="1052"/>
      <c r="O61" s="1348"/>
      <c r="P61" s="1052"/>
    </row>
    <row r="62" spans="1:26" ht="32.25" customHeight="1">
      <c r="A62" s="1394" t="s">
        <v>2657</v>
      </c>
      <c r="B62" s="1395"/>
      <c r="C62" s="1468" t="s">
        <v>2658</v>
      </c>
      <c r="D62" s="1397" t="s">
        <v>200</v>
      </c>
      <c r="E62" s="1398">
        <f>SUM(E63:E85)</f>
        <v>1933.8499999999981</v>
      </c>
      <c r="F62" s="1360">
        <f>SUM(F63:F85)</f>
        <v>-1040.1900000000016</v>
      </c>
      <c r="G62" s="1347"/>
      <c r="H62" s="1052"/>
      <c r="I62" s="1052"/>
      <c r="J62" s="1052"/>
      <c r="K62" s="1052"/>
      <c r="M62" s="1052"/>
      <c r="N62" s="1052"/>
      <c r="O62" s="1052"/>
      <c r="P62" s="1052"/>
    </row>
    <row r="63" spans="1:26" ht="15.95" customHeight="1">
      <c r="A63" s="1342" t="s">
        <v>878</v>
      </c>
      <c r="B63" s="1343"/>
      <c r="C63" s="1381" t="str">
        <f>IF(VLOOKUP($A63,Osnova!$A:$C,1)=$A63,VLOOKUP($A63,Osnova!$A:$C,3),0)</f>
        <v xml:space="preserve">Odberatelia </v>
      </c>
      <c r="D63" s="1345" t="s">
        <v>2659</v>
      </c>
      <c r="E63" s="1346">
        <f>SUM(H63-K63)</f>
        <v>2188.659999999998</v>
      </c>
      <c r="F63" s="1346">
        <f>SUM(M63-P63)</f>
        <v>-1330.9900000000016</v>
      </c>
      <c r="G63" s="1347"/>
      <c r="H63" s="1052">
        <f>IF(VLOOKUP($A63,'hk2013'!$A:$G,1)=$A63,VLOOKUP($A63,'hk2013'!$A:$G,6),0)</f>
        <v>15562.51</v>
      </c>
      <c r="I63" s="1052">
        <f>IF(VLOOKUP($A63,'hk2013'!$A:$G,1)=$A63,VLOOKUP($A63,'hk2013'!$A:$G,7),0)</f>
        <v>23728.29</v>
      </c>
      <c r="J63" s="1052">
        <f>IF(VLOOKUP($A63,'hk2013'!$A:$H,1)=$A63,VLOOKUP($A63,'hk2013'!$A:$H,8),0)</f>
        <v>25916.95</v>
      </c>
      <c r="K63" s="1052">
        <f t="shared" ref="K63:K117" si="4">SUM(H63+I63-J63)</f>
        <v>13373.850000000002</v>
      </c>
      <c r="M63" s="1052">
        <f>IF(VLOOKUP($A63,'hk2012'!$A:$G,1)=$A63,VLOOKUP($A63,'hk2012'!$A:$G,6),0)</f>
        <v>14231.52</v>
      </c>
      <c r="N63" s="1052">
        <f>IF(VLOOKUP($A63,'hk2012'!$A:$M,1)=$A63,VLOOKUP($A63,'hk2012'!$A:$M,7),0)</f>
        <v>39607.339999999997</v>
      </c>
      <c r="O63" s="1052">
        <f>IF(VLOOKUP($A63,'hk2012'!$A:$H,1)=$A63,VLOOKUP($A63,'hk2012'!$A:$H,8),0)</f>
        <v>38276.35</v>
      </c>
      <c r="P63" s="1052">
        <f>SUM(M63+N63-O63)</f>
        <v>15562.510000000002</v>
      </c>
    </row>
    <row r="64" spans="1:26" ht="15.95" customHeight="1">
      <c r="A64" s="1342" t="s">
        <v>879</v>
      </c>
      <c r="B64" s="1343"/>
      <c r="C64" s="1381" t="str">
        <f>IF(VLOOKUP($A64,Osnova!$A:$C,1)=$A64,VLOOKUP($A64,Osnova!$A:$C,3),0)</f>
        <v xml:space="preserve">Zmenky na inkaso </v>
      </c>
      <c r="D64" s="1345" t="s">
        <v>2660</v>
      </c>
      <c r="E64" s="1383">
        <f>SUM(H64-K64)</f>
        <v>0</v>
      </c>
      <c r="F64" s="1346">
        <f>SUM(M64-P64)</f>
        <v>0</v>
      </c>
      <c r="G64" s="1347"/>
      <c r="H64" s="1052">
        <f>IF(VLOOKUP($A64,'hk2013'!$A:$G,1)=$A64,VLOOKUP($A64,'hk2013'!$A:$G,6),0)</f>
        <v>0</v>
      </c>
      <c r="I64" s="1052">
        <f>IF(VLOOKUP($A64,'hk2013'!$A:$G,1)=$A64,VLOOKUP($A64,'hk2013'!$A:$G,7),0)</f>
        <v>0</v>
      </c>
      <c r="J64" s="1052">
        <f>IF(VLOOKUP($A64,'hk2013'!$A:$H,1)=$A64,VLOOKUP($A64,'hk2013'!$A:$H,8),0)</f>
        <v>0</v>
      </c>
      <c r="K64" s="1052">
        <f t="shared" si="4"/>
        <v>0</v>
      </c>
      <c r="M64" s="1052">
        <f>IF(VLOOKUP($A64,'hk2012'!$A:$G,1)=$A64,VLOOKUP($A64,'hk2012'!$A:$G,6),0)</f>
        <v>0</v>
      </c>
      <c r="N64" s="1052">
        <f>IF(VLOOKUP($A64,'hk2012'!$A:$M,1)=$A64,VLOOKUP($A64,'hk2012'!$A:$M,7),0)</f>
        <v>0</v>
      </c>
      <c r="O64" s="1052">
        <f>IF(VLOOKUP($A64,'hk2012'!$A:$H,1)=$A64,VLOOKUP($A64,'hk2012'!$A:$H,8),0)</f>
        <v>0</v>
      </c>
      <c r="P64" s="1052">
        <f>SUM(M64+N64-O64)</f>
        <v>0</v>
      </c>
    </row>
    <row r="65" spans="1:16" ht="15.95" customHeight="1">
      <c r="A65" s="1342" t="s">
        <v>880</v>
      </c>
      <c r="B65" s="1343"/>
      <c r="C65" s="1381" t="str">
        <f>IF(VLOOKUP($A65,Osnova!$A:$C,1)=$A65,VLOOKUP($A65,Osnova!$A:$C,3),0)</f>
        <v xml:space="preserve">Pohľadávky za eskontované cenné papiere </v>
      </c>
      <c r="D65" s="1345" t="s">
        <v>2661</v>
      </c>
      <c r="E65" s="1383">
        <f>SUM(H65-K65)</f>
        <v>0</v>
      </c>
      <c r="F65" s="1346">
        <f>SUM(M65-P65)</f>
        <v>0</v>
      </c>
      <c r="G65" s="1347"/>
      <c r="H65" s="1052">
        <f>IF(VLOOKUP($A65,'hk2013'!$A:$G,1)=$A65,VLOOKUP($A65,'hk2013'!$A:$G,6),0)</f>
        <v>0</v>
      </c>
      <c r="I65" s="1052">
        <f>IF(VLOOKUP($A65,'hk2013'!$A:$G,1)=$A65,VLOOKUP($A65,'hk2013'!$A:$G,7),0)</f>
        <v>0</v>
      </c>
      <c r="J65" s="1052">
        <f>IF(VLOOKUP($A65,'hk2013'!$A:$H,1)=$A65,VLOOKUP($A65,'hk2013'!$A:$H,8),0)</f>
        <v>0</v>
      </c>
      <c r="K65" s="1052">
        <f t="shared" si="4"/>
        <v>0</v>
      </c>
      <c r="M65" s="1052">
        <f>IF(VLOOKUP($A65,'hk2012'!$A:$G,1)=$A65,VLOOKUP($A65,'hk2012'!$A:$G,6),0)</f>
        <v>0</v>
      </c>
      <c r="N65" s="1052">
        <f>IF(VLOOKUP($A65,'hk2012'!$A:$M,1)=$A65,VLOOKUP($A65,'hk2012'!$A:$M,7),0)</f>
        <v>0</v>
      </c>
      <c r="O65" s="1052">
        <f>IF(VLOOKUP($A65,'hk2012'!$A:$H,1)=$A65,VLOOKUP($A65,'hk2012'!$A:$H,8),0)</f>
        <v>0</v>
      </c>
      <c r="P65" s="1052">
        <f>SUM(M65+N65-O65)</f>
        <v>0</v>
      </c>
    </row>
    <row r="66" spans="1:16" ht="15.95" customHeight="1">
      <c r="A66" s="1342" t="s">
        <v>881</v>
      </c>
      <c r="B66" s="1343"/>
      <c r="C66" s="1381" t="str">
        <f>IF(VLOOKUP($A66,Osnova!$A:$C,1)=$A66,VLOOKUP($A66,Osnova!$A:$C,3),0)</f>
        <v xml:space="preserve">Poskytnuté preddavky </v>
      </c>
      <c r="D66" s="1345" t="s">
        <v>2662</v>
      </c>
      <c r="E66" s="1383">
        <f>SUM(H66-K66)</f>
        <v>-276</v>
      </c>
      <c r="F66" s="1346">
        <f>SUM(M66-P66)</f>
        <v>290.7999999999999</v>
      </c>
      <c r="G66" s="1347"/>
      <c r="H66" s="1052">
        <f>IF(VLOOKUP($A66,'hk2013'!$A:$G,1)=$A66,VLOOKUP($A66,'hk2013'!$A:$G,6),0)</f>
        <v>2.9099999999999997</v>
      </c>
      <c r="I66" s="1052">
        <f>IF(VLOOKUP($A66,'hk2013'!$A:$G,1)=$A66,VLOOKUP($A66,'hk2013'!$A:$G,7),0)</f>
        <v>276</v>
      </c>
      <c r="J66" s="1052">
        <f>IF(VLOOKUP($A66,'hk2013'!$A:$H,1)=$A66,VLOOKUP($A66,'hk2013'!$A:$H,8),0)</f>
        <v>0</v>
      </c>
      <c r="K66" s="1052">
        <f t="shared" si="4"/>
        <v>278.91000000000003</v>
      </c>
      <c r="M66" s="1052">
        <f>IF(VLOOKUP($A66,'hk2012'!$A:$G,1)=$A66,VLOOKUP($A66,'hk2012'!$A:$G,6),0)</f>
        <v>293.70999999999998</v>
      </c>
      <c r="N66" s="1052">
        <f>IF(VLOOKUP($A66,'hk2012'!$A:$M,1)=$A66,VLOOKUP($A66,'hk2012'!$A:$M,7),0)</f>
        <v>230</v>
      </c>
      <c r="O66" s="1052">
        <f>IF(VLOOKUP($A66,'hk2012'!$A:$H,1)=$A66,VLOOKUP($A66,'hk2012'!$A:$H,8),0)</f>
        <v>520.79999999999995</v>
      </c>
      <c r="P66" s="1052">
        <f>SUM(M66+N66-O66)</f>
        <v>2.9100000000000819</v>
      </c>
    </row>
    <row r="67" spans="1:16" ht="15.95" customHeight="1">
      <c r="A67" s="1342" t="s">
        <v>882</v>
      </c>
      <c r="B67" s="1343"/>
      <c r="C67" s="1381" t="str">
        <f>IF(VLOOKUP($A67,Osnova!$A:$C,1)=$A67,VLOOKUP($A67,Osnova!$A:$C,3),0)</f>
        <v xml:space="preserve">Ostatné pohľadávky </v>
      </c>
      <c r="D67" s="1345" t="s">
        <v>2663</v>
      </c>
      <c r="E67" s="1383">
        <f>SUM(H67-K67)</f>
        <v>21.19</v>
      </c>
      <c r="F67" s="1346">
        <f>SUM(M67-P67)</f>
        <v>0</v>
      </c>
      <c r="G67" s="1347"/>
      <c r="H67" s="1052">
        <f>IF(VLOOKUP($A67,'hk2013'!$A:$G,1)=$A67,VLOOKUP($A67,'hk2013'!$A:$G,6),0)</f>
        <v>0</v>
      </c>
      <c r="I67" s="1052">
        <f>IF(VLOOKUP($A67,'hk2013'!$A:$G,1)=$A67,VLOOKUP($A67,'hk2013'!$A:$G,7),0)</f>
        <v>0</v>
      </c>
      <c r="J67" s="1052">
        <f>IF(VLOOKUP($A67,'hk2013'!$A:$H,1)=$A67,VLOOKUP($A67,'hk2013'!$A:$H,8),0)</f>
        <v>21.19</v>
      </c>
      <c r="K67" s="1052">
        <f t="shared" si="4"/>
        <v>-21.19</v>
      </c>
      <c r="M67" s="1052">
        <f>IF(VLOOKUP($A67,'hk2012'!$A:$G,1)=$A67,VLOOKUP($A67,'hk2012'!$A:$G,6),0)</f>
        <v>0</v>
      </c>
      <c r="N67" s="1052">
        <f>IF(VLOOKUP($A67,'hk2012'!$A:$M,1)=$A67,VLOOKUP($A67,'hk2012'!$A:$M,7),0)</f>
        <v>0</v>
      </c>
      <c r="O67" s="1052">
        <f>IF(VLOOKUP($A67,'hk2012'!$A:$H,1)=$A67,VLOOKUP($A67,'hk2012'!$A:$H,8),0)</f>
        <v>0</v>
      </c>
      <c r="P67" s="1052">
        <f>SUM(M67+N67-O67)</f>
        <v>0</v>
      </c>
    </row>
    <row r="68" spans="1:16" ht="15.95" customHeight="1">
      <c r="A68" s="1342"/>
      <c r="B68" s="1343"/>
      <c r="C68" s="1344"/>
      <c r="D68" s="1345" t="s">
        <v>2664</v>
      </c>
      <c r="E68" s="1383"/>
      <c r="F68" s="1346"/>
      <c r="G68" s="1347"/>
      <c r="H68" s="1052"/>
      <c r="I68" s="1052"/>
      <c r="J68" s="1052"/>
      <c r="K68" s="1052"/>
      <c r="M68" s="1052"/>
      <c r="N68" s="1052"/>
      <c r="O68" s="1052"/>
      <c r="P68" s="1052"/>
    </row>
    <row r="69" spans="1:16" ht="15.95" customHeight="1">
      <c r="A69" s="1342" t="s">
        <v>886</v>
      </c>
      <c r="B69" s="1343"/>
      <c r="C69" s="1381" t="str">
        <f>IF(VLOOKUP($A69,Osnova!$A:$C,1)=$A69,VLOOKUP($A69,Osnova!$A:$C,3),0)</f>
        <v xml:space="preserve">Pohľadávky voči zamestnancom </v>
      </c>
      <c r="D69" s="1345" t="s">
        <v>2665</v>
      </c>
      <c r="E69" s="1383">
        <f>SUM(H69-K69)</f>
        <v>0</v>
      </c>
      <c r="F69" s="1346">
        <f>SUM(M69-P69)</f>
        <v>0</v>
      </c>
      <c r="G69" s="1347"/>
      <c r="H69" s="1052">
        <f>IF(VLOOKUP($A69,'hk2013'!$A:$G,1)=$A69,VLOOKUP($A69,'hk2013'!$A:$G,6),0)</f>
        <v>0</v>
      </c>
      <c r="I69" s="1052">
        <f>IF(VLOOKUP($A69,'hk2013'!$A:$G,1)=$A69,VLOOKUP($A69,'hk2013'!$A:$G,7),0)</f>
        <v>0</v>
      </c>
      <c r="J69" s="1052">
        <f>IF(VLOOKUP($A69,'hk2013'!$A:$H,1)=$A69,VLOOKUP($A69,'hk2013'!$A:$H,8),0)</f>
        <v>0</v>
      </c>
      <c r="K69" s="1052">
        <f t="shared" si="4"/>
        <v>0</v>
      </c>
      <c r="M69" s="1052">
        <f>IF(VLOOKUP($A69,'hk2012'!$A:$G,1)=$A69,VLOOKUP($A69,'hk2012'!$A:$G,6),0)</f>
        <v>0</v>
      </c>
      <c r="N69" s="1052">
        <f>IF(VLOOKUP($A69,'hk2012'!$A:$M,1)=$A69,VLOOKUP($A69,'hk2012'!$A:$M,7),0)</f>
        <v>0</v>
      </c>
      <c r="O69" s="1052">
        <f>IF(VLOOKUP($A69,'hk2012'!$A:$H,1)=$A69,VLOOKUP($A69,'hk2012'!$A:$H,8),0)</f>
        <v>0</v>
      </c>
      <c r="P69" s="1052">
        <f>SUM(M69+N69-O69)</f>
        <v>0</v>
      </c>
    </row>
    <row r="70" spans="1:16" ht="15.95" customHeight="1">
      <c r="A70" s="1342"/>
      <c r="B70" s="1343"/>
      <c r="C70" s="1344"/>
      <c r="D70" s="1345" t="s">
        <v>2666</v>
      </c>
      <c r="E70" s="1383"/>
      <c r="F70" s="1346"/>
      <c r="G70" s="1347"/>
      <c r="H70" s="1052"/>
      <c r="I70" s="1052"/>
      <c r="J70" s="1052"/>
      <c r="K70" s="1052"/>
      <c r="M70" s="1052"/>
      <c r="N70" s="1052"/>
      <c r="O70" s="1052"/>
      <c r="P70" s="1052"/>
    </row>
    <row r="71" spans="1:16" ht="15.95" customHeight="1">
      <c r="A71" s="1342" t="s">
        <v>892</v>
      </c>
      <c r="B71" s="1343"/>
      <c r="C71" s="1381" t="str">
        <f>IF(VLOOKUP($A71,Osnova!$A:$C,1)=$A71,VLOOKUP($A71,Osnova!$A:$C,3),0)</f>
        <v xml:space="preserve">Dotácie zo štátneho rozpočtu </v>
      </c>
      <c r="D71" s="1345" t="s">
        <v>2667</v>
      </c>
      <c r="E71" s="1383">
        <f>SUM(H71-K71)</f>
        <v>0</v>
      </c>
      <c r="F71" s="1346">
        <f>SUM(M71-P71)</f>
        <v>0</v>
      </c>
      <c r="G71" s="1347"/>
      <c r="H71" s="1052">
        <f>IF(VLOOKUP($A71,'hk2013'!$A:$G,1)=$A71,VLOOKUP($A71,'hk2013'!$A:$G,6),0)</f>
        <v>0</v>
      </c>
      <c r="I71" s="1052">
        <f>IF(VLOOKUP($A71,'hk2013'!$A:$G,1)=$A71,VLOOKUP($A71,'hk2013'!$A:$G,7),0)</f>
        <v>0</v>
      </c>
      <c r="J71" s="1052">
        <f>IF(VLOOKUP($A71,'hk2013'!$A:$H,1)=$A71,VLOOKUP($A71,'hk2013'!$A:$H,8),0)</f>
        <v>0</v>
      </c>
      <c r="K71" s="1052">
        <f t="shared" si="4"/>
        <v>0</v>
      </c>
      <c r="M71" s="1052">
        <f>IF(VLOOKUP($A71,'hk2012'!$A:$G,1)=$A71,VLOOKUP($A71,'hk2012'!$A:$G,6),0)</f>
        <v>0</v>
      </c>
      <c r="N71" s="1052">
        <f>IF(VLOOKUP($A71,'hk2012'!$A:$M,1)=$A71,VLOOKUP($A71,'hk2012'!$A:$M,7),0)</f>
        <v>0</v>
      </c>
      <c r="O71" s="1052">
        <f>IF(VLOOKUP($A71,'hk2012'!$A:$H,1)=$A71,VLOOKUP($A71,'hk2012'!$A:$H,8),0)</f>
        <v>0</v>
      </c>
      <c r="P71" s="1052">
        <f>SUM(M71+N71-O71)</f>
        <v>0</v>
      </c>
    </row>
    <row r="72" spans="1:16" ht="15.95" customHeight="1">
      <c r="A72" s="1342" t="s">
        <v>893</v>
      </c>
      <c r="B72" s="1343"/>
      <c r="C72" s="1381" t="str">
        <f>IF(VLOOKUP($A72,Osnova!$A:$C,1)=$A72,VLOOKUP($A72,Osnova!$A:$C,3),0)</f>
        <v xml:space="preserve">Ostatné dotácie </v>
      </c>
      <c r="D72" s="1345" t="s">
        <v>2668</v>
      </c>
      <c r="E72" s="1383">
        <f>SUM(H72-K72)</f>
        <v>0</v>
      </c>
      <c r="F72" s="1346">
        <f>SUM(M72-P72)</f>
        <v>0</v>
      </c>
      <c r="G72" s="1347"/>
      <c r="H72" s="1052">
        <f>IF(VLOOKUP($A72,'hk2013'!$A:$G,1)=$A72,VLOOKUP($A72,'hk2013'!$A:$G,6),0)</f>
        <v>0</v>
      </c>
      <c r="I72" s="1052">
        <f>IF(VLOOKUP($A72,'hk2013'!$A:$G,1)=$A72,VLOOKUP($A72,'hk2013'!$A:$G,7),0)</f>
        <v>0</v>
      </c>
      <c r="J72" s="1052">
        <f>IF(VLOOKUP($A72,'hk2013'!$A:$H,1)=$A72,VLOOKUP($A72,'hk2013'!$A:$H,8),0)</f>
        <v>0</v>
      </c>
      <c r="K72" s="1052">
        <f t="shared" si="4"/>
        <v>0</v>
      </c>
      <c r="M72" s="1052">
        <f>IF(VLOOKUP($A72,'hk2012'!$A:$G,1)=$A72,VLOOKUP($A72,'hk2012'!$A:$G,6),0)</f>
        <v>0</v>
      </c>
      <c r="N72" s="1052">
        <f>IF(VLOOKUP($A72,'hk2012'!$A:$M,1)=$A72,VLOOKUP($A72,'hk2012'!$A:$M,7),0)</f>
        <v>0</v>
      </c>
      <c r="O72" s="1052">
        <f>IF(VLOOKUP($A72,'hk2012'!$A:$H,1)=$A72,VLOOKUP($A72,'hk2012'!$A:$H,8),0)</f>
        <v>0</v>
      </c>
      <c r="P72" s="1052">
        <f>SUM(M72+N72-O72)</f>
        <v>0</v>
      </c>
    </row>
    <row r="73" spans="1:16" ht="15.95" customHeight="1">
      <c r="A73" s="1342"/>
      <c r="B73" s="1343"/>
      <c r="C73" s="1344"/>
      <c r="D73" s="1345" t="s">
        <v>2669</v>
      </c>
      <c r="E73" s="1383"/>
      <c r="F73" s="1346"/>
      <c r="G73" s="1347"/>
      <c r="H73" s="1052"/>
      <c r="I73" s="1052"/>
      <c r="J73" s="1052"/>
      <c r="K73" s="1052"/>
      <c r="M73" s="1052"/>
      <c r="N73" s="1052"/>
      <c r="O73" s="1052"/>
      <c r="P73" s="1052"/>
    </row>
    <row r="74" spans="1:16" ht="15.95" customHeight="1">
      <c r="A74" s="1342" t="s">
        <v>894</v>
      </c>
      <c r="B74" s="1343"/>
      <c r="C74" s="1381" t="str">
        <f>IF(VLOOKUP($A74,Osnova!$A:$C,1)=$A74,VLOOKUP($A74,Osnova!$A:$C,3),0)</f>
        <v xml:space="preserve">Pohľadávky v rámci konsolidovaného celku </v>
      </c>
      <c r="D74" s="1345" t="s">
        <v>2670</v>
      </c>
      <c r="E74" s="1383">
        <f>SUM(H74-K74)</f>
        <v>0</v>
      </c>
      <c r="F74" s="1346">
        <f>SUM(M74-P74)</f>
        <v>0</v>
      </c>
      <c r="G74" s="1347"/>
      <c r="H74" s="1052">
        <f>IF(VLOOKUP($A74,'hk2013'!$A:$G,1)=$A74,VLOOKUP($A74,'hk2013'!$A:$G,6),0)</f>
        <v>0</v>
      </c>
      <c r="I74" s="1052">
        <f>IF(VLOOKUP($A74,'hk2013'!$A:$G,1)=$A74,VLOOKUP($A74,'hk2013'!$A:$G,7),0)</f>
        <v>0</v>
      </c>
      <c r="J74" s="1052">
        <f>IF(VLOOKUP($A74,'hk2013'!$A:$H,1)=$A74,VLOOKUP($A74,'hk2013'!$A:$H,8),0)</f>
        <v>0</v>
      </c>
      <c r="K74" s="1052">
        <f t="shared" si="4"/>
        <v>0</v>
      </c>
      <c r="M74" s="1052">
        <f>IF(VLOOKUP($A74,'hk2012'!$A:$G,1)=$A74,VLOOKUP($A74,'hk2012'!$A:$G,6),0)</f>
        <v>0</v>
      </c>
      <c r="N74" s="1052">
        <f>IF(VLOOKUP($A74,'hk2012'!$A:$M,1)=$A74,VLOOKUP($A74,'hk2012'!$A:$M,7),0)</f>
        <v>0</v>
      </c>
      <c r="O74" s="1052">
        <f>IF(VLOOKUP($A74,'hk2012'!$A:$H,1)=$A74,VLOOKUP($A74,'hk2012'!$A:$H,8),0)</f>
        <v>0</v>
      </c>
      <c r="P74" s="1052">
        <f>SUM(M74+N74-O74)</f>
        <v>0</v>
      </c>
    </row>
    <row r="75" spans="1:16" ht="15.95" customHeight="1">
      <c r="A75" s="1342" t="s">
        <v>2269</v>
      </c>
      <c r="B75" s="1343"/>
      <c r="C75" s="1381" t="str">
        <f>IF(VLOOKUP($A75,Osnova!$A:$C,1)=$A75,VLOOKUP($A75,Osnova!$A:$C,3),0)</f>
        <v xml:space="preserve">Pohľadávky za upísané vlastné imanie </v>
      </c>
      <c r="D75" s="1345" t="s">
        <v>2671</v>
      </c>
      <c r="E75" s="1383">
        <f>SUM(H75-K75)</f>
        <v>0</v>
      </c>
      <c r="F75" s="1346">
        <f>SUM(M75-P75)</f>
        <v>0</v>
      </c>
      <c r="G75" s="1347"/>
      <c r="H75" s="1052">
        <f>IF(VLOOKUP($A75,'hk2013'!$A:$G,1)=$A75,VLOOKUP($A75,'hk2013'!$A:$G,6),0)</f>
        <v>-22000</v>
      </c>
      <c r="I75" s="1052">
        <f>IF(VLOOKUP($A75,'hk2013'!$A:$G,1)=$A75,VLOOKUP($A75,'hk2013'!$A:$G,7),0)</f>
        <v>0</v>
      </c>
      <c r="J75" s="1052">
        <f>IF(VLOOKUP($A75,'hk2013'!$A:$H,1)=$A75,VLOOKUP($A75,'hk2013'!$A:$H,8),0)</f>
        <v>0</v>
      </c>
      <c r="K75" s="1052">
        <f t="shared" si="4"/>
        <v>-22000</v>
      </c>
      <c r="M75" s="1052">
        <f>IF(VLOOKUP($A75,'hk2012'!$A:$G,1)=$A75,VLOOKUP($A75,'hk2012'!$A:$G,6),0)</f>
        <v>-22000</v>
      </c>
      <c r="N75" s="1052">
        <f>IF(VLOOKUP($A75,'hk2012'!$A:$M,1)=$A75,VLOOKUP($A75,'hk2012'!$A:$M,7),0)</f>
        <v>0</v>
      </c>
      <c r="O75" s="1052">
        <f>IF(VLOOKUP($A75,'hk2012'!$A:$H,1)=$A75,VLOOKUP($A75,'hk2012'!$A:$H,8),0)</f>
        <v>0</v>
      </c>
      <c r="P75" s="1052">
        <f>SUM(M75+N75-O75)</f>
        <v>-22000</v>
      </c>
    </row>
    <row r="76" spans="1:16" ht="15.95" customHeight="1">
      <c r="A76" s="1342" t="s">
        <v>895</v>
      </c>
      <c r="B76" s="1343"/>
      <c r="C76" s="1381" t="str">
        <f>IF(VLOOKUP($A76,Osnova!$A:$C,1)=$A76,VLOOKUP($A76,Osnova!$A:$C,3),0)</f>
        <v xml:space="preserve">Pohľadávky voči spoločníkom a členom pri úhrade straty </v>
      </c>
      <c r="D76" s="1345" t="s">
        <v>2672</v>
      </c>
      <c r="E76" s="1383">
        <f>SUM(H76-K76)</f>
        <v>0</v>
      </c>
      <c r="F76" s="1346">
        <f>SUM(M76-P76)</f>
        <v>0</v>
      </c>
      <c r="G76" s="1347"/>
      <c r="H76" s="1052">
        <f>IF(VLOOKUP($A76,'hk2013'!$A:$G,1)=$A76,VLOOKUP($A76,'hk2013'!$A:$G,6),0)</f>
        <v>16687.960000000003</v>
      </c>
      <c r="I76" s="1052">
        <f>IF(VLOOKUP($A76,'hk2013'!$A:$G,1)=$A76,VLOOKUP($A76,'hk2013'!$A:$G,7),0)</f>
        <v>0</v>
      </c>
      <c r="J76" s="1052">
        <f>IF(VLOOKUP($A76,'hk2013'!$A:$H,1)=$A76,VLOOKUP($A76,'hk2013'!$A:$H,8),0)</f>
        <v>0</v>
      </c>
      <c r="K76" s="1052">
        <f t="shared" si="4"/>
        <v>16687.960000000003</v>
      </c>
      <c r="M76" s="1052">
        <f>IF(VLOOKUP($A76,'hk2012'!$A:$G,1)=$A76,VLOOKUP($A76,'hk2012'!$A:$G,6),0)</f>
        <v>16687.96</v>
      </c>
      <c r="N76" s="1052">
        <f>IF(VLOOKUP($A76,'hk2012'!$A:$M,1)=$A76,VLOOKUP($A76,'hk2012'!$A:$M,7),0)</f>
        <v>0</v>
      </c>
      <c r="O76" s="1052">
        <f>IF(VLOOKUP($A76,'hk2012'!$A:$H,1)=$A76,VLOOKUP($A76,'hk2012'!$A:$H,8),0)</f>
        <v>0</v>
      </c>
      <c r="P76" s="1052">
        <f>SUM(M76+N76-O76)</f>
        <v>16687.96</v>
      </c>
    </row>
    <row r="77" spans="1:16" ht="15.95" customHeight="1">
      <c r="A77" s="1342" t="s">
        <v>896</v>
      </c>
      <c r="B77" s="1343"/>
      <c r="C77" s="1381" t="str">
        <f>IF(VLOOKUP($A77,Osnova!$A:$C,1)=$A77,VLOOKUP($A77,Osnova!$A:$C,3),0)</f>
        <v xml:space="preserve">Ostatné pohľadávky voči spoločníkom a členom </v>
      </c>
      <c r="D77" s="1345" t="s">
        <v>2673</v>
      </c>
      <c r="E77" s="1383">
        <f>SUM(H77-K77)</f>
        <v>0</v>
      </c>
      <c r="F77" s="1346">
        <f>SUM(M77-P77)</f>
        <v>0</v>
      </c>
      <c r="G77" s="1347"/>
      <c r="H77" s="1052">
        <f>IF(VLOOKUP($A77,'hk2013'!$A:$G,1)=$A77,VLOOKUP($A77,'hk2013'!$A:$G,6),0)</f>
        <v>-3906.11</v>
      </c>
      <c r="I77" s="1052">
        <f>IF(VLOOKUP($A77,'hk2013'!$A:$G,1)=$A77,VLOOKUP($A77,'hk2013'!$A:$G,7),0)</f>
        <v>0</v>
      </c>
      <c r="J77" s="1052">
        <f>IF(VLOOKUP($A77,'hk2013'!$A:$H,1)=$A77,VLOOKUP($A77,'hk2013'!$A:$H,8),0)</f>
        <v>0</v>
      </c>
      <c r="K77" s="1052">
        <f t="shared" si="4"/>
        <v>-3906.11</v>
      </c>
      <c r="M77" s="1052">
        <f>IF(VLOOKUP($A77,'hk2012'!$A:$G,1)=$A77,VLOOKUP($A77,'hk2012'!$A:$G,6),0)</f>
        <v>-3906.11</v>
      </c>
      <c r="N77" s="1052">
        <f>IF(VLOOKUP($A77,'hk2012'!$A:$M,1)=$A77,VLOOKUP($A77,'hk2012'!$A:$M,7),0)</f>
        <v>0</v>
      </c>
      <c r="O77" s="1052">
        <f>IF(VLOOKUP($A77,'hk2012'!$A:$H,1)=$A77,VLOOKUP($A77,'hk2012'!$A:$H,8),0)</f>
        <v>0</v>
      </c>
      <c r="P77" s="1052">
        <f>SUM(M77+N77-O77)</f>
        <v>-3906.11</v>
      </c>
    </row>
    <row r="78" spans="1:16" ht="15.95" customHeight="1">
      <c r="A78" s="1342" t="s">
        <v>897</v>
      </c>
      <c r="B78" s="1343"/>
      <c r="C78" s="1381" t="str">
        <f>IF(VLOOKUP($A78,Osnova!$A:$C,1)=$A78,VLOOKUP($A78,Osnova!$A:$C,3),0)</f>
        <v xml:space="preserve">Pohľadávky voči účastníkom združenia </v>
      </c>
      <c r="D78" s="1345" t="s">
        <v>2674</v>
      </c>
      <c r="E78" s="1383">
        <f>SUM(H78-K78)</f>
        <v>0</v>
      </c>
      <c r="F78" s="1346">
        <f>SUM(M78-P78)</f>
        <v>0</v>
      </c>
      <c r="G78" s="1347"/>
      <c r="H78" s="1052">
        <f>IF(VLOOKUP($A78,'hk2013'!$A:$G,1)=$A78,VLOOKUP($A78,'hk2013'!$A:$G,6),0)</f>
        <v>0</v>
      </c>
      <c r="I78" s="1052">
        <f>IF(VLOOKUP($A78,'hk2013'!$A:$G,1)=$A78,VLOOKUP($A78,'hk2013'!$A:$G,7),0)</f>
        <v>0</v>
      </c>
      <c r="J78" s="1052">
        <f>IF(VLOOKUP($A78,'hk2013'!$A:$H,1)=$A78,VLOOKUP($A78,'hk2013'!$A:$H,8),0)</f>
        <v>0</v>
      </c>
      <c r="K78" s="1052">
        <f t="shared" si="4"/>
        <v>0</v>
      </c>
      <c r="M78" s="1052">
        <f>IF(VLOOKUP($A78,'hk2012'!$A:$G,1)=$A78,VLOOKUP($A78,'hk2012'!$A:$G,6),0)</f>
        <v>0</v>
      </c>
      <c r="N78" s="1052">
        <f>IF(VLOOKUP($A78,'hk2012'!$A:$M,1)=$A78,VLOOKUP($A78,'hk2012'!$A:$M,7),0)</f>
        <v>0</v>
      </c>
      <c r="O78" s="1052">
        <f>IF(VLOOKUP($A78,'hk2012'!$A:$H,1)=$A78,VLOOKUP($A78,'hk2012'!$A:$H,8),0)</f>
        <v>0</v>
      </c>
      <c r="P78" s="1052">
        <f>SUM(M78+N78-O78)</f>
        <v>0</v>
      </c>
    </row>
    <row r="79" spans="1:16" ht="15.95" customHeight="1">
      <c r="A79" s="1342"/>
      <c r="B79" s="1343"/>
      <c r="C79" s="1344"/>
      <c r="D79" s="1345" t="s">
        <v>2675</v>
      </c>
      <c r="E79" s="1383"/>
      <c r="F79" s="1346"/>
      <c r="G79" s="1347"/>
      <c r="H79" s="1052"/>
      <c r="I79" s="1052"/>
      <c r="J79" s="1052"/>
      <c r="K79" s="1052"/>
      <c r="M79" s="1052"/>
      <c r="N79" s="1052"/>
      <c r="O79" s="1052"/>
      <c r="P79" s="1052"/>
    </row>
    <row r="80" spans="1:16" ht="15.95" customHeight="1">
      <c r="A80" s="1342" t="s">
        <v>899</v>
      </c>
      <c r="B80" s="1343"/>
      <c r="C80" s="1381" t="str">
        <f>IF(VLOOKUP($A80,Osnova!$A:$C,1)=$A80,VLOOKUP($A80,Osnova!$A:$C,3),0)</f>
        <v xml:space="preserve">Pohľadávky z predaja podniku </v>
      </c>
      <c r="D80" s="1345" t="s">
        <v>2676</v>
      </c>
      <c r="E80" s="1383">
        <f>SUM(H80-K80)</f>
        <v>0</v>
      </c>
      <c r="F80" s="1346">
        <f>SUM(M80-P80)</f>
        <v>0</v>
      </c>
      <c r="G80" s="1347"/>
      <c r="H80" s="1052">
        <f>IF(VLOOKUP($A80,'hk2013'!$A:$G,1)=$A80,VLOOKUP($A80,'hk2013'!$A:$G,6),0)</f>
        <v>0</v>
      </c>
      <c r="I80" s="1052">
        <f>IF(VLOOKUP($A80,'hk2013'!$A:$G,1)=$A80,VLOOKUP($A80,'hk2013'!$A:$G,7),0)</f>
        <v>0</v>
      </c>
      <c r="J80" s="1052">
        <f>IF(VLOOKUP($A80,'hk2013'!$A:$H,1)=$A80,VLOOKUP($A80,'hk2013'!$A:$H,8),0)</f>
        <v>0</v>
      </c>
      <c r="K80" s="1052">
        <f t="shared" si="4"/>
        <v>0</v>
      </c>
      <c r="M80" s="1052">
        <f>IF(VLOOKUP($A80,'hk2012'!$A:$G,1)=$A80,VLOOKUP($A80,'hk2012'!$A:$G,6),0)</f>
        <v>0</v>
      </c>
      <c r="N80" s="1052">
        <f>IF(VLOOKUP($A80,'hk2012'!$A:$M,1)=$A80,VLOOKUP($A80,'hk2012'!$A:$M,7),0)</f>
        <v>0</v>
      </c>
      <c r="O80" s="1052">
        <f>IF(VLOOKUP($A80,'hk2012'!$A:$H,1)=$A80,VLOOKUP($A80,'hk2012'!$A:$H,8),0)</f>
        <v>0</v>
      </c>
      <c r="P80" s="1052">
        <f>SUM(M80+N80-O80)</f>
        <v>0</v>
      </c>
    </row>
    <row r="81" spans="1:16" ht="15.95" customHeight="1">
      <c r="A81" s="1342" t="s">
        <v>902</v>
      </c>
      <c r="B81" s="1343"/>
      <c r="C81" s="1381" t="str">
        <f>IF(VLOOKUP($A81,Osnova!$A:$C,1)=$A81,VLOOKUP($A81,Osnova!$A:$C,3),0)</f>
        <v xml:space="preserve">Pohľadávky z nájmu </v>
      </c>
      <c r="D81" s="1345" t="s">
        <v>2677</v>
      </c>
      <c r="E81" s="1383">
        <f>SUM(H81-K81)</f>
        <v>0</v>
      </c>
      <c r="F81" s="1346">
        <f>SUM(M81-P81)</f>
        <v>0</v>
      </c>
      <c r="G81" s="1347"/>
      <c r="H81" s="1052">
        <f>IF(VLOOKUP($A81,'hk2013'!$A:$G,1)=$A81,VLOOKUP($A81,'hk2013'!$A:$G,6),0)</f>
        <v>0</v>
      </c>
      <c r="I81" s="1052">
        <f>IF(VLOOKUP($A81,'hk2013'!$A:$G,1)=$A81,VLOOKUP($A81,'hk2013'!$A:$G,7),0)</f>
        <v>0</v>
      </c>
      <c r="J81" s="1052">
        <f>IF(VLOOKUP($A81,'hk2013'!$A:$H,1)=$A81,VLOOKUP($A81,'hk2013'!$A:$H,8),0)</f>
        <v>0</v>
      </c>
      <c r="K81" s="1052">
        <f t="shared" si="4"/>
        <v>0</v>
      </c>
      <c r="M81" s="1052">
        <f>IF(VLOOKUP($A81,'hk2012'!$A:$G,1)=$A81,VLOOKUP($A81,'hk2012'!$A:$G,6),0)</f>
        <v>0</v>
      </c>
      <c r="N81" s="1052">
        <f>IF(VLOOKUP($A81,'hk2012'!$A:$M,1)=$A81,VLOOKUP($A81,'hk2012'!$A:$M,7),0)</f>
        <v>0</v>
      </c>
      <c r="O81" s="1052">
        <f>IF(VLOOKUP($A81,'hk2012'!$A:$H,1)=$A81,VLOOKUP($A81,'hk2012'!$A:$H,8),0)</f>
        <v>0</v>
      </c>
      <c r="P81" s="1052">
        <f>SUM(M81+N81-O81)</f>
        <v>0</v>
      </c>
    </row>
    <row r="82" spans="1:16" ht="15.95" customHeight="1">
      <c r="A82" s="1342" t="s">
        <v>903</v>
      </c>
      <c r="B82" s="1343"/>
      <c r="C82" s="1381" t="str">
        <f>IF(VLOOKUP($A82,Osnova!$A:$C,1)=$A82,VLOOKUP($A82,Osnova!$A:$C,3),0)</f>
        <v xml:space="preserve">Pohľadávky z vydaných dlhopisov </v>
      </c>
      <c r="D82" s="1345" t="s">
        <v>2678</v>
      </c>
      <c r="E82" s="1383">
        <f>SUM(H82-K82)</f>
        <v>0</v>
      </c>
      <c r="F82" s="1346">
        <f>SUM(M82-P82)</f>
        <v>0</v>
      </c>
      <c r="G82" s="1347"/>
      <c r="H82" s="1052">
        <f>IF(VLOOKUP($A82,'hk2013'!$A:$G,1)=$A82,VLOOKUP($A82,'hk2013'!$A:$G,6),0)</f>
        <v>0</v>
      </c>
      <c r="I82" s="1052">
        <f>IF(VLOOKUP($A82,'hk2013'!$A:$G,1)=$A82,VLOOKUP($A82,'hk2013'!$A:$G,7),0)</f>
        <v>0</v>
      </c>
      <c r="J82" s="1052">
        <f>IF(VLOOKUP($A82,'hk2013'!$A:$H,1)=$A82,VLOOKUP($A82,'hk2013'!$A:$H,8),0)</f>
        <v>0</v>
      </c>
      <c r="K82" s="1052">
        <f t="shared" si="4"/>
        <v>0</v>
      </c>
      <c r="M82" s="1052">
        <f>IF(VLOOKUP($A82,'hk2012'!$A:$G,1)=$A82,VLOOKUP($A82,'hk2012'!$A:$G,6),0)</f>
        <v>0</v>
      </c>
      <c r="N82" s="1052">
        <f>IF(VLOOKUP($A82,'hk2012'!$A:$M,1)=$A82,VLOOKUP($A82,'hk2012'!$A:$M,7),0)</f>
        <v>0</v>
      </c>
      <c r="O82" s="1052">
        <f>IF(VLOOKUP($A82,'hk2012'!$A:$H,1)=$A82,VLOOKUP($A82,'hk2012'!$A:$H,8),0)</f>
        <v>0</v>
      </c>
      <c r="P82" s="1052">
        <f>SUM(M82+N82-O82)</f>
        <v>0</v>
      </c>
    </row>
    <row r="83" spans="1:16" ht="15.95" customHeight="1">
      <c r="A83" s="1342" t="s">
        <v>904</v>
      </c>
      <c r="B83" s="1343"/>
      <c r="C83" s="1381" t="str">
        <f>IF(VLOOKUP($A83,Osnova!$A:$C,1)=$A83,VLOOKUP($A83,Osnova!$A:$C,3),0)</f>
        <v xml:space="preserve">Nakúpené opcie </v>
      </c>
      <c r="D83" s="1345" t="s">
        <v>2679</v>
      </c>
      <c r="E83" s="1383">
        <f>SUM(H83-K83)</f>
        <v>0</v>
      </c>
      <c r="F83" s="1346">
        <f>SUM(M83-P83)</f>
        <v>0</v>
      </c>
      <c r="G83" s="1347"/>
      <c r="H83" s="1052">
        <f>IF(VLOOKUP($A83,'hk2013'!$A:$G,1)=$A83,VLOOKUP($A83,'hk2013'!$A:$G,6),0)</f>
        <v>0</v>
      </c>
      <c r="I83" s="1052">
        <f>IF(VLOOKUP($A83,'hk2013'!$A:$G,1)=$A83,VLOOKUP($A83,'hk2013'!$A:$G,7),0)</f>
        <v>0</v>
      </c>
      <c r="J83" s="1052">
        <f>IF(VLOOKUP($A83,'hk2013'!$A:$H,1)=$A83,VLOOKUP($A83,'hk2013'!$A:$H,8),0)</f>
        <v>0</v>
      </c>
      <c r="K83" s="1052">
        <f t="shared" si="4"/>
        <v>0</v>
      </c>
      <c r="M83" s="1052">
        <f>IF(VLOOKUP($A83,'hk2012'!$A:$G,1)=$A83,VLOOKUP($A83,'hk2012'!$A:$G,6),0)</f>
        <v>0</v>
      </c>
      <c r="N83" s="1052">
        <f>IF(VLOOKUP($A83,'hk2012'!$A:$M,1)=$A83,VLOOKUP($A83,'hk2012'!$A:$M,7),0)</f>
        <v>0</v>
      </c>
      <c r="O83" s="1052">
        <f>IF(VLOOKUP($A83,'hk2012'!$A:$H,1)=$A83,VLOOKUP($A83,'hk2012'!$A:$H,8),0)</f>
        <v>0</v>
      </c>
      <c r="P83" s="1052">
        <f>SUM(M83+N83-O83)</f>
        <v>0</v>
      </c>
    </row>
    <row r="84" spans="1:16" ht="15.95" customHeight="1">
      <c r="A84" s="1342" t="s">
        <v>906</v>
      </c>
      <c r="B84" s="1343"/>
      <c r="C84" s="1381" t="str">
        <f>IF(VLOOKUP($A84,Osnova!$A:$C,1)=$A84,VLOOKUP($A84,Osnova!$A:$C,3),0)</f>
        <v xml:space="preserve">Iné pohľadávky </v>
      </c>
      <c r="D84" s="1345" t="s">
        <v>2680</v>
      </c>
      <c r="E84" s="1383">
        <f>SUM(H84-K84)</f>
        <v>0</v>
      </c>
      <c r="F84" s="1346">
        <f>SUM(M84-P84)</f>
        <v>0</v>
      </c>
      <c r="G84" s="1398"/>
      <c r="H84" s="1052">
        <f>IF(VLOOKUP($A84,'hk2013'!$A:$G,1)=$A84,VLOOKUP($A84,'hk2013'!$A:$G,6),0)</f>
        <v>0</v>
      </c>
      <c r="I84" s="1052">
        <f>IF(VLOOKUP($A84,'hk2013'!$A:$G,1)=$A84,VLOOKUP($A84,'hk2013'!$A:$G,7),0)</f>
        <v>0</v>
      </c>
      <c r="J84" s="1052">
        <f>IF(VLOOKUP($A84,'hk2013'!$A:$H,1)=$A84,VLOOKUP($A84,'hk2013'!$A:$H,8),0)</f>
        <v>0</v>
      </c>
      <c r="K84" s="1052">
        <f t="shared" si="4"/>
        <v>0</v>
      </c>
      <c r="L84" s="1336"/>
      <c r="M84" s="1052">
        <f>IF(VLOOKUP($A84,'hk2012'!$A:$G,1)=$A84,VLOOKUP($A84,'hk2012'!$A:$G,6),0)</f>
        <v>0</v>
      </c>
      <c r="N84" s="1052">
        <f>IF(VLOOKUP($A84,'hk2012'!$A:$M,1)=$A84,VLOOKUP($A84,'hk2012'!$A:$M,7),0)</f>
        <v>0</v>
      </c>
      <c r="O84" s="1052">
        <f>IF(VLOOKUP($A84,'hk2012'!$A:$H,1)=$A84,VLOOKUP($A84,'hk2012'!$A:$H,8),0)</f>
        <v>0</v>
      </c>
      <c r="P84" s="1052">
        <f>SUM(M84+N84-O84)</f>
        <v>0</v>
      </c>
    </row>
    <row r="85" spans="1:16" ht="15.95" customHeight="1">
      <c r="A85" s="1342"/>
      <c r="B85" s="1343"/>
      <c r="C85" s="1351"/>
      <c r="D85" s="1352" t="s">
        <v>2681</v>
      </c>
      <c r="E85" s="1353"/>
      <c r="F85" s="1469"/>
      <c r="G85" s="1347"/>
      <c r="H85" s="1052"/>
      <c r="I85" s="1052"/>
      <c r="J85" s="1052"/>
      <c r="K85" s="1052"/>
      <c r="M85" s="1052"/>
      <c r="N85" s="1052"/>
      <c r="O85" s="1052"/>
      <c r="P85" s="1052"/>
    </row>
    <row r="86" spans="1:16" ht="32.25" customHeight="1">
      <c r="A86" s="1394" t="s">
        <v>2682</v>
      </c>
      <c r="B86" s="1395"/>
      <c r="C86" s="1468" t="s">
        <v>2683</v>
      </c>
      <c r="D86" s="1397" t="s">
        <v>201</v>
      </c>
      <c r="E86" s="1398">
        <f>SUM(E87:E118)</f>
        <v>-5472.8699999999981</v>
      </c>
      <c r="F86" s="1360">
        <f>SUM(F87:F118)</f>
        <v>4267.2200000000012</v>
      </c>
      <c r="G86" s="1347"/>
      <c r="H86" s="1052">
        <f>IF(VLOOKUP($A86,'hk2013'!$A:$G,1)=$A86,VLOOKUP($A86,'hk2013'!$A:$G,6),0)</f>
        <v>0</v>
      </c>
      <c r="I86" s="1052">
        <f>IF(VLOOKUP($A86,'hk2013'!$A:$G,1)=$A86,VLOOKUP($A86,'hk2013'!$A:$G,7),0)</f>
        <v>0</v>
      </c>
      <c r="J86" s="1052">
        <f>IF(VLOOKUP($A86,'hk2013'!$A:$H,1)=$A86,VLOOKUP($A86,'hk2013'!$A:$H,8),0)</f>
        <v>0</v>
      </c>
      <c r="K86" s="1052">
        <f t="shared" si="4"/>
        <v>0</v>
      </c>
      <c r="M86" s="1052">
        <f>IF(VLOOKUP($A86,'hk2012'!$A:$G,1)=$A86,VLOOKUP($A86,'hk2012'!$A:$G,6),0)</f>
        <v>0</v>
      </c>
      <c r="N86" s="1052">
        <f>IF(VLOOKUP($A86,'hk2012'!$A:$M,1)=$A86,VLOOKUP($A86,'hk2012'!$A:$M,7),0)</f>
        <v>0</v>
      </c>
      <c r="O86" s="1052">
        <f>IF(VLOOKUP($A86,'hk2012'!$A:$H,1)=$A86,VLOOKUP($A86,'hk2012'!$A:$H,8),0)</f>
        <v>0</v>
      </c>
      <c r="P86" s="1052">
        <f>SUM(M86+N86-O86)</f>
        <v>0</v>
      </c>
    </row>
    <row r="87" spans="1:16" ht="15.95" customHeight="1">
      <c r="A87" s="1379"/>
      <c r="B87" s="1408"/>
      <c r="C87" s="1381"/>
      <c r="D87" s="1345" t="s">
        <v>2684</v>
      </c>
      <c r="E87" s="1346"/>
      <c r="F87" s="1346"/>
      <c r="G87" s="1347"/>
      <c r="H87" s="1052"/>
      <c r="I87" s="1052"/>
      <c r="J87" s="1052"/>
      <c r="K87" s="1052"/>
      <c r="M87" s="1052"/>
      <c r="N87" s="1052"/>
      <c r="O87" s="1052"/>
      <c r="P87" s="1052"/>
    </row>
    <row r="88" spans="1:16" ht="15.95" customHeight="1">
      <c r="A88" s="1379" t="s">
        <v>2200</v>
      </c>
      <c r="B88" s="1408"/>
      <c r="C88" s="1381" t="str">
        <f>IF(VLOOKUP($A88,Osnova!$A:$C,1)=$A88,VLOOKUP($A88,Osnova!$A:$C,3),0)</f>
        <v xml:space="preserve">Eskontné úvery </v>
      </c>
      <c r="D88" s="1382" t="s">
        <v>2685</v>
      </c>
      <c r="E88" s="1383">
        <f>SUM(H88-K88)</f>
        <v>0</v>
      </c>
      <c r="F88" s="1383">
        <f>SUM(M88-P88)</f>
        <v>0</v>
      </c>
      <c r="G88" s="1347"/>
      <c r="H88" s="1052">
        <f>IF(VLOOKUP($A88,'hk2013'!$A:$G,1)=$A88,VLOOKUP($A88,'hk2013'!$A:$G,6),0)</f>
        <v>0</v>
      </c>
      <c r="I88" s="1052">
        <f>IF(VLOOKUP($A88,'hk2013'!$A:$G,1)=$A88,VLOOKUP($A88,'hk2013'!$A:$G,7),0)</f>
        <v>0</v>
      </c>
      <c r="J88" s="1052">
        <f>IF(VLOOKUP($A88,'hk2013'!$A:$H,1)=$A88,VLOOKUP($A88,'hk2013'!$A:$H,8),0)</f>
        <v>0</v>
      </c>
      <c r="K88" s="1052">
        <f t="shared" si="4"/>
        <v>0</v>
      </c>
      <c r="M88" s="1052">
        <f>IF(VLOOKUP($A88,'hk2012'!$A:$G,1)=$A88,VLOOKUP($A88,'hk2012'!$A:$G,6),0)</f>
        <v>0</v>
      </c>
      <c r="N88" s="1052">
        <f>IF(VLOOKUP($A88,'hk2012'!$A:$M,1)=$A88,VLOOKUP($A88,'hk2012'!$A:$M,7),0)</f>
        <v>0</v>
      </c>
      <c r="O88" s="1052">
        <f>IF(VLOOKUP($A88,'hk2012'!$A:$H,1)=$A88,VLOOKUP($A88,'hk2012'!$A:$H,8),0)</f>
        <v>0</v>
      </c>
      <c r="P88" s="1052">
        <f>SUM(M88+N88-O88)</f>
        <v>0</v>
      </c>
    </row>
    <row r="89" spans="1:16" ht="15.95" customHeight="1">
      <c r="A89" s="1379"/>
      <c r="B89" s="1408"/>
      <c r="C89" s="1399"/>
      <c r="D89" s="1382" t="s">
        <v>2686</v>
      </c>
      <c r="E89" s="1383"/>
      <c r="F89" s="1383"/>
      <c r="G89" s="1347"/>
      <c r="H89" s="1052"/>
      <c r="I89" s="1052"/>
      <c r="J89" s="1052"/>
      <c r="K89" s="1052"/>
      <c r="M89" s="1052"/>
      <c r="N89" s="1052"/>
      <c r="O89" s="1052"/>
      <c r="P89" s="1052"/>
    </row>
    <row r="90" spans="1:16" ht="15.95" customHeight="1">
      <c r="A90" s="1379" t="s">
        <v>2204</v>
      </c>
      <c r="B90" s="1408"/>
      <c r="C90" s="1381" t="str">
        <f>IF(VLOOKUP($A90,Osnova!$A:$C,1)=$A90,VLOOKUP($A90,Osnova!$A:$C,3),0)</f>
        <v xml:space="preserve">Vydané krátkodobé dlhopisy </v>
      </c>
      <c r="D90" s="1382" t="s">
        <v>2687</v>
      </c>
      <c r="E90" s="1383">
        <f>SUM(H90-K90)</f>
        <v>0</v>
      </c>
      <c r="F90" s="1383">
        <f>SUM(M90-P90)</f>
        <v>0</v>
      </c>
      <c r="G90" s="1347"/>
      <c r="H90" s="1052">
        <f>IF(VLOOKUP($A90,'hk2013'!$A:$G,1)=$A90,VLOOKUP($A90,'hk2013'!$A:$G,6),0)</f>
        <v>0</v>
      </c>
      <c r="I90" s="1052">
        <f>IF(VLOOKUP($A90,'hk2013'!$A:$G,1)=$A90,VLOOKUP($A90,'hk2013'!$A:$G,7),0)</f>
        <v>0</v>
      </c>
      <c r="J90" s="1052">
        <f>IF(VLOOKUP($A90,'hk2013'!$A:$H,1)=$A90,VLOOKUP($A90,'hk2013'!$A:$H,8),0)</f>
        <v>0</v>
      </c>
      <c r="K90" s="1052">
        <f t="shared" si="4"/>
        <v>0</v>
      </c>
      <c r="M90" s="1052">
        <f>IF(VLOOKUP($A90,'hk2012'!$A:$G,1)=$A90,VLOOKUP($A90,'hk2012'!$A:$G,6),0)</f>
        <v>0</v>
      </c>
      <c r="N90" s="1052">
        <f>IF(VLOOKUP($A90,'hk2012'!$A:$M,1)=$A90,VLOOKUP($A90,'hk2012'!$A:$M,7),0)</f>
        <v>0</v>
      </c>
      <c r="O90" s="1052">
        <f>IF(VLOOKUP($A90,'hk2012'!$A:$H,1)=$A90,VLOOKUP($A90,'hk2012'!$A:$H,8),0)</f>
        <v>0</v>
      </c>
      <c r="P90" s="1052">
        <f>SUM(M90+N90-O90)</f>
        <v>0</v>
      </c>
    </row>
    <row r="91" spans="1:16" ht="15.95" customHeight="1">
      <c r="A91" s="1379" t="s">
        <v>2206</v>
      </c>
      <c r="B91" s="1408"/>
      <c r="C91" s="1381" t="str">
        <f>IF(VLOOKUP($A91,Osnova!$A:$C,1)=$A91,VLOOKUP($A91,Osnova!$A:$C,3),0)</f>
        <v xml:space="preserve">Ostatné krátkodobé finančné výpomoci </v>
      </c>
      <c r="D91" s="1382" t="s">
        <v>2688</v>
      </c>
      <c r="E91" s="1383">
        <f>SUM(H91-K91)</f>
        <v>0</v>
      </c>
      <c r="F91" s="1383">
        <f>SUM(M91-P91)</f>
        <v>0</v>
      </c>
      <c r="G91" s="1347"/>
      <c r="H91" s="1052">
        <f>IF(VLOOKUP($A91,'hk2013'!$A:$G,1)=$A91,VLOOKUP($A91,'hk2013'!$A:$G,6),0)</f>
        <v>0</v>
      </c>
      <c r="I91" s="1052">
        <f>IF(VLOOKUP($A91,'hk2013'!$A:$G,1)=$A91,VLOOKUP($A91,'hk2013'!$A:$G,7),0)</f>
        <v>0</v>
      </c>
      <c r="J91" s="1052">
        <f>IF(VLOOKUP($A91,'hk2013'!$A:$H,1)=$A91,VLOOKUP($A91,'hk2013'!$A:$H,8),0)</f>
        <v>0</v>
      </c>
      <c r="K91" s="1052">
        <f t="shared" si="4"/>
        <v>0</v>
      </c>
      <c r="M91" s="1052">
        <f>IF(VLOOKUP($A91,'hk2012'!$A:$G,1)=$A91,VLOOKUP($A91,'hk2012'!$A:$G,6),0)</f>
        <v>0</v>
      </c>
      <c r="N91" s="1052">
        <f>IF(VLOOKUP($A91,'hk2012'!$A:$M,1)=$A91,VLOOKUP($A91,'hk2012'!$A:$M,7),0)</f>
        <v>0</v>
      </c>
      <c r="O91" s="1052">
        <f>IF(VLOOKUP($A91,'hk2012'!$A:$H,1)=$A91,VLOOKUP($A91,'hk2012'!$A:$H,8),0)</f>
        <v>0</v>
      </c>
      <c r="P91" s="1052">
        <f>SUM(M91+N91-O91)</f>
        <v>0</v>
      </c>
    </row>
    <row r="92" spans="1:16" ht="15.95" customHeight="1">
      <c r="A92" s="1379"/>
      <c r="B92" s="1408"/>
      <c r="C92" s="1399"/>
      <c r="D92" s="1382" t="s">
        <v>2689</v>
      </c>
      <c r="E92" s="1383"/>
      <c r="F92" s="1383"/>
      <c r="G92" s="1347"/>
      <c r="H92" s="1052"/>
      <c r="I92" s="1052"/>
      <c r="J92" s="1052"/>
      <c r="K92" s="1052"/>
      <c r="M92" s="1052"/>
      <c r="N92" s="1052"/>
      <c r="O92" s="1052"/>
      <c r="P92" s="1052"/>
    </row>
    <row r="93" spans="1:16" ht="15.95" customHeight="1">
      <c r="A93" s="1379" t="s">
        <v>884</v>
      </c>
      <c r="B93" s="1408"/>
      <c r="C93" s="1381" t="str">
        <f>IF(VLOOKUP($A93,Osnova!$A:$C,1)=$A93,VLOOKUP($A93,Osnova!$A:$C,3),0)</f>
        <v xml:space="preserve">Dodávatelia </v>
      </c>
      <c r="D93" s="1382" t="s">
        <v>2690</v>
      </c>
      <c r="E93" s="1383">
        <f>SUM(H93-K93)</f>
        <v>-3027.0499999999993</v>
      </c>
      <c r="F93" s="1383">
        <f>SUM(M93-P93)</f>
        <v>4129.2300000000005</v>
      </c>
      <c r="G93" s="1347"/>
      <c r="H93" s="1052">
        <f>IF(VLOOKUP($A93,'hk2013'!$A:$G,1)=$A93,VLOOKUP($A93,'hk2013'!$A:$G,6),0)</f>
        <v>-10463.449999999999</v>
      </c>
      <c r="I93" s="1052">
        <f>IF(VLOOKUP($A93,'hk2013'!$A:$G,1)=$A93,VLOOKUP($A93,'hk2013'!$A:$G,7),0)</f>
        <v>14379.07</v>
      </c>
      <c r="J93" s="1052">
        <f>IF(VLOOKUP($A93,'hk2013'!$A:$H,1)=$A93,VLOOKUP($A93,'hk2013'!$A:$H,8),0)</f>
        <v>11352.02</v>
      </c>
      <c r="K93" s="1052">
        <f t="shared" si="4"/>
        <v>-7436.4</v>
      </c>
      <c r="M93" s="1052">
        <f>IF(VLOOKUP($A93,'hk2012'!$A:$G,1)=$A93,VLOOKUP($A93,'hk2012'!$A:$G,6),0)</f>
        <v>-6334.22</v>
      </c>
      <c r="N93" s="1052">
        <f>IF(VLOOKUP($A93,'hk2012'!$A:$M,1)=$A93,VLOOKUP($A93,'hk2012'!$A:$M,7),0)</f>
        <v>7704.34</v>
      </c>
      <c r="O93" s="1052">
        <f>IF(VLOOKUP($A93,'hk2012'!$A:$H,1)=$A93,VLOOKUP($A93,'hk2012'!$A:$H,8),0)</f>
        <v>11833.57</v>
      </c>
      <c r="P93" s="1052">
        <f>SUM(M93+N93-O93)</f>
        <v>-10463.450000000001</v>
      </c>
    </row>
    <row r="94" spans="1:16" ht="15.95" customHeight="1">
      <c r="A94" s="1379" t="s">
        <v>2241</v>
      </c>
      <c r="B94" s="1408"/>
      <c r="C94" s="1381" t="str">
        <f>IF(VLOOKUP($A94,Osnova!$A:$C,1)=$A94,VLOOKUP($A94,Osnova!$A:$C,3),0)</f>
        <v xml:space="preserve">Zmenky na úhradu </v>
      </c>
      <c r="D94" s="1382" t="s">
        <v>2691</v>
      </c>
      <c r="E94" s="1383">
        <f>SUM(H94-K94)</f>
        <v>0</v>
      </c>
      <c r="F94" s="1383">
        <f>SUM(M94-P94)</f>
        <v>0</v>
      </c>
      <c r="G94" s="1347"/>
      <c r="H94" s="1052">
        <f>IF(VLOOKUP($A94,'hk2013'!$A:$G,1)=$A94,VLOOKUP($A94,'hk2013'!$A:$G,6),0)</f>
        <v>0</v>
      </c>
      <c r="I94" s="1052">
        <f>IF(VLOOKUP($A94,'hk2013'!$A:$G,1)=$A94,VLOOKUP($A94,'hk2013'!$A:$G,7),0)</f>
        <v>0</v>
      </c>
      <c r="J94" s="1052">
        <f>IF(VLOOKUP($A94,'hk2013'!$A:$H,1)=$A94,VLOOKUP($A94,'hk2013'!$A:$H,8),0)</f>
        <v>0</v>
      </c>
      <c r="K94" s="1052">
        <f t="shared" si="4"/>
        <v>0</v>
      </c>
      <c r="M94" s="1052">
        <f>IF(VLOOKUP($A94,'hk2012'!$A:$G,1)=$A94,VLOOKUP($A94,'hk2012'!$A:$G,6),0)</f>
        <v>0</v>
      </c>
      <c r="N94" s="1052">
        <f>IF(VLOOKUP($A94,'hk2012'!$A:$M,1)=$A94,VLOOKUP($A94,'hk2012'!$A:$M,7),0)</f>
        <v>0</v>
      </c>
      <c r="O94" s="1052">
        <f>IF(VLOOKUP($A94,'hk2012'!$A:$H,1)=$A94,VLOOKUP($A94,'hk2012'!$A:$H,8),0)</f>
        <v>0</v>
      </c>
      <c r="P94" s="1052">
        <f>SUM(M94+N94-O94)</f>
        <v>0</v>
      </c>
    </row>
    <row r="95" spans="1:16" ht="15.95" customHeight="1">
      <c r="A95" s="1379" t="s">
        <v>885</v>
      </c>
      <c r="B95" s="1408"/>
      <c r="C95" s="1381" t="str">
        <f>IF(VLOOKUP($A95,Osnova!$A:$C,1)=$A95,VLOOKUP($A95,Osnova!$A:$C,3),0)</f>
        <v xml:space="preserve">Krátkodobé rezervy </v>
      </c>
      <c r="D95" s="1382" t="s">
        <v>2692</v>
      </c>
      <c r="E95" s="1383">
        <f>SUM(H95-K95)</f>
        <v>0</v>
      </c>
      <c r="F95" s="1383">
        <f>SUM(M95-P95)</f>
        <v>0</v>
      </c>
      <c r="G95" s="1347"/>
      <c r="H95" s="1052">
        <f>IF(VLOOKUP($A95,'hk2013'!$A:$G,1)=$A95,VLOOKUP($A95,'hk2013'!$A:$G,6),0)</f>
        <v>0</v>
      </c>
      <c r="I95" s="1052">
        <f>IF(VLOOKUP($A95,'hk2013'!$A:$G,1)=$A95,VLOOKUP($A95,'hk2013'!$A:$G,7),0)</f>
        <v>0</v>
      </c>
      <c r="J95" s="1052">
        <f>IF(VLOOKUP($A95,'hk2013'!$A:$H,1)=$A95,VLOOKUP($A95,'hk2013'!$A:$H,8),0)</f>
        <v>0</v>
      </c>
      <c r="K95" s="1052">
        <f t="shared" si="4"/>
        <v>0</v>
      </c>
      <c r="M95" s="1052">
        <f>IF(VLOOKUP($A95,'hk2012'!$A:$G,1)=$A95,VLOOKUP($A95,'hk2012'!$A:$G,6),0)</f>
        <v>0</v>
      </c>
      <c r="N95" s="1052">
        <f>IF(VLOOKUP($A95,'hk2012'!$A:$M,1)=$A95,VLOOKUP($A95,'hk2012'!$A:$M,7),0)</f>
        <v>0</v>
      </c>
      <c r="O95" s="1052">
        <f>IF(VLOOKUP($A95,'hk2012'!$A:$H,1)=$A95,VLOOKUP($A95,'hk2012'!$A:$H,8),0)</f>
        <v>0</v>
      </c>
      <c r="P95" s="1052">
        <f>SUM(M95+N95-O95)</f>
        <v>0</v>
      </c>
    </row>
    <row r="96" spans="1:16" ht="15.95" customHeight="1">
      <c r="A96" s="1379" t="s">
        <v>2244</v>
      </c>
      <c r="B96" s="1408"/>
      <c r="C96" s="1381" t="str">
        <f>IF(VLOOKUP($A96,Osnova!$A:$C,1)=$A96,VLOOKUP($A96,Osnova!$A:$C,3),0)</f>
        <v xml:space="preserve">Prijaté preddavky </v>
      </c>
      <c r="D96" s="1382" t="s">
        <v>2693</v>
      </c>
      <c r="E96" s="1383">
        <f>SUM(H96-K96)</f>
        <v>0</v>
      </c>
      <c r="F96" s="1383">
        <f>SUM(M96-P96)</f>
        <v>0</v>
      </c>
      <c r="G96" s="1347"/>
      <c r="H96" s="1052">
        <f>IF(VLOOKUP($A96,'hk2013'!$A:$G,1)=$A96,VLOOKUP($A96,'hk2013'!$A:$G,6),0)</f>
        <v>0</v>
      </c>
      <c r="I96" s="1052">
        <f>IF(VLOOKUP($A96,'hk2013'!$A:$G,1)=$A96,VLOOKUP($A96,'hk2013'!$A:$G,7),0)</f>
        <v>0</v>
      </c>
      <c r="J96" s="1052">
        <f>IF(VLOOKUP($A96,'hk2013'!$A:$H,1)=$A96,VLOOKUP($A96,'hk2013'!$A:$H,8),0)</f>
        <v>0</v>
      </c>
      <c r="K96" s="1052">
        <f t="shared" si="4"/>
        <v>0</v>
      </c>
      <c r="M96" s="1052">
        <f>IF(VLOOKUP($A96,'hk2012'!$A:$G,1)=$A96,VLOOKUP($A96,'hk2012'!$A:$G,6),0)</f>
        <v>0</v>
      </c>
      <c r="N96" s="1052">
        <f>IF(VLOOKUP($A96,'hk2012'!$A:$M,1)=$A96,VLOOKUP($A96,'hk2012'!$A:$M,7),0)</f>
        <v>0</v>
      </c>
      <c r="O96" s="1052">
        <f>IF(VLOOKUP($A96,'hk2012'!$A:$H,1)=$A96,VLOOKUP($A96,'hk2012'!$A:$H,8),0)</f>
        <v>0</v>
      </c>
      <c r="P96" s="1052">
        <f>SUM(M96+N96-O96)</f>
        <v>0</v>
      </c>
    </row>
    <row r="97" spans="1:16" ht="15.95" customHeight="1">
      <c r="A97" s="1379" t="s">
        <v>2246</v>
      </c>
      <c r="B97" s="1408"/>
      <c r="C97" s="1381" t="str">
        <f>IF(VLOOKUP($A97,Osnova!$A:$C,1)=$A97,VLOOKUP($A97,Osnova!$A:$C,3),0)</f>
        <v xml:space="preserve">Ostatné záväzky </v>
      </c>
      <c r="D97" s="1382" t="s">
        <v>2694</v>
      </c>
      <c r="E97" s="1383">
        <f>SUM(H97-K97)</f>
        <v>0</v>
      </c>
      <c r="F97" s="1383">
        <f>SUM(M97-P97)</f>
        <v>49.27</v>
      </c>
      <c r="G97" s="1347"/>
      <c r="H97" s="1052">
        <f>IF(VLOOKUP($A97,'hk2013'!$A:$G,1)=$A97,VLOOKUP($A97,'hk2013'!$A:$G,6),0)</f>
        <v>-49.27</v>
      </c>
      <c r="I97" s="1052">
        <f>IF(VLOOKUP($A97,'hk2013'!$A:$G,1)=$A97,VLOOKUP($A97,'hk2013'!$A:$G,7),0)</f>
        <v>0</v>
      </c>
      <c r="J97" s="1052">
        <f>IF(VLOOKUP($A97,'hk2013'!$A:$H,1)=$A97,VLOOKUP($A97,'hk2013'!$A:$H,8),0)</f>
        <v>0</v>
      </c>
      <c r="K97" s="1052">
        <f t="shared" si="4"/>
        <v>-49.27</v>
      </c>
      <c r="M97" s="1052">
        <f>IF(VLOOKUP($A97,'hk2012'!$A:$G,1)=$A97,VLOOKUP($A97,'hk2012'!$A:$G,6),0)</f>
        <v>0</v>
      </c>
      <c r="N97" s="1052">
        <f>IF(VLOOKUP($A97,'hk2012'!$A:$M,1)=$A97,VLOOKUP($A97,'hk2012'!$A:$M,7),0)</f>
        <v>0</v>
      </c>
      <c r="O97" s="1052">
        <f>IF(VLOOKUP($A97,'hk2012'!$A:$H,1)=$A97,VLOOKUP($A97,'hk2012'!$A:$H,8),0)</f>
        <v>49.27</v>
      </c>
      <c r="P97" s="1052">
        <f>SUM(M97+N97-O97)</f>
        <v>-49.27</v>
      </c>
    </row>
    <row r="98" spans="1:16" ht="15.95" customHeight="1">
      <c r="A98" s="1379"/>
      <c r="B98" s="1408"/>
      <c r="C98" s="1399"/>
      <c r="D98" s="1382" t="s">
        <v>2695</v>
      </c>
      <c r="E98" s="1383"/>
      <c r="F98" s="1383"/>
      <c r="G98" s="1347"/>
      <c r="H98" s="1052"/>
      <c r="I98" s="1052"/>
      <c r="J98" s="1052"/>
      <c r="K98" s="1052"/>
      <c r="M98" s="1052"/>
      <c r="N98" s="1052"/>
      <c r="O98" s="1052"/>
      <c r="P98" s="1052"/>
    </row>
    <row r="99" spans="1:16" ht="15.95" customHeight="1">
      <c r="A99" s="1379" t="s">
        <v>2252</v>
      </c>
      <c r="B99" s="1408"/>
      <c r="C99" s="1381" t="str">
        <f>IF(VLOOKUP($A99,Osnova!$A:$C,1)=$A99,VLOOKUP($A99,Osnova!$A:$C,3),0)</f>
        <v xml:space="preserve">Zamestnanci </v>
      </c>
      <c r="D99" s="1382" t="s">
        <v>2696</v>
      </c>
      <c r="E99" s="1383">
        <f>SUM(H99-K99)</f>
        <v>-237.75999999999988</v>
      </c>
      <c r="F99" s="1383">
        <f t="shared" ref="F99:F117" si="5">SUM(M99-P99)</f>
        <v>107.83000000000038</v>
      </c>
      <c r="G99" s="1347"/>
      <c r="H99" s="1052">
        <f>IF(VLOOKUP($A99,'hk2013'!$A:$G,1)=$A99,VLOOKUP($A99,'hk2013'!$A:$G,6),0)</f>
        <v>-480.1</v>
      </c>
      <c r="I99" s="1052">
        <f>IF(VLOOKUP($A99,'hk2013'!$A:$G,1)=$A99,VLOOKUP($A99,'hk2013'!$A:$G,7),0)</f>
        <v>3194.77</v>
      </c>
      <c r="J99" s="1052">
        <f>IF(VLOOKUP($A99,'hk2013'!$A:$H,1)=$A99,VLOOKUP($A99,'hk2013'!$A:$H,8),0)</f>
        <v>2957.01</v>
      </c>
      <c r="K99" s="1052">
        <f t="shared" si="4"/>
        <v>-242.34000000000015</v>
      </c>
      <c r="M99" s="1052">
        <f>IF(VLOOKUP($A99,'hk2012'!$A:$G,1)=$A99,VLOOKUP($A99,'hk2012'!$A:$G,6),0)</f>
        <v>-372.27</v>
      </c>
      <c r="N99" s="1052">
        <f>IF(VLOOKUP($A99,'hk2012'!$A:$M,1)=$A99,VLOOKUP($A99,'hk2012'!$A:$M,7),0)</f>
        <v>5740.74</v>
      </c>
      <c r="O99" s="1052">
        <f>IF(VLOOKUP($A99,'hk2012'!$A:$H,1)=$A99,VLOOKUP($A99,'hk2012'!$A:$H,8),0)</f>
        <v>5848.57</v>
      </c>
      <c r="P99" s="1052">
        <f>SUM(M99+N99-O99)</f>
        <v>-480.10000000000036</v>
      </c>
    </row>
    <row r="100" spans="1:16" ht="15.95" customHeight="1">
      <c r="A100" s="1379" t="s">
        <v>2254</v>
      </c>
      <c r="B100" s="1408"/>
      <c r="C100" s="1381" t="str">
        <f>IF(VLOOKUP($A100,Osnova!$A:$C,1)=$A100,VLOOKUP($A100,Osnova!$A:$C,3),0)</f>
        <v xml:space="preserve">Ostatné záväzky voči zamestnancom </v>
      </c>
      <c r="D100" s="1382" t="s">
        <v>2697</v>
      </c>
      <c r="E100" s="1383">
        <f>SUM(H100-K100)</f>
        <v>0</v>
      </c>
      <c r="F100" s="1383">
        <f t="shared" si="5"/>
        <v>0</v>
      </c>
      <c r="G100" s="1347"/>
      <c r="H100" s="1052">
        <f>IF(VLOOKUP($A100,'hk2013'!$A:$G,1)=$A100,VLOOKUP($A100,'hk2013'!$A:$G,6),0)</f>
        <v>0</v>
      </c>
      <c r="I100" s="1052">
        <f>IF(VLOOKUP($A100,'hk2013'!$A:$G,1)=$A100,VLOOKUP($A100,'hk2013'!$A:$G,7),0)</f>
        <v>0</v>
      </c>
      <c r="J100" s="1052">
        <f>IF(VLOOKUP($A100,'hk2013'!$A:$H,1)=$A100,VLOOKUP($A100,'hk2013'!$A:$H,8),0)</f>
        <v>0</v>
      </c>
      <c r="K100" s="1052">
        <f t="shared" si="4"/>
        <v>0</v>
      </c>
      <c r="M100" s="1052">
        <f>IF(VLOOKUP($A100,'hk2012'!$A:$G,1)=$A100,VLOOKUP($A100,'hk2012'!$A:$G,6),0)</f>
        <v>0</v>
      </c>
      <c r="N100" s="1052">
        <f>IF(VLOOKUP($A100,'hk2012'!$A:$M,1)=$A100,VLOOKUP($A100,'hk2012'!$A:$M,7),0)</f>
        <v>0</v>
      </c>
      <c r="O100" s="1052">
        <f>IF(VLOOKUP($A100,'hk2012'!$A:$H,1)=$A100,VLOOKUP($A100,'hk2012'!$A:$H,8),0)</f>
        <v>0</v>
      </c>
      <c r="P100" s="1052">
        <f>SUM(M100+N100-O100)</f>
        <v>0</v>
      </c>
    </row>
    <row r="101" spans="1:16" ht="15.95" customHeight="1">
      <c r="A101" s="1379" t="s">
        <v>887</v>
      </c>
      <c r="B101" s="1408"/>
      <c r="C101" s="1381" t="str">
        <f>IF(VLOOKUP($A101,Osnova!$A:$C,1)=$A101,VLOOKUP($A101,Osnova!$A:$C,3),0)</f>
        <v xml:space="preserve">Zúčtovanie s orgánmi sociálneho zabezpečenia a zdravotného poistenia </v>
      </c>
      <c r="D101" s="1382" t="s">
        <v>2698</v>
      </c>
      <c r="E101" s="1383">
        <f>SUM(H101-K101)</f>
        <v>-116.29000000000011</v>
      </c>
      <c r="F101" s="1383">
        <f t="shared" si="5"/>
        <v>8.1400000000000716</v>
      </c>
      <c r="G101" s="1347"/>
      <c r="H101" s="1052">
        <f>IF(VLOOKUP($A101,'hk2013'!$A:$G,1)=$A101,VLOOKUP($A101,'hk2013'!$A:$G,6),0)</f>
        <v>-162.16999999999999</v>
      </c>
      <c r="I101" s="1052">
        <f>IF(VLOOKUP($A101,'hk2013'!$A:$G,1)=$A101,VLOOKUP($A101,'hk2013'!$A:$G,7),0)</f>
        <v>1542.45</v>
      </c>
      <c r="J101" s="1052">
        <f>IF(VLOOKUP($A101,'hk2013'!$A:$H,1)=$A101,VLOOKUP($A101,'hk2013'!$A:$H,8),0)</f>
        <v>1426.1599999999999</v>
      </c>
      <c r="K101" s="1052">
        <f t="shared" si="4"/>
        <v>-45.879999999999882</v>
      </c>
      <c r="M101" s="1052">
        <f>IF(VLOOKUP($A101,'hk2012'!$A:$G,1)=$A101,VLOOKUP($A101,'hk2012'!$A:$G,6),0)</f>
        <v>-154.03</v>
      </c>
      <c r="N101" s="1052">
        <f>IF(VLOOKUP($A101,'hk2012'!$A:$M,1)=$A101,VLOOKUP($A101,'hk2012'!$A:$M,7),0)</f>
        <v>1923.76</v>
      </c>
      <c r="O101" s="1052">
        <f>IF(VLOOKUP($A101,'hk2012'!$A:$H,1)=$A101,VLOOKUP($A101,'hk2012'!$A:$H,8),0)</f>
        <v>1931.9</v>
      </c>
      <c r="P101" s="1052">
        <f>SUM(M101+N101-O101)</f>
        <v>-162.17000000000007</v>
      </c>
    </row>
    <row r="102" spans="1:16" ht="15.95" customHeight="1">
      <c r="A102" s="1379"/>
      <c r="B102" s="1408"/>
      <c r="C102" s="1399"/>
      <c r="D102" s="1382" t="s">
        <v>2699</v>
      </c>
      <c r="E102" s="1383"/>
      <c r="F102" s="1383"/>
      <c r="G102" s="1347"/>
      <c r="H102" s="1052"/>
      <c r="I102" s="1052"/>
      <c r="J102" s="1052"/>
      <c r="K102" s="1052"/>
      <c r="M102" s="1052"/>
      <c r="N102" s="1052"/>
      <c r="O102" s="1052"/>
      <c r="P102" s="1052"/>
    </row>
    <row r="103" spans="1:16" ht="15.95" customHeight="1">
      <c r="A103" s="1379" t="s">
        <v>889</v>
      </c>
      <c r="B103" s="1408"/>
      <c r="C103" s="1381" t="str">
        <f>IF(VLOOKUP($A103,Osnova!$A:$C,1)=$A103,VLOOKUP($A103,Osnova!$A:$C,3),0)</f>
        <v xml:space="preserve">Ostatné priame dane </v>
      </c>
      <c r="D103" s="1382" t="s">
        <v>2700</v>
      </c>
      <c r="E103" s="1383">
        <f>SUM(H103-K103)</f>
        <v>-44.94</v>
      </c>
      <c r="F103" s="1383">
        <f t="shared" si="5"/>
        <v>-25.520000000000039</v>
      </c>
      <c r="G103" s="1347"/>
      <c r="H103" s="1052">
        <f>IF(VLOOKUP($A103,'hk2013'!$A:$G,1)=$A103,VLOOKUP($A103,'hk2013'!$A:$G,6),0)</f>
        <v>-67.05</v>
      </c>
      <c r="I103" s="1052">
        <f>IF(VLOOKUP($A103,'hk2013'!$A:$G,1)=$A103,VLOOKUP($A103,'hk2013'!$A:$G,7),0)</f>
        <v>185.92000000000002</v>
      </c>
      <c r="J103" s="1052">
        <f>IF(VLOOKUP($A103,'hk2013'!$A:$H,1)=$A103,VLOOKUP($A103,'hk2013'!$A:$H,8),0)</f>
        <v>140.98000000000002</v>
      </c>
      <c r="K103" s="1052">
        <f t="shared" si="4"/>
        <v>-22.11</v>
      </c>
      <c r="M103" s="1052">
        <f>IF(VLOOKUP($A103,'hk2012'!$A:$G,1)=$A103,VLOOKUP($A103,'hk2012'!$A:$G,6),0)</f>
        <v>-92.57</v>
      </c>
      <c r="N103" s="1052">
        <f>IF(VLOOKUP($A103,'hk2012'!$A:$M,1)=$A103,VLOOKUP($A103,'hk2012'!$A:$M,7),0)</f>
        <v>379.42</v>
      </c>
      <c r="O103" s="1052">
        <f>IF(VLOOKUP($A103,'hk2012'!$A:$H,1)=$A103,VLOOKUP($A103,'hk2012'!$A:$H,8),0)</f>
        <v>353.9</v>
      </c>
      <c r="P103" s="1052">
        <f>SUM(M103+N103-O103)</f>
        <v>-67.049999999999955</v>
      </c>
    </row>
    <row r="104" spans="1:16" ht="15.95" customHeight="1">
      <c r="A104" s="1379" t="s">
        <v>890</v>
      </c>
      <c r="B104" s="1408"/>
      <c r="C104" s="1381" t="str">
        <f>IF(VLOOKUP($A104,Osnova!$A:$C,1)=$A104,VLOOKUP($A104,Osnova!$A:$C,3),0)</f>
        <v xml:space="preserve">Daň z pridanej hodnoty </v>
      </c>
      <c r="D104" s="1382" t="s">
        <v>2701</v>
      </c>
      <c r="E104" s="1383">
        <f>SUM(H104-K104)</f>
        <v>-1745.76</v>
      </c>
      <c r="F104" s="1383">
        <f t="shared" si="5"/>
        <v>148.06000000000017</v>
      </c>
      <c r="G104" s="1347"/>
      <c r="H104" s="1052">
        <f>IF(VLOOKUP($A104,'hk2013'!$A:$G,1)=$A104,VLOOKUP($A104,'hk2013'!$A:$G,6),0)</f>
        <v>-1883.47</v>
      </c>
      <c r="I104" s="1052">
        <f>IF(VLOOKUP($A104,'hk2013'!$A:$G,1)=$A104,VLOOKUP($A104,'hk2013'!$A:$G,7),0)</f>
        <v>6216.34</v>
      </c>
      <c r="J104" s="1052">
        <f>IF(VLOOKUP($A104,'hk2013'!$A:$H,1)=$A104,VLOOKUP($A104,'hk2013'!$A:$H,8),0)</f>
        <v>4470.58</v>
      </c>
      <c r="K104" s="1052">
        <f t="shared" si="4"/>
        <v>-137.71000000000004</v>
      </c>
      <c r="M104" s="1052">
        <f>IF(VLOOKUP($A104,'hk2012'!$A:$G,1)=$A104,VLOOKUP($A104,'hk2012'!$A:$G,6),0)</f>
        <v>-1735.41</v>
      </c>
      <c r="N104" s="1052">
        <f>IF(VLOOKUP($A104,'hk2012'!$A:$M,1)=$A104,VLOOKUP($A104,'hk2012'!$A:$M,7),0)</f>
        <v>7139.32</v>
      </c>
      <c r="O104" s="1052">
        <f>IF(VLOOKUP($A104,'hk2012'!$A:$H,1)=$A104,VLOOKUP($A104,'hk2012'!$A:$H,8),0)</f>
        <v>7287.38</v>
      </c>
      <c r="P104" s="1052">
        <f>SUM(M104+N104-O104)</f>
        <v>-1883.4700000000003</v>
      </c>
    </row>
    <row r="105" spans="1:16" ht="15.95" customHeight="1">
      <c r="A105" s="1379" t="s">
        <v>891</v>
      </c>
      <c r="B105" s="1408"/>
      <c r="C105" s="1381" t="str">
        <f>IF(VLOOKUP($A105,Osnova!$A:$C,1)=$A105,VLOOKUP($A105,Osnova!$A:$C,3),0)</f>
        <v xml:space="preserve">Ostatné dane a poplatky </v>
      </c>
      <c r="D105" s="1382" t="s">
        <v>2702</v>
      </c>
      <c r="E105" s="1383">
        <f>SUM(H105-K105)</f>
        <v>-153.34999999999997</v>
      </c>
      <c r="F105" s="1383">
        <f t="shared" si="5"/>
        <v>-153.34999999999997</v>
      </c>
      <c r="G105" s="1347"/>
      <c r="H105" s="1052">
        <f>IF(VLOOKUP($A105,'hk2013'!$A:$G,1)=$A105,VLOOKUP($A105,'hk2013'!$A:$G,6),0)</f>
        <v>432.17</v>
      </c>
      <c r="I105" s="1052">
        <f>IF(VLOOKUP($A105,'hk2013'!$A:$G,1)=$A105,VLOOKUP($A105,'hk2013'!$A:$G,7),0)</f>
        <v>153.35000000000002</v>
      </c>
      <c r="J105" s="1052">
        <f>IF(VLOOKUP($A105,'hk2013'!$A:$H,1)=$A105,VLOOKUP($A105,'hk2013'!$A:$H,8),0)</f>
        <v>0</v>
      </c>
      <c r="K105" s="1052">
        <f t="shared" si="4"/>
        <v>585.52</v>
      </c>
      <c r="M105" s="1052">
        <f>IF(VLOOKUP($A105,'hk2012'!$A:$G,1)=$A105,VLOOKUP($A105,'hk2012'!$A:$G,6),0)</f>
        <v>278.82</v>
      </c>
      <c r="N105" s="1052">
        <f>IF(VLOOKUP($A105,'hk2012'!$A:$M,1)=$A105,VLOOKUP($A105,'hk2012'!$A:$M,7),0)</f>
        <v>153.35</v>
      </c>
      <c r="O105" s="1052">
        <f>IF(VLOOKUP($A105,'hk2012'!$A:$H,1)=$A105,VLOOKUP($A105,'hk2012'!$A:$H,8),0)</f>
        <v>0</v>
      </c>
      <c r="P105" s="1052">
        <f>SUM(M105+N105-O105)</f>
        <v>432.16999999999996</v>
      </c>
    </row>
    <row r="106" spans="1:16" ht="15.95" customHeight="1">
      <c r="A106" s="1379"/>
      <c r="B106" s="1408"/>
      <c r="C106" s="1399"/>
      <c r="D106" s="1382" t="s">
        <v>2703</v>
      </c>
      <c r="E106" s="1383"/>
      <c r="F106" s="1383"/>
      <c r="G106" s="1347"/>
      <c r="H106" s="1052"/>
      <c r="I106" s="1052"/>
      <c r="J106" s="1052"/>
      <c r="K106" s="1052"/>
      <c r="M106" s="1052"/>
      <c r="N106" s="1052"/>
      <c r="O106" s="1052"/>
      <c r="P106" s="1052"/>
    </row>
    <row r="107" spans="1:16" ht="15.95" customHeight="1">
      <c r="A107" s="1379" t="s">
        <v>898</v>
      </c>
      <c r="B107" s="1408"/>
      <c r="C107" s="1381" t="str">
        <f>IF(VLOOKUP($A107,Osnova!$A:$C,1)=$A107,VLOOKUP($A107,Osnova!$A:$C,3),0)</f>
        <v xml:space="preserve">Záväzky v rámci konsolidovaného celku </v>
      </c>
      <c r="D107" s="1382" t="s">
        <v>2704</v>
      </c>
      <c r="E107" s="1383">
        <f t="shared" ref="E107:E112" si="6">SUM(H107-K107)</f>
        <v>0</v>
      </c>
      <c r="F107" s="1383">
        <f t="shared" si="5"/>
        <v>0</v>
      </c>
      <c r="G107" s="1347"/>
      <c r="H107" s="1052">
        <f>IF(VLOOKUP($A107,'hk2013'!$A:$G,1)=$A107,VLOOKUP($A107,'hk2013'!$A:$G,6),0)</f>
        <v>0</v>
      </c>
      <c r="I107" s="1052">
        <f>IF(VLOOKUP($A107,'hk2013'!$A:$G,1)=$A107,VLOOKUP($A107,'hk2013'!$A:$G,7),0)</f>
        <v>0</v>
      </c>
      <c r="J107" s="1052">
        <f>IF(VLOOKUP($A107,'hk2013'!$A:$H,1)=$A107,VLOOKUP($A107,'hk2013'!$A:$H,8),0)</f>
        <v>0</v>
      </c>
      <c r="K107" s="1052">
        <f t="shared" si="4"/>
        <v>0</v>
      </c>
      <c r="M107" s="1052">
        <f>IF(VLOOKUP($A107,'hk2012'!$A:$G,1)=$A107,VLOOKUP($A107,'hk2012'!$A:$G,6),0)</f>
        <v>0</v>
      </c>
      <c r="N107" s="1052">
        <f>IF(VLOOKUP($A107,'hk2012'!$A:$M,1)=$A107,VLOOKUP($A107,'hk2012'!$A:$M,7),0)</f>
        <v>0</v>
      </c>
      <c r="O107" s="1052">
        <f>IF(VLOOKUP($A107,'hk2012'!$A:$H,1)=$A107,VLOOKUP($A107,'hk2012'!$A:$H,8),0)</f>
        <v>0</v>
      </c>
      <c r="P107" s="1052">
        <f t="shared" ref="P107:P112" si="7">SUM(M107+N107-O107)</f>
        <v>0</v>
      </c>
    </row>
    <row r="108" spans="1:16" ht="15.95" customHeight="1">
      <c r="A108" s="1379" t="s">
        <v>2277</v>
      </c>
      <c r="B108" s="1408"/>
      <c r="C108" s="1381" t="str">
        <f>IF(VLOOKUP($A108,Osnova!$A:$C,1)=$A108,VLOOKUP($A108,Osnova!$A:$C,3),0)</f>
        <v xml:space="preserve">Záväzky voči spoločníkom a členom pri rozdeľovaní zisku </v>
      </c>
      <c r="D108" s="1382" t="s">
        <v>2705</v>
      </c>
      <c r="E108" s="1383">
        <f t="shared" si="6"/>
        <v>0</v>
      </c>
      <c r="F108" s="1383">
        <f t="shared" si="5"/>
        <v>0</v>
      </c>
      <c r="G108" s="1347"/>
      <c r="H108" s="1052">
        <f>IF(VLOOKUP($A108,'hk2013'!$A:$G,1)=$A108,VLOOKUP($A108,'hk2013'!$A:$G,6),0)</f>
        <v>0</v>
      </c>
      <c r="I108" s="1052">
        <f>IF(VLOOKUP($A108,'hk2013'!$A:$G,1)=$A108,VLOOKUP($A108,'hk2013'!$A:$G,7),0)</f>
        <v>0</v>
      </c>
      <c r="J108" s="1052">
        <f>IF(VLOOKUP($A108,'hk2013'!$A:$H,1)=$A108,VLOOKUP($A108,'hk2013'!$A:$H,8),0)</f>
        <v>0</v>
      </c>
      <c r="K108" s="1052">
        <f t="shared" si="4"/>
        <v>0</v>
      </c>
      <c r="M108" s="1052">
        <f>IF(VLOOKUP($A108,'hk2012'!$A:$G,1)=$A108,VLOOKUP($A108,'hk2012'!$A:$G,6),0)</f>
        <v>0</v>
      </c>
      <c r="N108" s="1052">
        <f>IF(VLOOKUP($A108,'hk2012'!$A:$M,1)=$A108,VLOOKUP($A108,'hk2012'!$A:$M,7),0)</f>
        <v>0</v>
      </c>
      <c r="O108" s="1052">
        <f>IF(VLOOKUP($A108,'hk2012'!$A:$H,1)=$A108,VLOOKUP($A108,'hk2012'!$A:$H,8),0)</f>
        <v>0</v>
      </c>
      <c r="P108" s="1052">
        <f t="shared" si="7"/>
        <v>0</v>
      </c>
    </row>
    <row r="109" spans="1:16" ht="15.95" customHeight="1">
      <c r="A109" s="1379" t="s">
        <v>2279</v>
      </c>
      <c r="B109" s="1408"/>
      <c r="C109" s="1381" t="str">
        <f>IF(VLOOKUP($A109,Osnova!$A:$C,1)=$A109,VLOOKUP($A109,Osnova!$A:$C,3),0)</f>
        <v xml:space="preserve">Ostatné záväzky voči spoločníkom a členom </v>
      </c>
      <c r="D109" s="1382" t="s">
        <v>2706</v>
      </c>
      <c r="E109" s="1383">
        <f t="shared" si="6"/>
        <v>-54.169999999998254</v>
      </c>
      <c r="F109" s="1383">
        <f t="shared" si="5"/>
        <v>-1.930000000000291</v>
      </c>
      <c r="G109" s="1347"/>
      <c r="H109" s="1052">
        <f>IF(VLOOKUP($A109,'hk2013'!$A:$G,1)=$A109,VLOOKUP($A109,'hk2013'!$A:$G,6),0)</f>
        <v>-20001.03</v>
      </c>
      <c r="I109" s="1052">
        <f>IF(VLOOKUP($A109,'hk2013'!$A:$G,1)=$A109,VLOOKUP($A109,'hk2013'!$A:$G,7),0)</f>
        <v>54.17</v>
      </c>
      <c r="J109" s="1052">
        <f>IF(VLOOKUP($A109,'hk2013'!$A:$H,1)=$A109,VLOOKUP($A109,'hk2013'!$A:$H,8),0)</f>
        <v>0</v>
      </c>
      <c r="K109" s="1052">
        <f t="shared" si="4"/>
        <v>-19946.86</v>
      </c>
      <c r="M109" s="1052">
        <f>IF(VLOOKUP($A109,'hk2012'!$A:$G,1)=$A109,VLOOKUP($A109,'hk2012'!$A:$G,6),0)</f>
        <v>-20002.96</v>
      </c>
      <c r="N109" s="1052">
        <f>IF(VLOOKUP($A109,'hk2012'!$A:$M,1)=$A109,VLOOKUP($A109,'hk2012'!$A:$M,7),0)</f>
        <v>1241.74</v>
      </c>
      <c r="O109" s="1052">
        <f>IF(VLOOKUP($A109,'hk2012'!$A:$H,1)=$A109,VLOOKUP($A109,'hk2012'!$A:$H,8),0)</f>
        <v>1239.81</v>
      </c>
      <c r="P109" s="1052">
        <f t="shared" si="7"/>
        <v>-20001.03</v>
      </c>
    </row>
    <row r="110" spans="1:16" ht="15.95" customHeight="1">
      <c r="A110" s="1379" t="s">
        <v>2281</v>
      </c>
      <c r="B110" s="1408"/>
      <c r="C110" s="1381" t="str">
        <f>IF(VLOOKUP($A110,Osnova!$A:$C,1)=$A110,VLOOKUP($A110,Osnova!$A:$C,3),0)</f>
        <v xml:space="preserve">Záväzky voči spoločníkom a členom zo závislej činnosti </v>
      </c>
      <c r="D110" s="1382" t="s">
        <v>2707</v>
      </c>
      <c r="E110" s="1383">
        <f t="shared" si="6"/>
        <v>0</v>
      </c>
      <c r="F110" s="1383">
        <f t="shared" si="5"/>
        <v>0</v>
      </c>
      <c r="G110" s="1347"/>
      <c r="H110" s="1052">
        <f>IF(VLOOKUP($A110,'hk2013'!$A:$G,1)=$A110,VLOOKUP($A110,'hk2013'!$A:$G,6),0)</f>
        <v>0</v>
      </c>
      <c r="I110" s="1052">
        <f>IF(VLOOKUP($A110,'hk2013'!$A:$G,1)=$A110,VLOOKUP($A110,'hk2013'!$A:$G,7),0)</f>
        <v>0</v>
      </c>
      <c r="J110" s="1052">
        <f>IF(VLOOKUP($A110,'hk2013'!$A:$H,1)=$A110,VLOOKUP($A110,'hk2013'!$A:$H,8),0)</f>
        <v>0</v>
      </c>
      <c r="K110" s="1052">
        <f t="shared" si="4"/>
        <v>0</v>
      </c>
      <c r="M110" s="1052">
        <f>IF(VLOOKUP($A110,'hk2012'!$A:$G,1)=$A110,VLOOKUP($A110,'hk2012'!$A:$G,6),0)</f>
        <v>0</v>
      </c>
      <c r="N110" s="1052">
        <f>IF(VLOOKUP($A110,'hk2012'!$A:$M,1)=$A110,VLOOKUP($A110,'hk2012'!$A:$M,7),0)</f>
        <v>0</v>
      </c>
      <c r="O110" s="1052">
        <f>IF(VLOOKUP($A110,'hk2012'!$A:$H,1)=$A110,VLOOKUP($A110,'hk2012'!$A:$H,8),0)</f>
        <v>0</v>
      </c>
      <c r="P110" s="1052">
        <f t="shared" si="7"/>
        <v>0</v>
      </c>
    </row>
    <row r="111" spans="1:16" ht="15.95" customHeight="1">
      <c r="A111" s="1379" t="s">
        <v>2283</v>
      </c>
      <c r="B111" s="1408"/>
      <c r="C111" s="1381" t="str">
        <f>IF(VLOOKUP($A111,Osnova!$A:$C,1)=$A111,VLOOKUP($A111,Osnova!$A:$C,3),0)</f>
        <v xml:space="preserve">Záväzky z upísaných nesplatených cenných papierov a vkladov </v>
      </c>
      <c r="D111" s="1382" t="s">
        <v>2708</v>
      </c>
      <c r="E111" s="1383">
        <f t="shared" si="6"/>
        <v>0</v>
      </c>
      <c r="F111" s="1383">
        <f t="shared" si="5"/>
        <v>0</v>
      </c>
      <c r="G111" s="1347"/>
      <c r="H111" s="1052">
        <f>IF(VLOOKUP($A111,'hk2013'!$A:$G,1)=$A111,VLOOKUP($A111,'hk2013'!$A:$G,6),0)</f>
        <v>0</v>
      </c>
      <c r="I111" s="1052">
        <f>IF(VLOOKUP($A111,'hk2013'!$A:$G,1)=$A111,VLOOKUP($A111,'hk2013'!$A:$G,7),0)</f>
        <v>0</v>
      </c>
      <c r="J111" s="1052">
        <f>IF(VLOOKUP($A111,'hk2013'!$A:$H,1)=$A111,VLOOKUP($A111,'hk2013'!$A:$H,8),0)</f>
        <v>0</v>
      </c>
      <c r="K111" s="1052">
        <f t="shared" si="4"/>
        <v>0</v>
      </c>
      <c r="M111" s="1052">
        <f>IF(VLOOKUP($A111,'hk2012'!$A:$G,1)=$A111,VLOOKUP($A111,'hk2012'!$A:$G,6),0)</f>
        <v>0</v>
      </c>
      <c r="N111" s="1052">
        <f>IF(VLOOKUP($A111,'hk2012'!$A:$M,1)=$A111,VLOOKUP($A111,'hk2012'!$A:$M,7),0)</f>
        <v>0</v>
      </c>
      <c r="O111" s="1052">
        <f>IF(VLOOKUP($A111,'hk2012'!$A:$H,1)=$A111,VLOOKUP($A111,'hk2012'!$A:$H,8),0)</f>
        <v>0</v>
      </c>
      <c r="P111" s="1052">
        <f t="shared" si="7"/>
        <v>0</v>
      </c>
    </row>
    <row r="112" spans="1:16" ht="15.95" customHeight="1">
      <c r="A112" s="1379" t="s">
        <v>2285</v>
      </c>
      <c r="B112" s="1408"/>
      <c r="C112" s="1381" t="str">
        <f>IF(VLOOKUP($A112,Osnova!$A:$C,1)=$A112,VLOOKUP($A112,Osnova!$A:$C,3),0)</f>
        <v xml:space="preserve">Záväzky voči účastníkom združenia </v>
      </c>
      <c r="D112" s="1382" t="s">
        <v>2709</v>
      </c>
      <c r="E112" s="1383">
        <f t="shared" si="6"/>
        <v>0</v>
      </c>
      <c r="F112" s="1383">
        <f t="shared" si="5"/>
        <v>0</v>
      </c>
      <c r="G112" s="1347"/>
      <c r="H112" s="1052">
        <f>IF(VLOOKUP($A112,'hk2013'!$A:$G,1)=$A112,VLOOKUP($A112,'hk2013'!$A:$G,6),0)</f>
        <v>0</v>
      </c>
      <c r="I112" s="1052">
        <f>IF(VLOOKUP($A112,'hk2013'!$A:$G,1)=$A112,VLOOKUP($A112,'hk2013'!$A:$G,7),0)</f>
        <v>0</v>
      </c>
      <c r="J112" s="1052">
        <f>IF(VLOOKUP($A112,'hk2013'!$A:$H,1)=$A112,VLOOKUP($A112,'hk2013'!$A:$H,8),0)</f>
        <v>0</v>
      </c>
      <c r="K112" s="1052">
        <f t="shared" si="4"/>
        <v>0</v>
      </c>
      <c r="M112" s="1052">
        <f>IF(VLOOKUP($A112,'hk2012'!$A:$G,1)=$A112,VLOOKUP($A112,'hk2012'!$A:$G,6),0)</f>
        <v>0</v>
      </c>
      <c r="N112" s="1052">
        <f>IF(VLOOKUP($A112,'hk2012'!$A:$M,1)=$A112,VLOOKUP($A112,'hk2012'!$A:$M,7),0)</f>
        <v>0</v>
      </c>
      <c r="O112" s="1052">
        <f>IF(VLOOKUP($A112,'hk2012'!$A:$H,1)=$A112,VLOOKUP($A112,'hk2012'!$A:$H,8),0)</f>
        <v>0</v>
      </c>
      <c r="P112" s="1052">
        <f t="shared" si="7"/>
        <v>0</v>
      </c>
    </row>
    <row r="113" spans="1:16" ht="15.95" customHeight="1">
      <c r="A113" s="1379"/>
      <c r="B113" s="1408"/>
      <c r="C113" s="1399"/>
      <c r="D113" s="1382" t="s">
        <v>2710</v>
      </c>
      <c r="E113" s="1383"/>
      <c r="F113" s="1383"/>
      <c r="G113" s="1347"/>
      <c r="H113" s="1052"/>
      <c r="I113" s="1052"/>
      <c r="J113" s="1052"/>
      <c r="K113" s="1052"/>
      <c r="M113" s="1052"/>
      <c r="N113" s="1052"/>
      <c r="O113" s="1052"/>
      <c r="P113" s="1052"/>
    </row>
    <row r="114" spans="1:16" ht="15.95" customHeight="1">
      <c r="A114" s="1379" t="s">
        <v>900</v>
      </c>
      <c r="B114" s="1408"/>
      <c r="C114" s="1381" t="str">
        <f>IF(VLOOKUP($A114,Osnova!$A:$C,1)=$A114,VLOOKUP($A114,Osnova!$A:$C,3),0)</f>
        <v xml:space="preserve">Záväzky z kúpy podniku </v>
      </c>
      <c r="D114" s="1382" t="s">
        <v>2711</v>
      </c>
      <c r="E114" s="1383">
        <f>SUM(H114-K114)</f>
        <v>0</v>
      </c>
      <c r="F114" s="1383">
        <f t="shared" si="5"/>
        <v>0</v>
      </c>
      <c r="G114" s="1347"/>
      <c r="H114" s="1052">
        <f>IF(VLOOKUP($A114,'hk2013'!$A:$G,1)=$A114,VLOOKUP($A114,'hk2013'!$A:$G,6),0)</f>
        <v>0</v>
      </c>
      <c r="I114" s="1052">
        <f>IF(VLOOKUP($A114,'hk2013'!$A:$G,1)=$A114,VLOOKUP($A114,'hk2013'!$A:$G,7),0)</f>
        <v>0</v>
      </c>
      <c r="J114" s="1052">
        <f>IF(VLOOKUP($A114,'hk2013'!$A:$H,1)=$A114,VLOOKUP($A114,'hk2013'!$A:$H,8),0)</f>
        <v>0</v>
      </c>
      <c r="K114" s="1052">
        <f t="shared" si="4"/>
        <v>0</v>
      </c>
      <c r="M114" s="1052">
        <f>IF(VLOOKUP($A114,'hk2012'!$A:$G,1)=$A114,VLOOKUP($A114,'hk2012'!$A:$G,6),0)</f>
        <v>0</v>
      </c>
      <c r="N114" s="1052">
        <f>IF(VLOOKUP($A114,'hk2012'!$A:$M,1)=$A114,VLOOKUP($A114,'hk2012'!$A:$M,7),0)</f>
        <v>0</v>
      </c>
      <c r="O114" s="1052">
        <f>IF(VLOOKUP($A114,'hk2012'!$A:$H,1)=$A114,VLOOKUP($A114,'hk2012'!$A:$H,8),0)</f>
        <v>0</v>
      </c>
      <c r="P114" s="1052">
        <f>SUM(M114+N114-O114)</f>
        <v>0</v>
      </c>
    </row>
    <row r="115" spans="1:16" ht="15.95" customHeight="1">
      <c r="A115" s="1379" t="s">
        <v>901</v>
      </c>
      <c r="B115" s="1408"/>
      <c r="C115" s="1381" t="str">
        <f>IF(VLOOKUP($A115,Osnova!$A:$C,1)=$A115,VLOOKUP($A115,Osnova!$A:$C,3),0)</f>
        <v xml:space="preserve">Pohľadávky a záväzky z pevných termínových operácií </v>
      </c>
      <c r="D115" s="1382" t="s">
        <v>2712</v>
      </c>
      <c r="E115" s="1383">
        <f>SUM(H115-K115)</f>
        <v>0</v>
      </c>
      <c r="F115" s="1383">
        <f t="shared" si="5"/>
        <v>0</v>
      </c>
      <c r="G115" s="1347"/>
      <c r="H115" s="1052">
        <f>IF(VLOOKUP($A115,'hk2013'!$A:$G,1)=$A115,VLOOKUP($A115,'hk2013'!$A:$G,6),0)</f>
        <v>0</v>
      </c>
      <c r="I115" s="1052">
        <f>IF(VLOOKUP($A115,'hk2013'!$A:$G,1)=$A115,VLOOKUP($A115,'hk2013'!$A:$G,7),0)</f>
        <v>0</v>
      </c>
      <c r="J115" s="1052">
        <f>IF(VLOOKUP($A115,'hk2013'!$A:$H,1)=$A115,VLOOKUP($A115,'hk2013'!$A:$H,8),0)</f>
        <v>0</v>
      </c>
      <c r="K115" s="1052">
        <f t="shared" si="4"/>
        <v>0</v>
      </c>
      <c r="M115" s="1052">
        <f>IF(VLOOKUP($A115,'hk2012'!$A:$G,1)=$A115,VLOOKUP($A115,'hk2012'!$A:$G,6),0)</f>
        <v>0</v>
      </c>
      <c r="N115" s="1052">
        <f>IF(VLOOKUP($A115,'hk2012'!$A:$M,1)=$A115,VLOOKUP($A115,'hk2012'!$A:$M,7),0)</f>
        <v>0</v>
      </c>
      <c r="O115" s="1052">
        <f>IF(VLOOKUP($A115,'hk2012'!$A:$H,1)=$A115,VLOOKUP($A115,'hk2012'!$A:$H,8),0)</f>
        <v>0</v>
      </c>
      <c r="P115" s="1052">
        <f>SUM(M115+N115-O115)</f>
        <v>0</v>
      </c>
    </row>
    <row r="116" spans="1:16" ht="15.95" customHeight="1">
      <c r="A116" s="1379" t="s">
        <v>905</v>
      </c>
      <c r="B116" s="1408"/>
      <c r="C116" s="1381" t="str">
        <f>IF(VLOOKUP($A116,Osnova!$A:$C,1)=$A116,VLOOKUP($A116,Osnova!$A:$C,3),0)</f>
        <v xml:space="preserve">Predané opcie </v>
      </c>
      <c r="D116" s="1382" t="s">
        <v>2713</v>
      </c>
      <c r="E116" s="1383">
        <f>SUM(H116-K116)</f>
        <v>0</v>
      </c>
      <c r="F116" s="1383">
        <f t="shared" si="5"/>
        <v>0</v>
      </c>
      <c r="G116" s="1347"/>
      <c r="H116" s="1052">
        <f>IF(VLOOKUP($A116,'hk2013'!$A:$G,1)=$A116,VLOOKUP($A116,'hk2013'!$A:$G,6),0)</f>
        <v>0</v>
      </c>
      <c r="I116" s="1052">
        <f>IF(VLOOKUP($A116,'hk2013'!$A:$G,1)=$A116,VLOOKUP($A116,'hk2013'!$A:$G,7),0)</f>
        <v>0</v>
      </c>
      <c r="J116" s="1052">
        <f>IF(VLOOKUP($A116,'hk2013'!$A:$H,1)=$A116,VLOOKUP($A116,'hk2013'!$A:$H,8),0)</f>
        <v>0</v>
      </c>
      <c r="K116" s="1052">
        <f t="shared" si="4"/>
        <v>0</v>
      </c>
      <c r="M116" s="1052">
        <f>IF(VLOOKUP($A116,'hk2012'!$A:$G,1)=$A116,VLOOKUP($A116,'hk2012'!$A:$G,6),0)</f>
        <v>0</v>
      </c>
      <c r="N116" s="1052">
        <f>IF(VLOOKUP($A116,'hk2012'!$A:$M,1)=$A116,VLOOKUP($A116,'hk2012'!$A:$M,7),0)</f>
        <v>0</v>
      </c>
      <c r="O116" s="1052">
        <f>IF(VLOOKUP($A116,'hk2012'!$A:$H,1)=$A116,VLOOKUP($A116,'hk2012'!$A:$H,8),0)</f>
        <v>0</v>
      </c>
      <c r="P116" s="1052">
        <f>SUM(M116+N116-O116)</f>
        <v>0</v>
      </c>
    </row>
    <row r="117" spans="1:16" ht="15.95" customHeight="1">
      <c r="A117" s="1379" t="s">
        <v>2297</v>
      </c>
      <c r="B117" s="1408"/>
      <c r="C117" s="1381" t="str">
        <f>IF(VLOOKUP($A117,Osnova!$A:$C,1)=$A117,VLOOKUP($A117,Osnova!$A:$C,3),0)</f>
        <v xml:space="preserve">Iné záväzky </v>
      </c>
      <c r="D117" s="1382" t="s">
        <v>2714</v>
      </c>
      <c r="E117" s="1383">
        <f>SUM(H117-K117)</f>
        <v>-93.55</v>
      </c>
      <c r="F117" s="1383">
        <f t="shared" si="5"/>
        <v>5.4899999999999523</v>
      </c>
      <c r="G117" s="1347"/>
      <c r="H117" s="1052">
        <f>IF(VLOOKUP($A117,'hk2013'!$A:$G,1)=$A117,VLOOKUP($A117,'hk2013'!$A:$G,6),0)</f>
        <v>-93.55</v>
      </c>
      <c r="I117" s="1052">
        <f>IF(VLOOKUP($A117,'hk2013'!$A:$G,1)=$A117,VLOOKUP($A117,'hk2013'!$A:$G,7),0)</f>
        <v>187.1</v>
      </c>
      <c r="J117" s="1052">
        <f>IF(VLOOKUP($A117,'hk2013'!$A:$H,1)=$A117,VLOOKUP($A117,'hk2013'!$A:$H,8),0)</f>
        <v>93.55</v>
      </c>
      <c r="K117" s="1052">
        <f t="shared" si="4"/>
        <v>0</v>
      </c>
      <c r="M117" s="1052">
        <f>IF(VLOOKUP($A117,'hk2012'!$A:$G,1)=$A117,VLOOKUP($A117,'hk2012'!$A:$G,6),0)</f>
        <v>-88.06</v>
      </c>
      <c r="N117" s="1052">
        <f>IF(VLOOKUP($A117,'hk2012'!$A:$M,1)=$A117,VLOOKUP($A117,'hk2012'!$A:$M,7),0)</f>
        <v>1117.1099999999999</v>
      </c>
      <c r="O117" s="1052">
        <f>IF(VLOOKUP($A117,'hk2012'!$A:$H,1)=$A117,VLOOKUP($A117,'hk2012'!$A:$H,8),0)</f>
        <v>1122.5999999999999</v>
      </c>
      <c r="P117" s="1052">
        <f>SUM(M117+N117-O117)</f>
        <v>-93.549999999999955</v>
      </c>
    </row>
    <row r="118" spans="1:16" ht="15.95" customHeight="1">
      <c r="A118" s="1379"/>
      <c r="B118" s="1408"/>
      <c r="C118" s="1392"/>
      <c r="D118" s="1393" t="s">
        <v>2715</v>
      </c>
      <c r="E118" s="1353"/>
      <c r="F118" s="1353"/>
      <c r="G118" s="1347"/>
      <c r="H118" s="1052"/>
      <c r="I118" s="1052"/>
      <c r="J118" s="1052"/>
      <c r="K118" s="1052"/>
      <c r="M118" s="1052"/>
      <c r="N118" s="1052"/>
      <c r="O118" s="1052"/>
      <c r="P118" s="1052"/>
    </row>
    <row r="119" spans="1:16" ht="15.95" customHeight="1">
      <c r="A119" s="1394" t="s">
        <v>2716</v>
      </c>
      <c r="B119" s="1395"/>
      <c r="C119" s="1396" t="s">
        <v>2717</v>
      </c>
      <c r="D119" s="1397" t="s">
        <v>202</v>
      </c>
      <c r="E119" s="1398">
        <f>SUM(E120:E139)</f>
        <v>-83.120000000000061</v>
      </c>
      <c r="F119" s="1360">
        <f>SUM(F120:F139)</f>
        <v>4133.62</v>
      </c>
      <c r="G119" s="1347"/>
      <c r="H119" s="1052"/>
      <c r="I119" s="1052"/>
      <c r="J119" s="1052"/>
      <c r="K119" s="1052"/>
      <c r="M119" s="1052"/>
      <c r="N119" s="1052"/>
      <c r="O119" s="1052"/>
      <c r="P119" s="1052"/>
    </row>
    <row r="120" spans="1:16" ht="15.95" customHeight="1">
      <c r="A120" s="1390" t="s">
        <v>334</v>
      </c>
      <c r="B120" s="1391"/>
      <c r="C120" s="1381" t="str">
        <f>IF(VLOOKUP($A120,Osnova!$A:$C,1)=$A120,VLOOKUP($A120,Osnova!$A:$C,3),0)</f>
        <v xml:space="preserve">Obstaranie materiálu </v>
      </c>
      <c r="D120" s="1352" t="s">
        <v>2718</v>
      </c>
      <c r="E120" s="1346">
        <f>SUM(H120-K120)</f>
        <v>0</v>
      </c>
      <c r="F120" s="1469">
        <f>SUM(M120-P120)</f>
        <v>0</v>
      </c>
      <c r="G120" s="1347"/>
      <c r="H120" s="1052">
        <f>IF(VLOOKUP($A120,'hk2013'!$A:$G,1)=$A120,VLOOKUP($A120,'hk2013'!$A:$G,6),0)</f>
        <v>0</v>
      </c>
      <c r="I120" s="1052">
        <f>IF(VLOOKUP($A120,'hk2013'!$A:$G,1)=$A120,VLOOKUP($A120,'hk2013'!$A:$G,7),0)</f>
        <v>0</v>
      </c>
      <c r="J120" s="1052">
        <f>IF(VLOOKUP($A120,'hk2013'!$A:$H,1)=$A120,VLOOKUP($A120,'hk2013'!$A:$H,8),0)</f>
        <v>0</v>
      </c>
      <c r="K120" s="1052">
        <f t="shared" ref="K120:K182" si="8">SUM(H120+I120-J120)</f>
        <v>0</v>
      </c>
      <c r="M120" s="1052">
        <f>IF(VLOOKUP($A120,'hk2012'!$A:$G,1)=$A120,VLOOKUP($A120,'hk2012'!$A:$G,6),0)</f>
        <v>0</v>
      </c>
      <c r="N120" s="1052">
        <f>IF(VLOOKUP($A120,'hk2012'!$A:$M,1)=$A120,VLOOKUP($A120,'hk2012'!$A:$M,7),0)</f>
        <v>0</v>
      </c>
      <c r="O120" s="1052">
        <f>IF(VLOOKUP($A120,'hk2012'!$A:$H,1)=$A120,VLOOKUP($A120,'hk2012'!$A:$H,8),0)</f>
        <v>0</v>
      </c>
      <c r="P120" s="1052">
        <f>SUM(M120+N120-O120)</f>
        <v>0</v>
      </c>
    </row>
    <row r="121" spans="1:16" ht="15.95" customHeight="1">
      <c r="A121" s="1390" t="s">
        <v>335</v>
      </c>
      <c r="B121" s="1391"/>
      <c r="C121" s="1381" t="str">
        <f>IF(VLOOKUP($A121,Osnova!$A:$C,1)=$A121,VLOOKUP($A121,Osnova!$A:$C,3),0)</f>
        <v xml:space="preserve">Materiál na sklade </v>
      </c>
      <c r="D121" s="1393" t="s">
        <v>2719</v>
      </c>
      <c r="E121" s="1383">
        <f>SUM(H121-K121)</f>
        <v>219.13999999999993</v>
      </c>
      <c r="F121" s="1353">
        <f>SUM(M121-P121)</f>
        <v>4205</v>
      </c>
      <c r="G121" s="1347"/>
      <c r="H121" s="1052">
        <f>IF(VLOOKUP($A121,'hk2013'!$A:$G,1)=$A121,VLOOKUP($A121,'hk2013'!$A:$G,6),0)</f>
        <v>430.56</v>
      </c>
      <c r="I121" s="1052">
        <f>IF(VLOOKUP($A121,'hk2013'!$A:$G,1)=$A121,VLOOKUP($A121,'hk2013'!$A:$G,7),0)</f>
        <v>3070.86</v>
      </c>
      <c r="J121" s="1052">
        <f>IF(VLOOKUP($A121,'hk2013'!$A:$H,1)=$A121,VLOOKUP($A121,'hk2013'!$A:$H,8),0)</f>
        <v>3290</v>
      </c>
      <c r="K121" s="1052">
        <f t="shared" si="8"/>
        <v>211.42000000000007</v>
      </c>
      <c r="M121" s="1052">
        <f>IF(VLOOKUP($A121,'hk2012'!$A:$G,1)=$A121,VLOOKUP($A121,'hk2012'!$A:$G,6),0)</f>
        <v>4635.5600000000004</v>
      </c>
      <c r="N121" s="1052">
        <f>IF(VLOOKUP($A121,'hk2012'!$A:$M,1)=$A121,VLOOKUP($A121,'hk2012'!$A:$M,7),0)</f>
        <v>3556.22</v>
      </c>
      <c r="O121" s="1052">
        <f>IF(VLOOKUP($A121,'hk2012'!$A:$H,1)=$A121,VLOOKUP($A121,'hk2012'!$A:$H,8),0)</f>
        <v>7761.22</v>
      </c>
      <c r="P121" s="1052">
        <f>SUM(M121+N121-O121)</f>
        <v>430.5600000000004</v>
      </c>
    </row>
    <row r="122" spans="1:16" ht="15.95" customHeight="1">
      <c r="A122" s="1390" t="s">
        <v>867</v>
      </c>
      <c r="B122" s="1391"/>
      <c r="C122" s="1381" t="str">
        <f>IF(VLOOKUP($A122,Osnova!$A:$C,1)=$A122,VLOOKUP($A122,Osnova!$A:$C,3),0)</f>
        <v xml:space="preserve">Materiál na ceste </v>
      </c>
      <c r="D122" s="1393" t="s">
        <v>2720</v>
      </c>
      <c r="E122" s="1383">
        <f>SUM(H122-K122)</f>
        <v>0</v>
      </c>
      <c r="F122" s="1353">
        <f>SUM(M122-P122)</f>
        <v>0</v>
      </c>
      <c r="G122" s="1347"/>
      <c r="H122" s="1052">
        <f>IF(VLOOKUP($A122,'hk2013'!$A:$G,1)=$A122,VLOOKUP($A122,'hk2013'!$A:$G,6),0)</f>
        <v>0</v>
      </c>
      <c r="I122" s="1052">
        <f>IF(VLOOKUP($A122,'hk2013'!$A:$G,1)=$A122,VLOOKUP($A122,'hk2013'!$A:$G,7),0)</f>
        <v>0</v>
      </c>
      <c r="J122" s="1052">
        <f>IF(VLOOKUP($A122,'hk2013'!$A:$H,1)=$A122,VLOOKUP($A122,'hk2013'!$A:$H,8),0)</f>
        <v>0</v>
      </c>
      <c r="K122" s="1052">
        <f t="shared" si="8"/>
        <v>0</v>
      </c>
      <c r="M122" s="1052">
        <f>IF(VLOOKUP($A122,'hk2012'!$A:$G,1)=$A122,VLOOKUP($A122,'hk2012'!$A:$G,6),0)</f>
        <v>0</v>
      </c>
      <c r="N122" s="1052">
        <f>IF(VLOOKUP($A122,'hk2012'!$A:$M,1)=$A122,VLOOKUP($A122,'hk2012'!$A:$M,7),0)</f>
        <v>0</v>
      </c>
      <c r="O122" s="1052">
        <f>IF(VLOOKUP($A122,'hk2012'!$A:$H,1)=$A122,VLOOKUP($A122,'hk2012'!$A:$H,8),0)</f>
        <v>0</v>
      </c>
      <c r="P122" s="1052">
        <f>SUM(M122+N122-O122)</f>
        <v>0</v>
      </c>
    </row>
    <row r="123" spans="1:16" ht="15.95" customHeight="1">
      <c r="A123" s="1390"/>
      <c r="B123" s="1391"/>
      <c r="C123" s="1392"/>
      <c r="D123" s="1393" t="s">
        <v>2721</v>
      </c>
      <c r="E123" s="1383"/>
      <c r="F123" s="1353"/>
      <c r="G123" s="1347"/>
      <c r="H123" s="1052"/>
      <c r="I123" s="1052"/>
      <c r="J123" s="1052"/>
      <c r="K123" s="1052"/>
      <c r="M123" s="1052"/>
      <c r="N123" s="1052"/>
      <c r="O123" s="1052"/>
      <c r="P123" s="1052"/>
    </row>
    <row r="124" spans="1:16" ht="15.95" customHeight="1">
      <c r="A124" s="1390" t="s">
        <v>869</v>
      </c>
      <c r="B124" s="1391"/>
      <c r="C124" s="1470" t="str">
        <f>IF(VLOOKUP($A124,Osnova!$A:$C,1)=$A124,VLOOKUP($A124,Osnova!$A:$C,3),0)</f>
        <v xml:space="preserve">Nedokončená výroba </v>
      </c>
      <c r="D124" s="1393" t="s">
        <v>2722</v>
      </c>
      <c r="E124" s="1383">
        <f>SUM(H124-K124)</f>
        <v>0</v>
      </c>
      <c r="F124" s="1353">
        <f>SUM(M124-P124)</f>
        <v>0</v>
      </c>
      <c r="G124" s="1347"/>
      <c r="H124" s="1052">
        <f>IF(VLOOKUP($A124,'hk2013'!$A:$G,1)=$A124,VLOOKUP($A124,'hk2013'!$A:$G,6),0)</f>
        <v>0</v>
      </c>
      <c r="I124" s="1052">
        <f>IF(VLOOKUP($A124,'hk2013'!$A:$G,1)=$A124,VLOOKUP($A124,'hk2013'!$A:$G,7),0)</f>
        <v>0</v>
      </c>
      <c r="J124" s="1052">
        <f>IF(VLOOKUP($A124,'hk2013'!$A:$H,1)=$A124,VLOOKUP($A124,'hk2013'!$A:$H,8),0)</f>
        <v>0</v>
      </c>
      <c r="K124" s="1052">
        <f t="shared" si="8"/>
        <v>0</v>
      </c>
      <c r="M124" s="1052">
        <f>IF(VLOOKUP($A124,'hk2012'!$A:$G,1)=$A124,VLOOKUP($A124,'hk2012'!$A:$G,6),0)</f>
        <v>0</v>
      </c>
      <c r="N124" s="1052">
        <f>IF(VLOOKUP($A124,'hk2012'!$A:$M,1)=$A124,VLOOKUP($A124,'hk2012'!$A:$M,7),0)</f>
        <v>0</v>
      </c>
      <c r="O124" s="1052">
        <f>IF(VLOOKUP($A124,'hk2012'!$A:$H,1)=$A124,VLOOKUP($A124,'hk2012'!$A:$H,8),0)</f>
        <v>0</v>
      </c>
      <c r="P124" s="1052">
        <f>SUM(M124+N124-O124)</f>
        <v>0</v>
      </c>
    </row>
    <row r="125" spans="1:16" ht="15.95" customHeight="1">
      <c r="A125" s="1390" t="s">
        <v>870</v>
      </c>
      <c r="B125" s="1391"/>
      <c r="C125" s="1381" t="str">
        <f>IF(VLOOKUP($A125,Osnova!$A:$C,1)=$A125,VLOOKUP($A125,Osnova!$A:$C,3),0)</f>
        <v xml:space="preserve">Polotovary vlastnej výroby </v>
      </c>
      <c r="D125" s="1393" t="s">
        <v>2723</v>
      </c>
      <c r="E125" s="1383">
        <f>SUM(H125-K125)</f>
        <v>0</v>
      </c>
      <c r="F125" s="1353">
        <f>SUM(M125-P125)</f>
        <v>0</v>
      </c>
      <c r="G125" s="1347"/>
      <c r="H125" s="1052">
        <f>IF(VLOOKUP($A125,'hk2013'!$A:$G,1)=$A125,VLOOKUP($A125,'hk2013'!$A:$G,6),0)</f>
        <v>0</v>
      </c>
      <c r="I125" s="1052">
        <f>IF(VLOOKUP($A125,'hk2013'!$A:$G,1)=$A125,VLOOKUP($A125,'hk2013'!$A:$G,7),0)</f>
        <v>0</v>
      </c>
      <c r="J125" s="1052">
        <f>IF(VLOOKUP($A125,'hk2013'!$A:$H,1)=$A125,VLOOKUP($A125,'hk2013'!$A:$H,8),0)</f>
        <v>0</v>
      </c>
      <c r="K125" s="1052">
        <f t="shared" si="8"/>
        <v>0</v>
      </c>
      <c r="M125" s="1052">
        <f>IF(VLOOKUP($A125,'hk2012'!$A:$G,1)=$A125,VLOOKUP($A125,'hk2012'!$A:$G,6),0)</f>
        <v>0</v>
      </c>
      <c r="N125" s="1052">
        <f>IF(VLOOKUP($A125,'hk2012'!$A:$M,1)=$A125,VLOOKUP($A125,'hk2012'!$A:$M,7),0)</f>
        <v>0</v>
      </c>
      <c r="O125" s="1052">
        <f>IF(VLOOKUP($A125,'hk2012'!$A:$H,1)=$A125,VLOOKUP($A125,'hk2012'!$A:$H,8),0)</f>
        <v>0</v>
      </c>
      <c r="P125" s="1052">
        <f>SUM(M125+N125-O125)</f>
        <v>0</v>
      </c>
    </row>
    <row r="126" spans="1:16" ht="15.95" customHeight="1">
      <c r="A126" s="1390" t="s">
        <v>871</v>
      </c>
      <c r="B126" s="1391"/>
      <c r="C126" s="1381" t="str">
        <f>IF(VLOOKUP($A126,Osnova!$A:$C,1)=$A126,VLOOKUP($A126,Osnova!$A:$C,3),0)</f>
        <v xml:space="preserve">Výrobky </v>
      </c>
      <c r="D126" s="1393" t="s">
        <v>2724</v>
      </c>
      <c r="E126" s="1383">
        <f>SUM(H126-K126)</f>
        <v>0</v>
      </c>
      <c r="F126" s="1353">
        <f>SUM(M126-P126)</f>
        <v>0</v>
      </c>
      <c r="G126" s="1347"/>
      <c r="H126" s="1052">
        <f>IF(VLOOKUP($A126,'hk2013'!$A:$G,1)=$A126,VLOOKUP($A126,'hk2013'!$A:$G,6),0)</f>
        <v>0</v>
      </c>
      <c r="I126" s="1052">
        <f>IF(VLOOKUP($A126,'hk2013'!$A:$G,1)=$A126,VLOOKUP($A126,'hk2013'!$A:$G,7),0)</f>
        <v>0</v>
      </c>
      <c r="J126" s="1052">
        <f>IF(VLOOKUP($A126,'hk2013'!$A:$H,1)=$A126,VLOOKUP($A126,'hk2013'!$A:$H,8),0)</f>
        <v>0</v>
      </c>
      <c r="K126" s="1052">
        <f t="shared" si="8"/>
        <v>0</v>
      </c>
      <c r="M126" s="1052">
        <f>IF(VLOOKUP($A126,'hk2012'!$A:$G,1)=$A126,VLOOKUP($A126,'hk2012'!$A:$G,6),0)</f>
        <v>0</v>
      </c>
      <c r="N126" s="1052">
        <f>IF(VLOOKUP($A126,'hk2012'!$A:$M,1)=$A126,VLOOKUP($A126,'hk2012'!$A:$M,7),0)</f>
        <v>0</v>
      </c>
      <c r="O126" s="1052">
        <f>IF(VLOOKUP($A126,'hk2012'!$A:$H,1)=$A126,VLOOKUP($A126,'hk2012'!$A:$H,8),0)</f>
        <v>0</v>
      </c>
      <c r="P126" s="1052">
        <f>SUM(M126+N126-O126)</f>
        <v>0</v>
      </c>
    </row>
    <row r="127" spans="1:16" ht="15.95" customHeight="1">
      <c r="A127" s="1390" t="s">
        <v>872</v>
      </c>
      <c r="B127" s="1391"/>
      <c r="C127" s="1381" t="str">
        <f>IF(VLOOKUP($A127,Osnova!$A:$C,1)=$A127,VLOOKUP($A127,Osnova!$A:$C,3),0)</f>
        <v xml:space="preserve">Zvieratá </v>
      </c>
      <c r="D127" s="1393" t="s">
        <v>2725</v>
      </c>
      <c r="E127" s="1383">
        <f>SUM(H127-K127)</f>
        <v>0</v>
      </c>
      <c r="F127" s="1353">
        <f>SUM(M127-P127)</f>
        <v>0</v>
      </c>
      <c r="G127" s="1347"/>
      <c r="H127" s="1052">
        <f>IF(VLOOKUP($A127,'hk2013'!$A:$G,1)=$A127,VLOOKUP($A127,'hk2013'!$A:$G,6),0)</f>
        <v>0</v>
      </c>
      <c r="I127" s="1052">
        <f>IF(VLOOKUP($A127,'hk2013'!$A:$G,1)=$A127,VLOOKUP($A127,'hk2013'!$A:$G,7),0)</f>
        <v>0</v>
      </c>
      <c r="J127" s="1052">
        <f>IF(VLOOKUP($A127,'hk2013'!$A:$H,1)=$A127,VLOOKUP($A127,'hk2013'!$A:$H,8),0)</f>
        <v>0</v>
      </c>
      <c r="K127" s="1052">
        <f t="shared" si="8"/>
        <v>0</v>
      </c>
      <c r="M127" s="1052">
        <f>IF(VLOOKUP($A127,'hk2012'!$A:$G,1)=$A127,VLOOKUP($A127,'hk2012'!$A:$G,6),0)</f>
        <v>0</v>
      </c>
      <c r="N127" s="1052">
        <f>IF(VLOOKUP($A127,'hk2012'!$A:$M,1)=$A127,VLOOKUP($A127,'hk2012'!$A:$M,7),0)</f>
        <v>0</v>
      </c>
      <c r="O127" s="1052">
        <f>IF(VLOOKUP($A127,'hk2012'!$A:$H,1)=$A127,VLOOKUP($A127,'hk2012'!$A:$H,8),0)</f>
        <v>0</v>
      </c>
      <c r="P127" s="1052">
        <f>SUM(M127+N127-O127)</f>
        <v>0</v>
      </c>
    </row>
    <row r="128" spans="1:16" ht="15.95" customHeight="1">
      <c r="A128" s="1390"/>
      <c r="B128" s="1391"/>
      <c r="C128" s="1381"/>
      <c r="D128" s="1393" t="s">
        <v>2726</v>
      </c>
      <c r="E128" s="1383"/>
      <c r="F128" s="1353"/>
      <c r="G128" s="1347"/>
      <c r="H128" s="1052"/>
      <c r="I128" s="1052"/>
      <c r="J128" s="1052"/>
      <c r="K128" s="1052"/>
      <c r="M128" s="1052"/>
      <c r="N128" s="1052"/>
      <c r="O128" s="1052"/>
      <c r="P128" s="1052"/>
    </row>
    <row r="129" spans="1:16" ht="15.95" customHeight="1">
      <c r="A129" s="1390" t="s">
        <v>2167</v>
      </c>
      <c r="B129" s="1391"/>
      <c r="C129" s="1381" t="str">
        <f>IF(VLOOKUP($A129,Osnova!$A:$C,1)=$A129,VLOOKUP($A129,Osnova!$A:$C,3),0)</f>
        <v xml:space="preserve">Obstaranie tovaru </v>
      </c>
      <c r="D129" s="1393" t="s">
        <v>2727</v>
      </c>
      <c r="E129" s="1383">
        <f t="shared" ref="E129:E138" si="9">SUM(H129-K129)</f>
        <v>0</v>
      </c>
      <c r="F129" s="1353">
        <f t="shared" ref="F129:F138" si="10">SUM(M129-P129)</f>
        <v>0</v>
      </c>
      <c r="G129" s="1347"/>
      <c r="H129" s="1052">
        <f>IF(VLOOKUP($A129,'hk2013'!$A:$G,1)=$A129,VLOOKUP($A129,'hk2013'!$A:$G,6),0)</f>
        <v>0</v>
      </c>
      <c r="I129" s="1052">
        <f>IF(VLOOKUP($A129,'hk2013'!$A:$G,1)=$A129,VLOOKUP($A129,'hk2013'!$A:$G,7),0)</f>
        <v>0</v>
      </c>
      <c r="J129" s="1052">
        <f>IF(VLOOKUP($A129,'hk2013'!$A:$H,1)=$A129,VLOOKUP($A129,'hk2013'!$A:$H,8),0)</f>
        <v>0</v>
      </c>
      <c r="K129" s="1052">
        <f t="shared" si="8"/>
        <v>0</v>
      </c>
      <c r="M129" s="1052">
        <f>IF(VLOOKUP($A129,'hk2012'!$A:$G,1)=$A129,VLOOKUP($A129,'hk2012'!$A:$G,6),0)</f>
        <v>0</v>
      </c>
      <c r="N129" s="1052">
        <f>IF(VLOOKUP($A129,'hk2012'!$A:$M,1)=$A129,VLOOKUP($A129,'hk2012'!$A:$M,7),0)</f>
        <v>0</v>
      </c>
      <c r="O129" s="1052">
        <f>IF(VLOOKUP($A129,'hk2012'!$A:$H,1)=$A129,VLOOKUP($A129,'hk2012'!$A:$H,8),0)</f>
        <v>0</v>
      </c>
      <c r="P129" s="1052">
        <f t="shared" ref="P129:P138" si="11">SUM(M129+N129-O129)</f>
        <v>0</v>
      </c>
    </row>
    <row r="130" spans="1:16" ht="15.95" customHeight="1">
      <c r="A130" s="1390" t="s">
        <v>2169</v>
      </c>
      <c r="B130" s="1391"/>
      <c r="C130" s="1381" t="str">
        <f>IF(VLOOKUP($A130,Osnova!$A:$C,1)=$A130,VLOOKUP($A130,Osnova!$A:$C,3),0)</f>
        <v xml:space="preserve">Tovar na sklade a v predajniach </v>
      </c>
      <c r="D130" s="1393" t="s">
        <v>2728</v>
      </c>
      <c r="E130" s="1383">
        <f t="shared" si="9"/>
        <v>-302.26</v>
      </c>
      <c r="F130" s="1353">
        <f t="shared" si="10"/>
        <v>-71.38</v>
      </c>
      <c r="G130" s="1347"/>
      <c r="H130" s="1052">
        <f>IF(VLOOKUP($A130,'hk2013'!$A:$G,1)=$A130,VLOOKUP($A130,'hk2013'!$A:$G,6),0)</f>
        <v>702.99</v>
      </c>
      <c r="I130" s="1052">
        <f>IF(VLOOKUP($A130,'hk2013'!$A:$G,1)=$A130,VLOOKUP($A130,'hk2013'!$A:$G,7),0)</f>
        <v>517.54999999999995</v>
      </c>
      <c r="J130" s="1052">
        <f>IF(VLOOKUP($A130,'hk2013'!$A:$H,1)=$A130,VLOOKUP($A130,'hk2013'!$A:$H,8),0)</f>
        <v>215.29</v>
      </c>
      <c r="K130" s="1052">
        <f t="shared" si="8"/>
        <v>1005.25</v>
      </c>
      <c r="M130" s="1052">
        <f>IF(VLOOKUP($A130,'hk2012'!$A:$G,1)=$A130,VLOOKUP($A130,'hk2012'!$A:$G,6),0)</f>
        <v>631.61</v>
      </c>
      <c r="N130" s="1052">
        <f>IF(VLOOKUP($A130,'hk2012'!$A:$M,1)=$A130,VLOOKUP($A130,'hk2012'!$A:$M,7),0)</f>
        <v>610.11</v>
      </c>
      <c r="O130" s="1052">
        <f>IF(VLOOKUP($A130,'hk2012'!$A:$H,1)=$A130,VLOOKUP($A130,'hk2012'!$A:$H,8),0)</f>
        <v>538.73</v>
      </c>
      <c r="P130" s="1052">
        <f t="shared" si="11"/>
        <v>702.99</v>
      </c>
    </row>
    <row r="131" spans="1:16" ht="15.95" customHeight="1">
      <c r="A131" s="1390" t="s">
        <v>873</v>
      </c>
      <c r="B131" s="1391"/>
      <c r="C131" s="1381" t="str">
        <f>IF(VLOOKUP($A131,Osnova!$A:$C,1)=$A131,VLOOKUP($A131,Osnova!$A:$C,3),0)</f>
        <v xml:space="preserve">Nehnuteľnosti na predaj </v>
      </c>
      <c r="D131" s="1393" t="s">
        <v>2729</v>
      </c>
      <c r="E131" s="1383">
        <f t="shared" si="9"/>
        <v>0</v>
      </c>
      <c r="F131" s="1353">
        <f t="shared" si="10"/>
        <v>0</v>
      </c>
      <c r="G131" s="1347"/>
      <c r="H131" s="1052">
        <f>IF(VLOOKUP($A131,'hk2013'!$A:$G,1)=$A131,VLOOKUP($A131,'hk2013'!$A:$G,6),0)</f>
        <v>0</v>
      </c>
      <c r="I131" s="1052">
        <f>IF(VLOOKUP($A131,'hk2013'!$A:$G,1)=$A131,VLOOKUP($A131,'hk2013'!$A:$G,7),0)</f>
        <v>0</v>
      </c>
      <c r="J131" s="1052">
        <f>IF(VLOOKUP($A131,'hk2013'!$A:$H,1)=$A131,VLOOKUP($A131,'hk2013'!$A:$H,8),0)</f>
        <v>0</v>
      </c>
      <c r="K131" s="1052">
        <f t="shared" si="8"/>
        <v>0</v>
      </c>
      <c r="M131" s="1052">
        <f>IF(VLOOKUP($A131,'hk2012'!$A:$G,1)=$A131,VLOOKUP($A131,'hk2012'!$A:$G,6),0)</f>
        <v>0</v>
      </c>
      <c r="N131" s="1052">
        <f>IF(VLOOKUP($A131,'hk2012'!$A:$M,1)=$A131,VLOOKUP($A131,'hk2012'!$A:$M,7),0)</f>
        <v>0</v>
      </c>
      <c r="O131" s="1052">
        <f>IF(VLOOKUP($A131,'hk2012'!$A:$H,1)=$A131,VLOOKUP($A131,'hk2012'!$A:$H,8),0)</f>
        <v>0</v>
      </c>
      <c r="P131" s="1052">
        <f t="shared" si="11"/>
        <v>0</v>
      </c>
    </row>
    <row r="132" spans="1:16" ht="15.95" customHeight="1">
      <c r="A132" s="1390" t="s">
        <v>2171</v>
      </c>
      <c r="B132" s="1391"/>
      <c r="C132" s="1381" t="str">
        <f>IF(VLOOKUP($A132,Osnova!$A:$C,1)=$A132,VLOOKUP($A132,Osnova!$A:$C,3),0)</f>
        <v xml:space="preserve">Tovar na ceste </v>
      </c>
      <c r="D132" s="1393" t="s">
        <v>2730</v>
      </c>
      <c r="E132" s="1383">
        <f t="shared" si="9"/>
        <v>0</v>
      </c>
      <c r="F132" s="1353">
        <f t="shared" si="10"/>
        <v>0</v>
      </c>
      <c r="G132" s="1347"/>
      <c r="H132" s="1052">
        <f>IF(VLOOKUP($A132,'hk2013'!$A:$G,1)=$A132,VLOOKUP($A132,'hk2013'!$A:$G,6),0)</f>
        <v>0</v>
      </c>
      <c r="I132" s="1052">
        <f>IF(VLOOKUP($A132,'hk2013'!$A:$G,1)=$A132,VLOOKUP($A132,'hk2013'!$A:$G,7),0)</f>
        <v>0</v>
      </c>
      <c r="J132" s="1052">
        <f>IF(VLOOKUP($A132,'hk2013'!$A:$H,1)=$A132,VLOOKUP($A132,'hk2013'!$A:$H,8),0)</f>
        <v>0</v>
      </c>
      <c r="K132" s="1052">
        <f>SUM(H132+I132-J132)</f>
        <v>0</v>
      </c>
      <c r="M132" s="1052">
        <f>IF(VLOOKUP($A132,'hk2012'!$A:$G,1)=$A132,VLOOKUP($A132,'hk2012'!$A:$G,6),0)</f>
        <v>0</v>
      </c>
      <c r="N132" s="1052">
        <f>IF(VLOOKUP($A132,'hk2012'!$A:$M,1)=$A132,VLOOKUP($A132,'hk2012'!$A:$M,7),0)</f>
        <v>0</v>
      </c>
      <c r="O132" s="1052">
        <f>IF(VLOOKUP($A132,'hk2012'!$A:$H,1)=$A132,VLOOKUP($A132,'hk2012'!$A:$H,8),0)</f>
        <v>0</v>
      </c>
      <c r="P132" s="1052">
        <f t="shared" si="11"/>
        <v>0</v>
      </c>
    </row>
    <row r="133" spans="1:16" ht="15.95" customHeight="1">
      <c r="A133" s="1390" t="s">
        <v>2175</v>
      </c>
      <c r="B133" s="1391"/>
      <c r="C133" s="1381" t="str">
        <f>IF(VLOOKUP($A133,Osnova!$A:$C,1)=$A133,VLOOKUP($A133,Osnova!$A:$C,3),0)</f>
        <v xml:space="preserve">Opravné položky k materiálu </v>
      </c>
      <c r="D133" s="1393" t="s">
        <v>2731</v>
      </c>
      <c r="E133" s="1383">
        <f t="shared" si="9"/>
        <v>0</v>
      </c>
      <c r="F133" s="1353">
        <f t="shared" si="10"/>
        <v>0</v>
      </c>
      <c r="G133" s="1347"/>
      <c r="H133" s="1052">
        <f>IF(VLOOKUP($A133,'hk2013'!$A:$G,1)=$A133,VLOOKUP($A133,'hk2013'!$A:$G,6),0)</f>
        <v>0</v>
      </c>
      <c r="I133" s="1052">
        <f>IF(VLOOKUP($A133,'hk2013'!$A:$G,1)=$A133,VLOOKUP($A133,'hk2013'!$A:$G,7),0)</f>
        <v>0</v>
      </c>
      <c r="J133" s="1052">
        <f>IF(VLOOKUP($A133,'hk2013'!$A:$H,1)=$A133,VLOOKUP($A133,'hk2013'!$A:$H,8),0)</f>
        <v>0</v>
      </c>
      <c r="K133" s="1052">
        <f t="shared" si="8"/>
        <v>0</v>
      </c>
      <c r="M133" s="1052">
        <f>IF(VLOOKUP($A133,'hk2012'!$A:$G,1)=$A133,VLOOKUP($A133,'hk2012'!$A:$G,6),0)</f>
        <v>0</v>
      </c>
      <c r="N133" s="1052">
        <f>IF(VLOOKUP($A133,'hk2012'!$A:$M,1)=$A133,VLOOKUP($A133,'hk2012'!$A:$M,7),0)</f>
        <v>0</v>
      </c>
      <c r="O133" s="1052">
        <f>IF(VLOOKUP($A133,'hk2012'!$A:$H,1)=$A133,VLOOKUP($A133,'hk2012'!$A:$H,8),0)</f>
        <v>0</v>
      </c>
      <c r="P133" s="1052">
        <f t="shared" si="11"/>
        <v>0</v>
      </c>
    </row>
    <row r="134" spans="1:16" ht="15.95" customHeight="1">
      <c r="A134" s="1390" t="s">
        <v>2177</v>
      </c>
      <c r="B134" s="1391"/>
      <c r="C134" s="1381" t="str">
        <f>IF(VLOOKUP($A134,Osnova!$A:$C,1)=$A134,VLOOKUP($A134,Osnova!$A:$C,3),0)</f>
        <v xml:space="preserve">Opravné položky k nedokončenej výrobe </v>
      </c>
      <c r="D134" s="1393" t="s">
        <v>2732</v>
      </c>
      <c r="E134" s="1383">
        <f t="shared" si="9"/>
        <v>0</v>
      </c>
      <c r="F134" s="1353">
        <f t="shared" si="10"/>
        <v>0</v>
      </c>
      <c r="G134" s="1347"/>
      <c r="H134" s="1052">
        <f>IF(VLOOKUP($A134,'hk2013'!$A:$G,1)=$A134,VLOOKUP($A134,'hk2013'!$A:$G,6),0)</f>
        <v>0</v>
      </c>
      <c r="I134" s="1052">
        <f>IF(VLOOKUP($A134,'hk2013'!$A:$G,1)=$A134,VLOOKUP($A134,'hk2013'!$A:$G,7),0)</f>
        <v>0</v>
      </c>
      <c r="J134" s="1052">
        <f>IF(VLOOKUP($A134,'hk2013'!$A:$H,1)=$A134,VLOOKUP($A134,'hk2013'!$A:$H,8),0)</f>
        <v>0</v>
      </c>
      <c r="K134" s="1052">
        <f t="shared" si="8"/>
        <v>0</v>
      </c>
      <c r="M134" s="1052">
        <f>IF(VLOOKUP($A134,'hk2012'!$A:$G,1)=$A134,VLOOKUP($A134,'hk2012'!$A:$G,6),0)</f>
        <v>0</v>
      </c>
      <c r="N134" s="1052">
        <f>IF(VLOOKUP($A134,'hk2012'!$A:$M,1)=$A134,VLOOKUP($A134,'hk2012'!$A:$M,7),0)</f>
        <v>0</v>
      </c>
      <c r="O134" s="1052">
        <f>IF(VLOOKUP($A134,'hk2012'!$A:$H,1)=$A134,VLOOKUP($A134,'hk2012'!$A:$H,8),0)</f>
        <v>0</v>
      </c>
      <c r="P134" s="1052">
        <f t="shared" si="11"/>
        <v>0</v>
      </c>
    </row>
    <row r="135" spans="1:16" ht="15.95" customHeight="1">
      <c r="A135" s="1390" t="s">
        <v>2179</v>
      </c>
      <c r="B135" s="1391"/>
      <c r="C135" s="1381" t="str">
        <f>IF(VLOOKUP($A135,Osnova!$A:$C,1)=$A135,VLOOKUP($A135,Osnova!$A:$C,3),0)</f>
        <v xml:space="preserve">Opravné položky k polotovarom vlastnej výroby </v>
      </c>
      <c r="D135" s="1393" t="s">
        <v>2733</v>
      </c>
      <c r="E135" s="1383">
        <f t="shared" si="9"/>
        <v>0</v>
      </c>
      <c r="F135" s="1353">
        <f t="shared" si="10"/>
        <v>0</v>
      </c>
      <c r="G135" s="1347"/>
      <c r="H135" s="1052">
        <f>IF(VLOOKUP($A135,'hk2013'!$A:$G,1)=$A135,VLOOKUP($A135,'hk2013'!$A:$G,6),0)</f>
        <v>0</v>
      </c>
      <c r="I135" s="1052">
        <f>IF(VLOOKUP($A135,'hk2013'!$A:$G,1)=$A135,VLOOKUP($A135,'hk2013'!$A:$G,7),0)</f>
        <v>0</v>
      </c>
      <c r="J135" s="1052">
        <f>IF(VLOOKUP($A135,'hk2013'!$A:$H,1)=$A135,VLOOKUP($A135,'hk2013'!$A:$H,8),0)</f>
        <v>0</v>
      </c>
      <c r="K135" s="1052">
        <f t="shared" si="8"/>
        <v>0</v>
      </c>
      <c r="M135" s="1052">
        <f>IF(VLOOKUP($A135,'hk2012'!$A:$G,1)=$A135,VLOOKUP($A135,'hk2012'!$A:$G,6),0)</f>
        <v>0</v>
      </c>
      <c r="N135" s="1052">
        <f>IF(VLOOKUP($A135,'hk2012'!$A:$M,1)=$A135,VLOOKUP($A135,'hk2012'!$A:$M,7),0)</f>
        <v>0</v>
      </c>
      <c r="O135" s="1052">
        <f>IF(VLOOKUP($A135,'hk2012'!$A:$H,1)=$A135,VLOOKUP($A135,'hk2012'!$A:$H,8),0)</f>
        <v>0</v>
      </c>
      <c r="P135" s="1052">
        <f t="shared" si="11"/>
        <v>0</v>
      </c>
    </row>
    <row r="136" spans="1:16" ht="15.95" customHeight="1">
      <c r="A136" s="1390" t="s">
        <v>2181</v>
      </c>
      <c r="B136" s="1391"/>
      <c r="C136" s="1381" t="str">
        <f>IF(VLOOKUP($A136,Osnova!$A:$C,1)=$A136,VLOOKUP($A136,Osnova!$A:$C,3),0)</f>
        <v xml:space="preserve">Opravné položky k výrobkom </v>
      </c>
      <c r="D136" s="1393" t="s">
        <v>2734</v>
      </c>
      <c r="E136" s="1383">
        <f t="shared" si="9"/>
        <v>0</v>
      </c>
      <c r="F136" s="1353">
        <f t="shared" si="10"/>
        <v>0</v>
      </c>
      <c r="G136" s="1347"/>
      <c r="H136" s="1052">
        <f>IF(VLOOKUP($A136,'hk2013'!$A:$G,1)=$A136,VLOOKUP($A136,'hk2013'!$A:$G,6),0)</f>
        <v>0</v>
      </c>
      <c r="I136" s="1052">
        <f>IF(VLOOKUP($A136,'hk2013'!$A:$G,1)=$A136,VLOOKUP($A136,'hk2013'!$A:$G,7),0)</f>
        <v>0</v>
      </c>
      <c r="J136" s="1052">
        <f>IF(VLOOKUP($A136,'hk2013'!$A:$H,1)=$A136,VLOOKUP($A136,'hk2013'!$A:$H,8),0)</f>
        <v>0</v>
      </c>
      <c r="K136" s="1052">
        <f t="shared" si="8"/>
        <v>0</v>
      </c>
      <c r="M136" s="1052">
        <f>IF(VLOOKUP($A136,'hk2012'!$A:$G,1)=$A136,VLOOKUP($A136,'hk2012'!$A:$G,6),0)</f>
        <v>0</v>
      </c>
      <c r="N136" s="1052">
        <f>IF(VLOOKUP($A136,'hk2012'!$A:$M,1)=$A136,VLOOKUP($A136,'hk2012'!$A:$M,7),0)</f>
        <v>0</v>
      </c>
      <c r="O136" s="1052">
        <f>IF(VLOOKUP($A136,'hk2012'!$A:$H,1)=$A136,VLOOKUP($A136,'hk2012'!$A:$H,8),0)</f>
        <v>0</v>
      </c>
      <c r="P136" s="1052">
        <f t="shared" si="11"/>
        <v>0</v>
      </c>
    </row>
    <row r="137" spans="1:16" ht="15.95" customHeight="1">
      <c r="A137" s="1390" t="s">
        <v>2183</v>
      </c>
      <c r="B137" s="1391"/>
      <c r="C137" s="1381" t="str">
        <f>IF(VLOOKUP($A137,Osnova!$A:$C,1)=$A137,VLOOKUP($A137,Osnova!$A:$C,3),0)</f>
        <v xml:space="preserve">Opravné položky k zvieratám </v>
      </c>
      <c r="D137" s="1393" t="s">
        <v>2735</v>
      </c>
      <c r="E137" s="1383">
        <f t="shared" si="9"/>
        <v>0</v>
      </c>
      <c r="F137" s="1353">
        <f t="shared" si="10"/>
        <v>0</v>
      </c>
      <c r="G137" s="1347"/>
      <c r="H137" s="1052">
        <f>IF(VLOOKUP($A137,'hk2013'!$A:$G,1)=$A137,VLOOKUP($A137,'hk2013'!$A:$G,6),0)</f>
        <v>0</v>
      </c>
      <c r="I137" s="1052">
        <f>IF(VLOOKUP($A137,'hk2013'!$A:$G,1)=$A137,VLOOKUP($A137,'hk2013'!$A:$G,7),0)</f>
        <v>0</v>
      </c>
      <c r="J137" s="1052">
        <f>IF(VLOOKUP($A137,'hk2013'!$A:$H,1)=$A137,VLOOKUP($A137,'hk2013'!$A:$H,8),0)</f>
        <v>0</v>
      </c>
      <c r="K137" s="1052">
        <f t="shared" si="8"/>
        <v>0</v>
      </c>
      <c r="M137" s="1052">
        <f>IF(VLOOKUP($A137,'hk2012'!$A:$G,1)=$A137,VLOOKUP($A137,'hk2012'!$A:$G,6),0)</f>
        <v>0</v>
      </c>
      <c r="N137" s="1052">
        <f>IF(VLOOKUP($A137,'hk2012'!$A:$M,1)=$A137,VLOOKUP($A137,'hk2012'!$A:$M,7),0)</f>
        <v>0</v>
      </c>
      <c r="O137" s="1052">
        <f>IF(VLOOKUP($A137,'hk2012'!$A:$H,1)=$A137,VLOOKUP($A137,'hk2012'!$A:$H,8),0)</f>
        <v>0</v>
      </c>
      <c r="P137" s="1052">
        <f t="shared" si="11"/>
        <v>0</v>
      </c>
    </row>
    <row r="138" spans="1:16" ht="15.95" customHeight="1">
      <c r="A138" s="1390" t="s">
        <v>2185</v>
      </c>
      <c r="B138" s="1391"/>
      <c r="C138" s="1381" t="str">
        <f>IF(VLOOKUP($A138,Osnova!$A:$C,1)=$A138,VLOOKUP($A138,Osnova!$A:$C,3),0)</f>
        <v xml:space="preserve">Opravné položky k tovaru </v>
      </c>
      <c r="D138" s="1393" t="s">
        <v>2736</v>
      </c>
      <c r="E138" s="1383">
        <f t="shared" si="9"/>
        <v>0</v>
      </c>
      <c r="F138" s="1353">
        <f t="shared" si="10"/>
        <v>0</v>
      </c>
      <c r="G138" s="1347"/>
      <c r="H138" s="1052">
        <f>IF(VLOOKUP($A138,'hk2013'!$A:$G,1)=$A138,VLOOKUP($A138,'hk2013'!$A:$G,6),0)</f>
        <v>0</v>
      </c>
      <c r="I138" s="1052">
        <f>IF(VLOOKUP($A138,'hk2013'!$A:$G,1)=$A138,VLOOKUP($A138,'hk2013'!$A:$G,7),0)</f>
        <v>0</v>
      </c>
      <c r="J138" s="1052">
        <f>IF(VLOOKUP($A138,'hk2013'!$A:$H,1)=$A138,VLOOKUP($A138,'hk2013'!$A:$H,8),0)</f>
        <v>0</v>
      </c>
      <c r="K138" s="1052">
        <f t="shared" si="8"/>
        <v>0</v>
      </c>
      <c r="M138" s="1052">
        <f>IF(VLOOKUP($A138,'hk2012'!$A:$G,1)=$A138,VLOOKUP($A138,'hk2012'!$A:$G,6),0)</f>
        <v>0</v>
      </c>
      <c r="N138" s="1052">
        <f>IF(VLOOKUP($A138,'hk2012'!$A:$M,1)=$A138,VLOOKUP($A138,'hk2012'!$A:$M,7),0)</f>
        <v>0</v>
      </c>
      <c r="O138" s="1052">
        <f>IF(VLOOKUP($A138,'hk2012'!$A:$H,1)=$A138,VLOOKUP($A138,'hk2012'!$A:$H,8),0)</f>
        <v>0</v>
      </c>
      <c r="P138" s="1052">
        <f t="shared" si="11"/>
        <v>0</v>
      </c>
    </row>
    <row r="139" spans="1:16" ht="15.95" customHeight="1">
      <c r="A139" s="1390"/>
      <c r="B139" s="1391"/>
      <c r="C139" s="1392"/>
      <c r="D139" s="1393" t="s">
        <v>2737</v>
      </c>
      <c r="E139" s="1353"/>
      <c r="F139" s="1353"/>
      <c r="G139" s="1347"/>
      <c r="H139" s="1052"/>
      <c r="I139" s="1052"/>
      <c r="J139" s="1052"/>
      <c r="K139" s="1052"/>
      <c r="M139" s="1052"/>
      <c r="N139" s="1052"/>
      <c r="O139" s="1052"/>
      <c r="P139" s="1052"/>
    </row>
    <row r="140" spans="1:16" ht="22.5">
      <c r="A140" s="1394" t="s">
        <v>2738</v>
      </c>
      <c r="B140" s="1395"/>
      <c r="C140" s="1396" t="s">
        <v>2739</v>
      </c>
      <c r="D140" s="1397" t="s">
        <v>565</v>
      </c>
      <c r="E140" s="1398">
        <f>SUM(E141:E144)</f>
        <v>0</v>
      </c>
      <c r="F140" s="1360">
        <f>SUM(F141:F144)</f>
        <v>0</v>
      </c>
      <c r="G140" s="1347"/>
      <c r="H140" s="1052"/>
      <c r="I140" s="1052"/>
      <c r="J140" s="1052"/>
      <c r="K140" s="1052"/>
      <c r="M140" s="1052"/>
      <c r="N140" s="1052"/>
      <c r="O140" s="1052"/>
      <c r="P140" s="1052"/>
    </row>
    <row r="141" spans="1:16">
      <c r="A141" s="1342"/>
      <c r="B141" s="1413"/>
      <c r="C141" s="1344"/>
      <c r="D141" s="1471" t="s">
        <v>2740</v>
      </c>
      <c r="E141" s="1367"/>
      <c r="F141" s="1469"/>
      <c r="G141" s="1347"/>
      <c r="H141" s="1052"/>
      <c r="I141" s="1052"/>
      <c r="J141" s="1052"/>
      <c r="K141" s="1052"/>
      <c r="M141" s="1052"/>
      <c r="N141" s="1052"/>
      <c r="O141" s="1052"/>
      <c r="P141" s="1052"/>
    </row>
    <row r="142" spans="1:16">
      <c r="A142" s="1379"/>
      <c r="B142" s="1409"/>
      <c r="C142" s="1399"/>
      <c r="D142" s="1410" t="s">
        <v>2741</v>
      </c>
      <c r="E142" s="1348"/>
      <c r="F142" s="1383"/>
      <c r="G142" s="1347"/>
      <c r="H142" s="1052"/>
      <c r="I142" s="1052"/>
      <c r="J142" s="1052"/>
      <c r="K142" s="1052"/>
      <c r="M142" s="1052"/>
      <c r="N142" s="1052"/>
      <c r="O142" s="1052"/>
      <c r="P142" s="1052"/>
    </row>
    <row r="143" spans="1:16">
      <c r="A143" s="1379"/>
      <c r="B143" s="1409"/>
      <c r="C143" s="1399"/>
      <c r="D143" s="1410" t="s">
        <v>2742</v>
      </c>
      <c r="E143" s="1348"/>
      <c r="F143" s="1383"/>
      <c r="G143" s="1347"/>
      <c r="H143" s="1052"/>
      <c r="I143" s="1052"/>
      <c r="J143" s="1052"/>
      <c r="K143" s="1052"/>
      <c r="M143" s="1052"/>
      <c r="N143" s="1052"/>
      <c r="O143" s="1052"/>
      <c r="P143" s="1052"/>
    </row>
    <row r="144" spans="1:16">
      <c r="A144" s="1390"/>
      <c r="B144" s="1423"/>
      <c r="C144" s="1392"/>
      <c r="D144" s="1410" t="s">
        <v>2743</v>
      </c>
      <c r="E144" s="1367"/>
      <c r="F144" s="1469"/>
      <c r="G144" s="1347"/>
      <c r="H144" s="1052"/>
      <c r="I144" s="1052"/>
      <c r="J144" s="1052"/>
      <c r="K144" s="1052"/>
      <c r="M144" s="1052"/>
      <c r="N144" s="1052"/>
      <c r="O144" s="1052"/>
      <c r="P144" s="1052"/>
    </row>
    <row r="145" spans="1:23" ht="15.95" customHeight="1">
      <c r="A145" s="1394" t="s">
        <v>2744</v>
      </c>
      <c r="B145" s="1395"/>
      <c r="C145" s="1396" t="s">
        <v>3050</v>
      </c>
      <c r="D145" s="1397" t="s">
        <v>203</v>
      </c>
      <c r="E145" s="1398">
        <f>SUM(E146:E148)</f>
        <v>0</v>
      </c>
      <c r="F145" s="1360">
        <f>SUM(F146:F148)</f>
        <v>0</v>
      </c>
      <c r="G145" s="1347"/>
      <c r="H145" s="1052"/>
      <c r="I145" s="1052"/>
      <c r="J145" s="1052"/>
      <c r="K145" s="1052"/>
      <c r="M145" s="1052"/>
      <c r="N145" s="1052"/>
      <c r="O145" s="1052"/>
      <c r="P145" s="1052"/>
    </row>
    <row r="146" spans="1:23" ht="15.95" customHeight="1">
      <c r="A146" s="1412" t="s">
        <v>2443</v>
      </c>
      <c r="B146" s="1413"/>
      <c r="C146" s="1381" t="str">
        <f>IF(VLOOKUP($A146,Osnova!$A:$C,1)=$A146,VLOOKUP($A146,Osnova!$A:$C,3),0)</f>
        <v xml:space="preserve">Úroky </v>
      </c>
      <c r="D146" s="1414" t="s">
        <v>2745</v>
      </c>
      <c r="E146" s="1469">
        <f>'ANAL CF'!$I$51</f>
        <v>0</v>
      </c>
      <c r="F146" s="1469">
        <f>'ANAL CF'!$J$51</f>
        <v>0</v>
      </c>
      <c r="G146" s="1347"/>
      <c r="H146" s="1052">
        <f>IF(VLOOKUP($A146,'hk2013'!$A:$G,1)=$A146,VLOOKUP($A146,'hk2013'!$A:$G,6),0)</f>
        <v>0</v>
      </c>
      <c r="I146" s="1052">
        <f>IF(VLOOKUP($A146,'hk2013'!$A:$G,1)=$A146,VLOOKUP($A146,'hk2013'!$A:$G,7),0)</f>
        <v>0</v>
      </c>
      <c r="J146" s="1052">
        <f>IF(VLOOKUP($A146,'hk2013'!$A:$H,1)=$A146,VLOOKUP($A146,'hk2013'!$A:$H,8),0)</f>
        <v>0</v>
      </c>
      <c r="K146" s="1052">
        <f t="shared" si="8"/>
        <v>0</v>
      </c>
      <c r="M146" s="1052">
        <f>IF(VLOOKUP($A146,'hk2013'!$A:$G,1)=$A146,VLOOKUP($A146,'hk2013'!$A:$G,6),0)</f>
        <v>0</v>
      </c>
      <c r="N146" s="1052">
        <f>IF(VLOOKUP($A146,'hk2013'!$A:$G,1)=$A146,VLOOKUP($A146,'hk2013'!$A:$G,7),0)</f>
        <v>0</v>
      </c>
      <c r="O146" s="1052">
        <f>IF(VLOOKUP($A146,'hk2013'!$A:$H,1)=$A146,VLOOKUP($A146,'hk2013'!$A:$H,8),0)</f>
        <v>0</v>
      </c>
      <c r="P146" s="1052">
        <f>SUM(M146+N146-O146)</f>
        <v>0</v>
      </c>
    </row>
    <row r="147" spans="1:23" ht="15.95" customHeight="1">
      <c r="A147" s="1379"/>
      <c r="B147" s="1409"/>
      <c r="C147" s="1399"/>
      <c r="D147" s="1415" t="s">
        <v>2746</v>
      </c>
      <c r="E147" s="1348"/>
      <c r="F147" s="1353"/>
      <c r="G147" s="1347"/>
      <c r="H147" s="1052"/>
      <c r="I147" s="1052"/>
      <c r="J147" s="1052"/>
      <c r="K147" s="1052"/>
      <c r="M147" s="1052"/>
      <c r="N147" s="1052"/>
      <c r="O147" s="1052"/>
      <c r="P147" s="1052"/>
    </row>
    <row r="148" spans="1:23" ht="15.95" customHeight="1" thickBot="1">
      <c r="A148" s="1379"/>
      <c r="B148" s="1409"/>
      <c r="C148" s="1399"/>
      <c r="D148" s="1415" t="s">
        <v>2747</v>
      </c>
      <c r="E148" s="1383"/>
      <c r="F148" s="1389"/>
      <c r="G148" s="1347"/>
      <c r="H148" s="1052"/>
      <c r="I148" s="1052"/>
      <c r="J148" s="1052"/>
      <c r="K148" s="1052"/>
      <c r="M148" s="1052"/>
      <c r="N148" s="1052"/>
      <c r="O148" s="1052"/>
      <c r="P148" s="1052"/>
    </row>
    <row r="149" spans="1:23" ht="15.95" customHeight="1" thickBot="1">
      <c r="A149" s="1416" t="s">
        <v>2748</v>
      </c>
      <c r="B149" s="1417"/>
      <c r="C149" s="1418" t="s">
        <v>2749</v>
      </c>
      <c r="D149" s="1419" t="s">
        <v>386</v>
      </c>
      <c r="E149" s="1420">
        <f>SUM(E150:E152)</f>
        <v>-2.0000000000000004E-2</v>
      </c>
      <c r="F149" s="1420">
        <f>SUM(F150:F152)</f>
        <v>-2.0000000000000004E-2</v>
      </c>
      <c r="G149" s="1347"/>
      <c r="H149" s="1052"/>
      <c r="I149" s="1052"/>
      <c r="J149" s="1052"/>
      <c r="K149" s="1052"/>
      <c r="M149" s="1052"/>
      <c r="N149" s="1052"/>
      <c r="O149" s="1052"/>
      <c r="P149" s="1052"/>
    </row>
    <row r="150" spans="1:23" ht="15.95" customHeight="1">
      <c r="A150" s="1421" t="s">
        <v>2533</v>
      </c>
      <c r="B150" s="1409"/>
      <c r="C150" s="1381" t="str">
        <f>IF(VLOOKUP($A150,Osnova!$A:$C,1)=$A150,VLOOKUP($A150,Osnova!$A:$C,3),0)</f>
        <v xml:space="preserve">Úroky </v>
      </c>
      <c r="D150" s="1422" t="s">
        <v>2750</v>
      </c>
      <c r="E150" s="1404">
        <f>'ANAL CF'!$I$56*-1</f>
        <v>-2.0000000000000004E-2</v>
      </c>
      <c r="F150" s="1404">
        <f>'ANAL CF'!$I$56*-1</f>
        <v>-2.0000000000000004E-2</v>
      </c>
      <c r="G150" s="1347"/>
      <c r="H150" s="1052">
        <f>IF(VLOOKUP($A150,'hk2013'!$A:$G,1)=$A150,VLOOKUP($A150,'hk2013'!$A:$G,6),0)</f>
        <v>0</v>
      </c>
      <c r="I150" s="1052">
        <f>IF(VLOOKUP($A150,'hk2013'!$A:$G,1)=$A150,VLOOKUP($A150,'hk2013'!$A:$G,7),0)</f>
        <v>0</v>
      </c>
      <c r="J150" s="1052">
        <f>IF(VLOOKUP($A150,'hk2013'!$A:$H,1)=$A150,VLOOKUP($A150,'hk2013'!$A:$H,8),0)</f>
        <v>2.0000000000000004E-2</v>
      </c>
      <c r="K150" s="1052">
        <f t="shared" si="8"/>
        <v>-2.0000000000000004E-2</v>
      </c>
      <c r="M150" s="1052">
        <f>IF(VLOOKUP($A150,'hk2013'!$A:$G,1)=$A150,VLOOKUP($A150,'hk2013'!$A:$G,6),0)</f>
        <v>0</v>
      </c>
      <c r="N150" s="1052">
        <f>IF(VLOOKUP($A150,'hk2013'!$A:$G,1)=$A150,VLOOKUP($A150,'hk2013'!$A:$G,7),0)</f>
        <v>0</v>
      </c>
      <c r="O150" s="1052">
        <f>IF(VLOOKUP($A150,'hk2013'!$A:$H,1)=$A150,VLOOKUP($A150,'hk2013'!$A:$H,8),0)</f>
        <v>2.0000000000000004E-2</v>
      </c>
      <c r="P150" s="1052">
        <f>SUM(M150+N150-O150)</f>
        <v>-2.0000000000000004E-2</v>
      </c>
    </row>
    <row r="151" spans="1:23" ht="15.95" customHeight="1">
      <c r="A151" s="1379"/>
      <c r="B151" s="1409"/>
      <c r="C151" s="1399"/>
      <c r="D151" s="1422" t="s">
        <v>2751</v>
      </c>
      <c r="E151" s="1348"/>
      <c r="F151" s="1383"/>
      <c r="G151" s="1347"/>
      <c r="H151" s="1052"/>
      <c r="I151" s="1052"/>
      <c r="J151" s="1052"/>
      <c r="K151" s="1052"/>
      <c r="M151" s="1052"/>
      <c r="N151" s="1052"/>
      <c r="O151" s="1052"/>
      <c r="P151" s="1052"/>
    </row>
    <row r="152" spans="1:23" ht="15.95" customHeight="1" thickBot="1">
      <c r="A152" s="1390"/>
      <c r="B152" s="1423"/>
      <c r="C152" s="1392"/>
      <c r="D152" s="1422" t="s">
        <v>2752</v>
      </c>
      <c r="E152" s="1367"/>
      <c r="F152" s="1424"/>
      <c r="G152" s="1347"/>
      <c r="H152" s="1052"/>
      <c r="I152" s="1052"/>
      <c r="J152" s="1052"/>
      <c r="K152" s="1052"/>
      <c r="M152" s="1052"/>
      <c r="N152" s="1052"/>
      <c r="O152" s="1052"/>
      <c r="P152" s="1052"/>
    </row>
    <row r="153" spans="1:23" ht="49.5" customHeight="1" thickTop="1" thickBot="1">
      <c r="A153" s="1425" t="s">
        <v>2753</v>
      </c>
      <c r="B153" s="1426"/>
      <c r="C153" s="1427" t="s">
        <v>2754</v>
      </c>
      <c r="D153" s="1428" t="s">
        <v>387</v>
      </c>
      <c r="E153" s="1429">
        <f>SUM(E7+E8+E9+E61+E145-E149)</f>
        <v>-2455.7400000000016</v>
      </c>
      <c r="F153" s="1429">
        <f>SUM(F7+F8+F9+F61+F145+F149)</f>
        <v>10678.279999999993</v>
      </c>
      <c r="G153" s="1347"/>
      <c r="H153" s="1052">
        <f>IF(VLOOKUP($A153,'hk2013'!$A:$G,1)=$A153,VLOOKUP($A153,'hk2013'!$A:$G,6),0)</f>
        <v>0</v>
      </c>
      <c r="I153" s="1052">
        <f>IF(VLOOKUP($A153,'hk2013'!$A:$G,1)=$A153,VLOOKUP($A153,'hk2013'!$A:$G,7),0)</f>
        <v>0</v>
      </c>
      <c r="J153" s="1052">
        <f>IF(VLOOKUP($A153,'hk2013'!$A:$H,1)=$A153,VLOOKUP($A153,'hk2013'!$A:$H,8),0)</f>
        <v>0</v>
      </c>
      <c r="K153" s="1052">
        <f t="shared" si="8"/>
        <v>0</v>
      </c>
      <c r="M153" s="1052">
        <f>IF(VLOOKUP($A153,'hk2013'!$A:$G,1)=$A153,VLOOKUP($A153,'hk2013'!$A:$G,6),0)</f>
        <v>0</v>
      </c>
      <c r="N153" s="1052">
        <f>IF(VLOOKUP($A153,'hk2013'!$A:$G,1)=$A153,VLOOKUP($A153,'hk2013'!$A:$G,7),0)</f>
        <v>0</v>
      </c>
      <c r="O153" s="1052">
        <f>IF(VLOOKUP($A153,'hk2013'!$A:$H,1)=$A153,VLOOKUP($A153,'hk2013'!$A:$H,8),0)</f>
        <v>0</v>
      </c>
      <c r="P153" s="1052">
        <f>SUM(M153+N153-O153)</f>
        <v>0</v>
      </c>
    </row>
    <row r="154" spans="1:23" ht="22.5" customHeight="1" thickBot="1">
      <c r="A154" s="1430" t="s">
        <v>2755</v>
      </c>
      <c r="B154" s="1431"/>
      <c r="C154" s="1432" t="s">
        <v>2756</v>
      </c>
      <c r="D154" s="1433" t="s">
        <v>597</v>
      </c>
      <c r="E154" s="1051">
        <f>SUM(E167-E161+E155)</f>
        <v>0</v>
      </c>
      <c r="F154" s="1051">
        <f>SUM(F167+F161-F155)</f>
        <v>0</v>
      </c>
      <c r="G154" s="1347"/>
      <c r="H154" s="1052"/>
      <c r="I154" s="1052"/>
      <c r="J154" s="1052"/>
      <c r="K154" s="1052"/>
      <c r="M154" s="1052"/>
      <c r="N154" s="1052"/>
      <c r="O154" s="1052"/>
      <c r="P154" s="1052"/>
    </row>
    <row r="155" spans="1:23" ht="15.95" customHeight="1" thickBot="1">
      <c r="A155" s="1416" t="s">
        <v>2757</v>
      </c>
      <c r="B155" s="1417"/>
      <c r="C155" s="1434" t="s">
        <v>3051</v>
      </c>
      <c r="D155" s="1419" t="s">
        <v>603</v>
      </c>
      <c r="E155" s="1053">
        <f>$S$156</f>
        <v>0</v>
      </c>
      <c r="F155" s="1405">
        <f>SUM(V156)</f>
        <v>0</v>
      </c>
      <c r="G155" s="1347"/>
      <c r="H155" s="1052"/>
      <c r="I155" s="1052"/>
      <c r="J155" s="1052"/>
      <c r="K155" s="1052"/>
      <c r="M155" s="1052"/>
      <c r="N155" s="1052"/>
      <c r="O155" s="1052"/>
      <c r="P155" s="1052"/>
      <c r="S155" s="605">
        <f>SUM(K156-K157-K158-K159)*-1</f>
        <v>0</v>
      </c>
      <c r="T155" s="1435">
        <f>SUM(S155)</f>
        <v>0</v>
      </c>
      <c r="V155" s="605">
        <f>SUM(P156-P157-P158-P159)*-1</f>
        <v>0</v>
      </c>
      <c r="W155" s="1435">
        <f>SUM(V155)</f>
        <v>0</v>
      </c>
    </row>
    <row r="156" spans="1:23" ht="27" customHeight="1">
      <c r="A156" s="1436" t="s">
        <v>2515</v>
      </c>
      <c r="B156" s="1437"/>
      <c r="C156" s="1381" t="str">
        <f>IF(VLOOKUP($A156,Osnova!$A:$C,1)=$A156,VLOOKUP($A156,Osnova!$A:$C,3),0)</f>
        <v xml:space="preserve">Tržby z predaja dlhodobého nehmotného majetku a dlhodobého hmotného majetku </v>
      </c>
      <c r="D156" s="1415" t="s">
        <v>2758</v>
      </c>
      <c r="E156" s="1348"/>
      <c r="F156" s="1388"/>
      <c r="G156" s="1347"/>
      <c r="H156" s="1052">
        <f>IF(VLOOKUP($A156,'hk2013'!$A:$G,1)=$A156,VLOOKUP($A156,'hk2013'!$A:$G,6),0)</f>
        <v>0</v>
      </c>
      <c r="I156" s="1052">
        <f>IF(VLOOKUP($A156,'hk2013'!$A:$G,1)=$A156,VLOOKUP($A156,'hk2013'!$A:$G,7),0)</f>
        <v>0</v>
      </c>
      <c r="J156" s="1052">
        <f>IF(VLOOKUP($A156,'hk2013'!$A:$H,1)=$A156,VLOOKUP($A156,'hk2013'!$A:$H,8),0)</f>
        <v>0</v>
      </c>
      <c r="K156" s="1052">
        <f t="shared" si="8"/>
        <v>0</v>
      </c>
      <c r="M156" s="1052">
        <f>IF(VLOOKUP($A156,'hk2013'!$A:$G,1)=$A156,VLOOKUP($A156,'hk2013'!$A:$G,6),0)</f>
        <v>0</v>
      </c>
      <c r="N156" s="1052">
        <f>IF(VLOOKUP($A156,'hk2013'!$A:$G,1)=$A156,VLOOKUP($A156,'hk2013'!$A:$G,7),0)</f>
        <v>0</v>
      </c>
      <c r="O156" s="1052">
        <f>IF(VLOOKUP($A156,'hk2013'!$A:$H,1)=$A156,VLOOKUP($A156,'hk2013'!$A:$H,8),0)</f>
        <v>0</v>
      </c>
      <c r="P156" s="1052">
        <f>SUM(M156+N156-O156)</f>
        <v>0</v>
      </c>
      <c r="S156" s="607">
        <f>SUM(IF(S155&gt;=0,T155,0))</f>
        <v>0</v>
      </c>
      <c r="V156" s="607">
        <f>SUM(IF(V155&gt;=0,W155,0))</f>
        <v>0</v>
      </c>
    </row>
    <row r="157" spans="1:23" ht="15.95" customHeight="1" thickBot="1">
      <c r="A157" s="1438" t="s">
        <v>2531</v>
      </c>
      <c r="B157" s="1439"/>
      <c r="C157" s="1381" t="str">
        <f>IF(VLOOKUP($A157,Osnova!$A:$C,1)=$A157,VLOOKUP($A157,Osnova!$A:$C,3),0)</f>
        <v xml:space="preserve">Tržby z predaja cenných papierov a podielov </v>
      </c>
      <c r="D157" s="1415" t="s">
        <v>2759</v>
      </c>
      <c r="E157" s="1348"/>
      <c r="F157" s="1383"/>
      <c r="G157" s="1347"/>
      <c r="H157" s="1052">
        <f>IF(VLOOKUP($A157,'hk2013'!$A:$G,1)=$A157,VLOOKUP($A157,'hk2013'!$A:$G,6),0)</f>
        <v>0</v>
      </c>
      <c r="I157" s="1052">
        <f>IF(VLOOKUP($A157,'hk2013'!$A:$G,1)=$A157,VLOOKUP($A157,'hk2013'!$A:$G,7),0)</f>
        <v>0</v>
      </c>
      <c r="J157" s="1052">
        <f>IF(VLOOKUP($A157,'hk2013'!$A:$H,1)=$A157,VLOOKUP($A157,'hk2013'!$A:$H,8),0)</f>
        <v>0</v>
      </c>
      <c r="K157" s="1052">
        <f t="shared" si="8"/>
        <v>0</v>
      </c>
      <c r="M157" s="1052">
        <f>IF(VLOOKUP($A157,'hk2013'!$A:$G,1)=$A157,VLOOKUP($A157,'hk2013'!$A:$G,6),0)</f>
        <v>0</v>
      </c>
      <c r="N157" s="1052">
        <f>IF(VLOOKUP($A157,'hk2013'!$A:$G,1)=$A157,VLOOKUP($A157,'hk2013'!$A:$G,7),0)</f>
        <v>0</v>
      </c>
      <c r="O157" s="1052">
        <f>IF(VLOOKUP($A157,'hk2013'!$A:$H,1)=$A157,VLOOKUP($A157,'hk2013'!$A:$H,8),0)</f>
        <v>0</v>
      </c>
      <c r="P157" s="1052">
        <f>SUM(M157+N157-O157)</f>
        <v>0</v>
      </c>
      <c r="S157" s="609">
        <f>SUM(IF(S155&lt;=0,T155,0))</f>
        <v>0</v>
      </c>
      <c r="V157" s="609">
        <f>SUM(IF(V155&lt;=0,W155,0))</f>
        <v>0</v>
      </c>
    </row>
    <row r="158" spans="1:23" ht="15.95" customHeight="1">
      <c r="A158" s="1438"/>
      <c r="B158" s="1439"/>
      <c r="C158" s="1381"/>
      <c r="D158" s="1415"/>
      <c r="E158" s="1348"/>
      <c r="F158" s="1383"/>
      <c r="G158" s="1347"/>
      <c r="H158" s="1052"/>
      <c r="I158" s="1052"/>
      <c r="J158" s="1052"/>
      <c r="K158" s="1052"/>
      <c r="M158" s="1052"/>
      <c r="N158" s="1052"/>
      <c r="O158" s="1052"/>
      <c r="P158" s="1052"/>
    </row>
    <row r="159" spans="1:23" ht="15.95" customHeight="1">
      <c r="A159" s="1440" t="s">
        <v>2441</v>
      </c>
      <c r="B159" s="1439"/>
      <c r="C159" s="1381" t="str">
        <f>IF(VLOOKUP($A159,Osnova!$A:$C,1)=$A159,VLOOKUP($A159,Osnova!$A:$C,3),0)</f>
        <v xml:space="preserve">Predané cenné papiere a podiely </v>
      </c>
      <c r="D159" s="1415" t="s">
        <v>2760</v>
      </c>
      <c r="E159" s="1348"/>
      <c r="F159" s="1383"/>
      <c r="G159" s="1347"/>
      <c r="H159" s="1052">
        <f>IF(VLOOKUP($A159,'hk2013'!$A:$G,1)=$A159,VLOOKUP($A159,'hk2013'!$A:$G,6),0)</f>
        <v>0</v>
      </c>
      <c r="I159" s="1052">
        <f>IF(VLOOKUP($A159,'hk2013'!$A:$G,1)=$A159,VLOOKUP($A159,'hk2013'!$A:$G,7),0)</f>
        <v>0</v>
      </c>
      <c r="J159" s="1052">
        <f>IF(VLOOKUP($A159,'hk2013'!$A:$H,1)=$A159,VLOOKUP($A159,'hk2013'!$A:$H,8),0)</f>
        <v>0</v>
      </c>
      <c r="K159" s="1052">
        <f t="shared" si="8"/>
        <v>0</v>
      </c>
      <c r="M159" s="1052">
        <f>IF(VLOOKUP($A159,'hk2013'!$A:$G,1)=$A159,VLOOKUP($A159,'hk2013'!$A:$G,6),0)</f>
        <v>0</v>
      </c>
      <c r="N159" s="1052">
        <f>IF(VLOOKUP($A159,'hk2013'!$A:$G,1)=$A159,VLOOKUP($A159,'hk2013'!$A:$G,7),0)</f>
        <v>0</v>
      </c>
      <c r="O159" s="1052">
        <f>IF(VLOOKUP($A159,'hk2013'!$A:$H,1)=$A159,VLOOKUP($A159,'hk2013'!$A:$H,8),0)</f>
        <v>0</v>
      </c>
      <c r="P159" s="1052">
        <f>SUM(M159+N159-O159)</f>
        <v>0</v>
      </c>
    </row>
    <row r="160" spans="1:23" ht="15.95" customHeight="1" thickBot="1">
      <c r="A160" s="1342"/>
      <c r="B160" s="1437"/>
      <c r="C160" s="1344"/>
      <c r="D160" s="1415" t="s">
        <v>2761</v>
      </c>
      <c r="E160" s="1348"/>
      <c r="F160" s="1407"/>
      <c r="G160" s="1347"/>
      <c r="H160" s="1052"/>
      <c r="I160" s="1052"/>
      <c r="J160" s="1052"/>
      <c r="K160" s="1052"/>
      <c r="M160" s="1052"/>
      <c r="N160" s="1052"/>
      <c r="O160" s="1052"/>
      <c r="P160" s="1052"/>
    </row>
    <row r="161" spans="1:16" ht="15.95" customHeight="1" thickBot="1">
      <c r="A161" s="1416" t="s">
        <v>2762</v>
      </c>
      <c r="B161" s="1417"/>
      <c r="C161" s="1434" t="s">
        <v>3052</v>
      </c>
      <c r="D161" s="1419" t="s">
        <v>392</v>
      </c>
      <c r="E161" s="1053">
        <f>$S$157</f>
        <v>0</v>
      </c>
      <c r="F161" s="1053">
        <f>SUM(V157)</f>
        <v>0</v>
      </c>
      <c r="G161" s="1347"/>
      <c r="H161" s="1052">
        <f>IF(VLOOKUP($A161,'hk2013'!$A:$G,1)=$A161,VLOOKUP($A161,'hk2013'!$A:$G,6),0)</f>
        <v>0</v>
      </c>
      <c r="I161" s="1052">
        <f>IF(VLOOKUP($A161,'hk2013'!$A:$G,1)=$A161,VLOOKUP($A161,'hk2013'!$A:$G,7),0)</f>
        <v>0</v>
      </c>
      <c r="J161" s="1052">
        <f>IF(VLOOKUP($A161,'hk2013'!$A:$H,1)=$A161,VLOOKUP($A161,'hk2013'!$A:$H,8),0)</f>
        <v>0</v>
      </c>
      <c r="K161" s="1052">
        <f t="shared" si="8"/>
        <v>0</v>
      </c>
      <c r="M161" s="1052">
        <f>IF(VLOOKUP($A161,'hk2013'!$A:$G,1)=$A161,VLOOKUP($A161,'hk2013'!$A:$G,6),0)</f>
        <v>0</v>
      </c>
      <c r="N161" s="1052">
        <f>IF(VLOOKUP($A161,'hk2013'!$A:$G,1)=$A161,VLOOKUP($A161,'hk2013'!$A:$G,7),0)</f>
        <v>0</v>
      </c>
      <c r="O161" s="1052">
        <f>IF(VLOOKUP($A161,'hk2013'!$A:$H,1)=$A161,VLOOKUP($A161,'hk2013'!$A:$H,8),0)</f>
        <v>0</v>
      </c>
      <c r="P161" s="1052">
        <f>SUM(M161+N161-O161)</f>
        <v>0</v>
      </c>
    </row>
    <row r="162" spans="1:16" ht="15.95" customHeight="1">
      <c r="A162" s="1441"/>
      <c r="B162" s="1442"/>
      <c r="C162" s="1381"/>
      <c r="D162" s="1415" t="s">
        <v>2763</v>
      </c>
      <c r="E162" s="1348"/>
      <c r="F162" s="1404"/>
      <c r="G162" s="1347"/>
      <c r="H162" s="1052"/>
      <c r="I162" s="1052"/>
      <c r="J162" s="1052"/>
      <c r="K162" s="1052"/>
      <c r="M162" s="1052"/>
      <c r="N162" s="1052"/>
      <c r="O162" s="1052"/>
      <c r="P162" s="1052"/>
    </row>
    <row r="163" spans="1:16" ht="15.95" customHeight="1">
      <c r="A163" s="1440" t="s">
        <v>2441</v>
      </c>
      <c r="B163" s="1439"/>
      <c r="C163" s="1381" t="str">
        <f>IF(VLOOKUP($A163,Osnova!$A:$C,1)=$A163,VLOOKUP($A163,Osnova!$A:$C,3),0)</f>
        <v xml:space="preserve">Predané cenné papiere a podiely </v>
      </c>
      <c r="D163" s="1415" t="s">
        <v>2764</v>
      </c>
      <c r="E163" s="1348"/>
      <c r="F163" s="1383"/>
      <c r="G163" s="1347"/>
      <c r="H163" s="1052">
        <f>IF(VLOOKUP($A163,'hk2013'!$A:$G,1)=$A163,VLOOKUP($A163,'hk2013'!$A:$G,6),0)</f>
        <v>0</v>
      </c>
      <c r="I163" s="1052">
        <f>IF(VLOOKUP($A163,'hk2013'!$A:$G,1)=$A163,VLOOKUP($A163,'hk2013'!$A:$G,7),0)</f>
        <v>0</v>
      </c>
      <c r="J163" s="1052">
        <f>IF(VLOOKUP($A163,'hk2013'!$A:$H,1)=$A163,VLOOKUP($A163,'hk2013'!$A:$H,8),0)</f>
        <v>0</v>
      </c>
      <c r="K163" s="1052">
        <f t="shared" si="8"/>
        <v>0</v>
      </c>
      <c r="M163" s="1052">
        <f>IF(VLOOKUP($A163,'hk2013'!$A:$G,1)=$A163,VLOOKUP($A163,'hk2013'!$A:$G,6),0)</f>
        <v>0</v>
      </c>
      <c r="N163" s="1052">
        <f>IF(VLOOKUP($A163,'hk2013'!$A:$G,1)=$A163,VLOOKUP($A163,'hk2013'!$A:$G,7),0)</f>
        <v>0</v>
      </c>
      <c r="O163" s="1052">
        <f>IF(VLOOKUP($A163,'hk2013'!$A:$H,1)=$A163,VLOOKUP($A163,'hk2013'!$A:$H,8),0)</f>
        <v>0</v>
      </c>
      <c r="P163" s="1052">
        <f>SUM(M163+N163-O163)</f>
        <v>0</v>
      </c>
    </row>
    <row r="164" spans="1:16" ht="15.95" customHeight="1">
      <c r="A164" s="1438" t="s">
        <v>2515</v>
      </c>
      <c r="B164" s="1439"/>
      <c r="C164" s="1381" t="str">
        <f>IF(VLOOKUP($A164,Osnova!$A:$C,1)=$A164,VLOOKUP($A164,Osnova!$A:$C,3),0)</f>
        <v xml:space="preserve">Tržby z predaja dlhodobého nehmotného majetku a dlhodobého hmotného majetku </v>
      </c>
      <c r="D164" s="1415" t="s">
        <v>2765</v>
      </c>
      <c r="E164" s="1348"/>
      <c r="F164" s="1383"/>
      <c r="G164" s="1347"/>
      <c r="H164" s="1052">
        <f>IF(VLOOKUP($A164,'hk2013'!$A:$G,1)=$A164,VLOOKUP($A164,'hk2013'!$A:$G,6),0)</f>
        <v>0</v>
      </c>
      <c r="I164" s="1052">
        <f>IF(VLOOKUP($A164,'hk2013'!$A:$G,1)=$A164,VLOOKUP($A164,'hk2013'!$A:$G,7),0)</f>
        <v>0</v>
      </c>
      <c r="J164" s="1052">
        <f>IF(VLOOKUP($A164,'hk2013'!$A:$H,1)=$A164,VLOOKUP($A164,'hk2013'!$A:$H,8),0)</f>
        <v>0</v>
      </c>
      <c r="K164" s="1052">
        <f t="shared" si="8"/>
        <v>0</v>
      </c>
      <c r="M164" s="1052">
        <f>IF(VLOOKUP($A164,'hk2013'!$A:$G,1)=$A164,VLOOKUP($A164,'hk2013'!$A:$G,6),0)</f>
        <v>0</v>
      </c>
      <c r="N164" s="1052">
        <f>IF(VLOOKUP($A164,'hk2013'!$A:$G,1)=$A164,VLOOKUP($A164,'hk2013'!$A:$G,7),0)</f>
        <v>0</v>
      </c>
      <c r="O164" s="1052">
        <f>IF(VLOOKUP($A164,'hk2013'!$A:$H,1)=$A164,VLOOKUP($A164,'hk2013'!$A:$H,8),0)</f>
        <v>0</v>
      </c>
      <c r="P164" s="1052">
        <f>SUM(M164+N164-O164)</f>
        <v>0</v>
      </c>
    </row>
    <row r="165" spans="1:16" ht="15.95" customHeight="1">
      <c r="A165" s="1438" t="s">
        <v>2531</v>
      </c>
      <c r="B165" s="1439"/>
      <c r="C165" s="1381" t="str">
        <f>IF(VLOOKUP($A165,Osnova!$A:$C,1)=$A165,VLOOKUP($A165,Osnova!$A:$C,3),0)</f>
        <v xml:space="preserve">Tržby z predaja cenných papierov a podielov </v>
      </c>
      <c r="D165" s="1415" t="s">
        <v>2766</v>
      </c>
      <c r="E165" s="1348"/>
      <c r="F165" s="1383"/>
      <c r="G165" s="1347"/>
      <c r="H165" s="1052">
        <f>IF(VLOOKUP($A165,'hk2013'!$A:$G,1)=$A165,VLOOKUP($A165,'hk2013'!$A:$G,6),0)</f>
        <v>0</v>
      </c>
      <c r="I165" s="1052">
        <f>IF(VLOOKUP($A165,'hk2013'!$A:$G,1)=$A165,VLOOKUP($A165,'hk2013'!$A:$G,7),0)</f>
        <v>0</v>
      </c>
      <c r="J165" s="1052">
        <f>IF(VLOOKUP($A165,'hk2013'!$A:$H,1)=$A165,VLOOKUP($A165,'hk2013'!$A:$H,8),0)</f>
        <v>0</v>
      </c>
      <c r="K165" s="1052">
        <f t="shared" si="8"/>
        <v>0</v>
      </c>
      <c r="M165" s="1052">
        <f>IF(VLOOKUP($A165,'hk2013'!$A:$G,1)=$A165,VLOOKUP($A165,'hk2013'!$A:$G,6),0)</f>
        <v>0</v>
      </c>
      <c r="N165" s="1052">
        <f>IF(VLOOKUP($A165,'hk2013'!$A:$G,1)=$A165,VLOOKUP($A165,'hk2013'!$A:$G,7),0)</f>
        <v>0</v>
      </c>
      <c r="O165" s="1052">
        <f>IF(VLOOKUP($A165,'hk2013'!$A:$H,1)=$A165,VLOOKUP($A165,'hk2013'!$A:$H,8),0)</f>
        <v>0</v>
      </c>
      <c r="P165" s="1052">
        <f>SUM(M165+N165-O165)</f>
        <v>0</v>
      </c>
    </row>
    <row r="166" spans="1:16" ht="15.95" customHeight="1" thickBot="1">
      <c r="A166" s="1390"/>
      <c r="B166" s="1442"/>
      <c r="C166" s="1392"/>
      <c r="D166" s="1415" t="s">
        <v>2767</v>
      </c>
      <c r="E166" s="1348"/>
      <c r="F166" s="1389"/>
      <c r="G166" s="1347"/>
      <c r="H166" s="1052"/>
      <c r="I166" s="1052"/>
      <c r="J166" s="1052"/>
      <c r="K166" s="1052"/>
      <c r="M166" s="1052"/>
      <c r="N166" s="1052"/>
      <c r="O166" s="1052"/>
      <c r="P166" s="1052"/>
    </row>
    <row r="167" spans="1:16" ht="31.5" customHeight="1" thickBot="1">
      <c r="A167" s="1416" t="s">
        <v>2768</v>
      </c>
      <c r="B167" s="1417"/>
      <c r="C167" s="1434" t="s">
        <v>2769</v>
      </c>
      <c r="D167" s="1419" t="s">
        <v>397</v>
      </c>
      <c r="E167" s="1053">
        <f>SUM(E168:E170)</f>
        <v>0</v>
      </c>
      <c r="F167" s="1053">
        <f>SUM(F168:F170)</f>
        <v>0</v>
      </c>
      <c r="G167" s="1347"/>
      <c r="H167" s="1052">
        <f>IF(VLOOKUP($A167,'hk2013'!$A:$G,1)=$A167,VLOOKUP($A167,'hk2013'!$A:$G,6),0)</f>
        <v>0</v>
      </c>
      <c r="I167" s="1052">
        <f>IF(VLOOKUP($A167,'hk2013'!$A:$G,1)=$A167,VLOOKUP($A167,'hk2013'!$A:$G,7),0)</f>
        <v>0</v>
      </c>
      <c r="J167" s="1052">
        <f>IF(VLOOKUP($A167,'hk2013'!$A:$H,1)=$A167,VLOOKUP($A167,'hk2013'!$A:$H,8),0)</f>
        <v>0</v>
      </c>
      <c r="K167" s="1052">
        <f t="shared" si="8"/>
        <v>0</v>
      </c>
      <c r="M167" s="1052">
        <f>IF(VLOOKUP($A167,'hk2013'!$A:$G,1)=$A167,VLOOKUP($A167,'hk2013'!$A:$G,6),0)</f>
        <v>0</v>
      </c>
      <c r="N167" s="1052">
        <f>IF(VLOOKUP($A167,'hk2013'!$A:$G,1)=$A167,VLOOKUP($A167,'hk2013'!$A:$G,7),0)</f>
        <v>0</v>
      </c>
      <c r="O167" s="1052">
        <f>IF(VLOOKUP($A167,'hk2013'!$A:$H,1)=$A167,VLOOKUP($A167,'hk2013'!$A:$H,8),0)</f>
        <v>0</v>
      </c>
      <c r="P167" s="1052">
        <f>SUM(M167+N167-O167)</f>
        <v>0</v>
      </c>
    </row>
    <row r="168" spans="1:16" ht="15.95" customHeight="1">
      <c r="A168" s="1390"/>
      <c r="B168" s="1442"/>
      <c r="C168" s="1392"/>
      <c r="D168" s="1415" t="s">
        <v>2770</v>
      </c>
      <c r="E168" s="1348"/>
      <c r="F168" s="1404"/>
      <c r="G168" s="1347"/>
      <c r="H168" s="1052"/>
      <c r="I168" s="1052"/>
      <c r="J168" s="1052"/>
      <c r="K168" s="1052"/>
      <c r="M168" s="1052"/>
      <c r="N168" s="1052"/>
      <c r="O168" s="1052"/>
      <c r="P168" s="1052"/>
    </row>
    <row r="169" spans="1:16" ht="15.95" customHeight="1">
      <c r="A169" s="1379"/>
      <c r="B169" s="1439"/>
      <c r="C169" s="1399"/>
      <c r="D169" s="1415" t="s">
        <v>2771</v>
      </c>
      <c r="E169" s="1348"/>
      <c r="F169" s="1383"/>
      <c r="G169" s="1347"/>
      <c r="H169" s="1052"/>
      <c r="I169" s="1052"/>
      <c r="J169" s="1052"/>
      <c r="K169" s="1052"/>
      <c r="M169" s="1052"/>
      <c r="N169" s="1052"/>
      <c r="O169" s="1052"/>
      <c r="P169" s="1052"/>
    </row>
    <row r="170" spans="1:16" ht="15.95" customHeight="1" thickBot="1">
      <c r="A170" s="1390"/>
      <c r="B170" s="1442"/>
      <c r="C170" s="1392"/>
      <c r="D170" s="1415" t="s">
        <v>2772</v>
      </c>
      <c r="E170" s="1348"/>
      <c r="F170" s="1407"/>
      <c r="G170" s="1347"/>
      <c r="H170" s="1052"/>
      <c r="I170" s="1052"/>
      <c r="J170" s="1052"/>
      <c r="K170" s="1052"/>
      <c r="M170" s="1052"/>
      <c r="N170" s="1052"/>
      <c r="O170" s="1052"/>
      <c r="P170" s="1052"/>
    </row>
    <row r="171" spans="1:16" ht="15.95" customHeight="1" thickBot="1">
      <c r="A171" s="1416" t="s">
        <v>2773</v>
      </c>
      <c r="B171" s="1417"/>
      <c r="C171" s="1434" t="s">
        <v>2774</v>
      </c>
      <c r="D171" s="1419" t="s">
        <v>204</v>
      </c>
      <c r="E171" s="1053">
        <f>SUM(E172+E176+E180-E184+E188-E191+E194+E199-E203+E207)</f>
        <v>879.88</v>
      </c>
      <c r="F171" s="1053">
        <f>SUM(F172+F176+F180-F184+F188-F191+F194+F199-F203+F207)</f>
        <v>0</v>
      </c>
      <c r="G171" s="1347"/>
      <c r="H171" s="1052">
        <f>IF(VLOOKUP($A171,'hk2013'!$A:$G,1)=$A171,VLOOKUP($A171,'hk2013'!$A:$G,6),0)</f>
        <v>0</v>
      </c>
      <c r="I171" s="1052">
        <f>IF(VLOOKUP($A171,'hk2013'!$A:$G,1)=$A171,VLOOKUP($A171,'hk2013'!$A:$G,7),0)</f>
        <v>0</v>
      </c>
      <c r="J171" s="1052">
        <f>IF(VLOOKUP($A171,'hk2013'!$A:$H,1)=$A171,VLOOKUP($A171,'hk2013'!$A:$H,8),0)</f>
        <v>0</v>
      </c>
      <c r="K171" s="1052">
        <f t="shared" si="8"/>
        <v>0</v>
      </c>
      <c r="M171" s="1052">
        <f>IF(VLOOKUP($A171,'hk2013'!$A:$G,1)=$A171,VLOOKUP($A171,'hk2013'!$A:$G,6),0)</f>
        <v>0</v>
      </c>
      <c r="N171" s="1052">
        <f>IF(VLOOKUP($A171,'hk2013'!$A:$G,1)=$A171,VLOOKUP($A171,'hk2013'!$A:$G,7),0)</f>
        <v>0</v>
      </c>
      <c r="O171" s="1052">
        <f>IF(VLOOKUP($A171,'hk2013'!$A:$H,1)=$A171,VLOOKUP($A171,'hk2013'!$A:$H,8),0)</f>
        <v>0</v>
      </c>
      <c r="P171" s="1052">
        <f>SUM(M171+N171-O171)</f>
        <v>0</v>
      </c>
    </row>
    <row r="172" spans="1:16" ht="51.75" customHeight="1" thickBot="1">
      <c r="A172" s="1416" t="s">
        <v>2775</v>
      </c>
      <c r="B172" s="1417"/>
      <c r="C172" s="1434" t="s">
        <v>2776</v>
      </c>
      <c r="D172" s="1419" t="s">
        <v>622</v>
      </c>
      <c r="E172" s="1053">
        <f>SUM(E173-E174+E175)</f>
        <v>0</v>
      </c>
      <c r="F172" s="1053">
        <f>SUM(F173-F174+F175)</f>
        <v>0</v>
      </c>
      <c r="G172" s="1347"/>
      <c r="H172" s="1052">
        <f>IF(VLOOKUP($A172,'hk2013'!$A:$G,1)=$A172,VLOOKUP($A172,'hk2013'!$A:$G,6),0)</f>
        <v>0</v>
      </c>
      <c r="I172" s="1052">
        <f>IF(VLOOKUP($A172,'hk2013'!$A:$G,1)=$A172,VLOOKUP($A172,'hk2013'!$A:$G,7),0)</f>
        <v>0</v>
      </c>
      <c r="J172" s="1052">
        <f>IF(VLOOKUP($A172,'hk2013'!$A:$H,1)=$A172,VLOOKUP($A172,'hk2013'!$A:$H,8),0)</f>
        <v>0</v>
      </c>
      <c r="K172" s="1052">
        <f t="shared" si="8"/>
        <v>0</v>
      </c>
      <c r="M172" s="1052">
        <f>IF(VLOOKUP($A172,'hk2013'!$A:$G,1)=$A172,VLOOKUP($A172,'hk2013'!$A:$G,6),0)</f>
        <v>0</v>
      </c>
      <c r="N172" s="1052">
        <f>IF(VLOOKUP($A172,'hk2013'!$A:$G,1)=$A172,VLOOKUP($A172,'hk2013'!$A:$G,7),0)</f>
        <v>0</v>
      </c>
      <c r="O172" s="1052">
        <f>IF(VLOOKUP($A172,'hk2013'!$A:$H,1)=$A172,VLOOKUP($A172,'hk2013'!$A:$H,8),0)</f>
        <v>0</v>
      </c>
      <c r="P172" s="1052">
        <f>SUM(M172+N172-O172)</f>
        <v>0</v>
      </c>
    </row>
    <row r="173" spans="1:16">
      <c r="A173" s="1436" t="s">
        <v>888</v>
      </c>
      <c r="B173" s="1443"/>
      <c r="C173" s="1381" t="str">
        <f>IF(VLOOKUP($A173,Osnova!$A:$C,1)=$A173,VLOOKUP($A173,Osnova!$A:$C,3),0)</f>
        <v xml:space="preserve">Daň z príjmov </v>
      </c>
      <c r="D173" s="1345" t="s">
        <v>2777</v>
      </c>
      <c r="E173" s="1348">
        <f>'ANAL CF'!$I$80</f>
        <v>0</v>
      </c>
      <c r="F173" s="1348">
        <f>'ANAL CF'!$J$80</f>
        <v>0</v>
      </c>
      <c r="G173" s="1347"/>
      <c r="H173" s="1052">
        <f>IF(VLOOKUP($A173,'hk2013'!$A:$G,1)=$A173,VLOOKUP($A173,'hk2013'!$A:$G,6),0)</f>
        <v>361.04</v>
      </c>
      <c r="I173" s="1052">
        <f>IF(VLOOKUP($A173,'hk2013'!$A:$G,1)=$A173,VLOOKUP($A173,'hk2013'!$A:$G,7),0)</f>
        <v>0</v>
      </c>
      <c r="J173" s="1052">
        <f>IF(VLOOKUP($A173,'hk2013'!$A:$H,1)=$A173,VLOOKUP($A173,'hk2013'!$A:$H,8),0)</f>
        <v>0</v>
      </c>
      <c r="K173" s="1052">
        <f t="shared" si="8"/>
        <v>361.04</v>
      </c>
      <c r="M173" s="1052">
        <f>IF(VLOOKUP($A173,'hk2013'!$A:$G,1)=$A173,VLOOKUP($A173,'hk2013'!$A:$G,6),0)</f>
        <v>361.04</v>
      </c>
      <c r="N173" s="1052">
        <f>IF(VLOOKUP($A173,'hk2013'!$A:$G,1)=$A173,VLOOKUP($A173,'hk2013'!$A:$G,7),0)</f>
        <v>0</v>
      </c>
      <c r="O173" s="1052">
        <f>IF(VLOOKUP($A173,'hk2013'!$A:$H,1)=$A173,VLOOKUP($A173,'hk2013'!$A:$H,8),0)</f>
        <v>0</v>
      </c>
      <c r="P173" s="1052">
        <f>SUM(M173+N173-O173)</f>
        <v>361.04</v>
      </c>
    </row>
    <row r="174" spans="1:16">
      <c r="A174" s="1436" t="s">
        <v>2477</v>
      </c>
      <c r="B174" s="1443"/>
      <c r="C174" s="1381" t="str">
        <f>IF(VLOOKUP($A174,Osnova!$A:$C,1)=$A174,VLOOKUP($A174,Osnova!$A:$C,3),0)</f>
        <v xml:space="preserve">Dodatočné odvody dane z príjmov </v>
      </c>
      <c r="D174" s="1345" t="s">
        <v>2778</v>
      </c>
      <c r="E174" s="1348">
        <f>'ANAL CF'!$I$84</f>
        <v>0</v>
      </c>
      <c r="F174" s="1348">
        <f>'ANAL CF'!$J$84</f>
        <v>0</v>
      </c>
      <c r="G174" s="1347"/>
      <c r="H174" s="1052">
        <f>IF(VLOOKUP($A174,'hk2013'!$A:$G,1)=$A174,VLOOKUP($A174,'hk2013'!$A:$G,6),0)</f>
        <v>0</v>
      </c>
      <c r="I174" s="1052">
        <f>IF(VLOOKUP($A174,'hk2013'!$A:$G,1)=$A174,VLOOKUP($A174,'hk2013'!$A:$G,7),0)</f>
        <v>0</v>
      </c>
      <c r="J174" s="1052">
        <f>IF(VLOOKUP($A174,'hk2013'!$A:$H,1)=$A174,VLOOKUP($A174,'hk2013'!$A:$H,8),0)</f>
        <v>0</v>
      </c>
      <c r="K174" s="1052">
        <f t="shared" si="8"/>
        <v>0</v>
      </c>
      <c r="M174" s="1052">
        <f>IF(VLOOKUP($A174,'hk2013'!$A:$G,1)=$A174,VLOOKUP($A174,'hk2013'!$A:$G,6),0)</f>
        <v>0</v>
      </c>
      <c r="N174" s="1052">
        <f>IF(VLOOKUP($A174,'hk2013'!$A:$G,1)=$A174,VLOOKUP($A174,'hk2013'!$A:$G,7),0)</f>
        <v>0</v>
      </c>
      <c r="O174" s="1052">
        <f>IF(VLOOKUP($A174,'hk2013'!$A:$H,1)=$A174,VLOOKUP($A174,'hk2013'!$A:$H,8),0)</f>
        <v>0</v>
      </c>
      <c r="P174" s="1052">
        <f>SUM(M174+N174-O174)</f>
        <v>0</v>
      </c>
    </row>
    <row r="175" spans="1:16" ht="12" thickBot="1">
      <c r="A175" s="1342"/>
      <c r="B175" s="1443"/>
      <c r="C175" s="1344"/>
      <c r="D175" s="1345" t="s">
        <v>2779</v>
      </c>
      <c r="E175" s="1348"/>
      <c r="F175" s="1407"/>
      <c r="G175" s="1347"/>
      <c r="H175" s="1052"/>
      <c r="I175" s="1052"/>
      <c r="J175" s="1052"/>
      <c r="K175" s="1052"/>
      <c r="M175" s="1052"/>
      <c r="N175" s="1052"/>
      <c r="O175" s="1052"/>
      <c r="P175" s="1052"/>
    </row>
    <row r="176" spans="1:16" ht="30" customHeight="1" thickBot="1">
      <c r="A176" s="1416" t="s">
        <v>2780</v>
      </c>
      <c r="B176" s="1417"/>
      <c r="C176" s="1434" t="s">
        <v>2781</v>
      </c>
      <c r="D176" s="1419" t="s">
        <v>2782</v>
      </c>
      <c r="E176" s="1053">
        <f>SUM(E177-E178+E179)</f>
        <v>0</v>
      </c>
      <c r="F176" s="1053">
        <f>SUM(F177-F178+F179)</f>
        <v>0</v>
      </c>
      <c r="G176" s="1347"/>
      <c r="H176" s="1052"/>
      <c r="I176" s="1052"/>
      <c r="J176" s="1052"/>
      <c r="K176" s="1052"/>
      <c r="M176" s="1052"/>
      <c r="N176" s="1052"/>
      <c r="O176" s="1052"/>
      <c r="P176" s="1052"/>
    </row>
    <row r="177" spans="1:16">
      <c r="A177" s="1438" t="s">
        <v>888</v>
      </c>
      <c r="B177" s="1439"/>
      <c r="C177" s="1381" t="str">
        <f>IF(VLOOKUP($A177,Osnova!$A:$C,1)=$A177,VLOOKUP($A177,Osnova!$A:$C,3),0)</f>
        <v xml:space="preserve">Daň z príjmov </v>
      </c>
      <c r="D177" s="1382" t="s">
        <v>2783</v>
      </c>
      <c r="E177" s="1348">
        <f>'ANAL CF'!$I$81</f>
        <v>0</v>
      </c>
      <c r="F177" s="1388"/>
      <c r="G177" s="1347"/>
      <c r="H177" s="1052">
        <f>IF(VLOOKUP($A177,'hk2013'!$A:$G,1)=$A177,VLOOKUP($A177,'hk2013'!$A:$G,6),0)</f>
        <v>361.04</v>
      </c>
      <c r="I177" s="1052">
        <f>IF(VLOOKUP($A177,'hk2013'!$A:$G,1)=$A177,VLOOKUP($A177,'hk2013'!$A:$G,7),0)</f>
        <v>0</v>
      </c>
      <c r="J177" s="1052">
        <f>IF(VLOOKUP($A177,'hk2013'!$A:$H,1)=$A177,VLOOKUP($A177,'hk2013'!$A:$H,8),0)</f>
        <v>0</v>
      </c>
      <c r="K177" s="1052">
        <f t="shared" si="8"/>
        <v>361.04</v>
      </c>
      <c r="M177" s="1052">
        <f>IF(VLOOKUP($A177,'hk2013'!$A:$G,1)=$A177,VLOOKUP($A177,'hk2013'!$A:$G,6),0)</f>
        <v>361.04</v>
      </c>
      <c r="N177" s="1052">
        <f>IF(VLOOKUP($A177,'hk2013'!$A:$G,1)=$A177,VLOOKUP($A177,'hk2013'!$A:$G,7),0)</f>
        <v>0</v>
      </c>
      <c r="O177" s="1052">
        <f>IF(VLOOKUP($A177,'hk2013'!$A:$H,1)=$A177,VLOOKUP($A177,'hk2013'!$A:$H,8),0)</f>
        <v>0</v>
      </c>
      <c r="P177" s="1052">
        <f>SUM(M177+N177-O177)</f>
        <v>361.04</v>
      </c>
    </row>
    <row r="178" spans="1:16">
      <c r="A178" s="1438" t="s">
        <v>2477</v>
      </c>
      <c r="B178" s="1439"/>
      <c r="C178" s="1381" t="str">
        <f>IF(VLOOKUP($A178,Osnova!$A:$C,1)=$A178,VLOOKUP($A178,Osnova!$A:$C,3),0)</f>
        <v xml:space="preserve">Dodatočné odvody dane z príjmov </v>
      </c>
      <c r="D178" s="1382" t="s">
        <v>2784</v>
      </c>
      <c r="E178" s="1348">
        <f>'ANAL CF'!$I$85</f>
        <v>0</v>
      </c>
      <c r="F178" s="1383"/>
      <c r="G178" s="1347"/>
      <c r="H178" s="1052">
        <f>IF(VLOOKUP($A178,'hk2013'!$A:$G,1)=$A178,VLOOKUP($A178,'hk2013'!$A:$G,6),0)</f>
        <v>0</v>
      </c>
      <c r="I178" s="1052">
        <f>IF(VLOOKUP($A178,'hk2013'!$A:$G,1)=$A178,VLOOKUP($A178,'hk2013'!$A:$G,7),0)</f>
        <v>0</v>
      </c>
      <c r="J178" s="1052">
        <f>IF(VLOOKUP($A178,'hk2013'!$A:$H,1)=$A178,VLOOKUP($A178,'hk2013'!$A:$H,8),0)</f>
        <v>0</v>
      </c>
      <c r="K178" s="1052">
        <f t="shared" si="8"/>
        <v>0</v>
      </c>
      <c r="M178" s="1052">
        <f>IF(VLOOKUP($A178,'hk2013'!$A:$G,1)=$A178,VLOOKUP($A178,'hk2013'!$A:$G,6),0)</f>
        <v>0</v>
      </c>
      <c r="N178" s="1052">
        <f>IF(VLOOKUP($A178,'hk2013'!$A:$G,1)=$A178,VLOOKUP($A178,'hk2013'!$A:$G,7),0)</f>
        <v>0</v>
      </c>
      <c r="O178" s="1052">
        <f>IF(VLOOKUP($A178,'hk2013'!$A:$H,1)=$A178,VLOOKUP($A178,'hk2013'!$A:$H,8),0)</f>
        <v>0</v>
      </c>
      <c r="P178" s="1052">
        <f>SUM(M178+N178-O178)</f>
        <v>0</v>
      </c>
    </row>
    <row r="179" spans="1:16" ht="12" thickBot="1">
      <c r="A179" s="1379"/>
      <c r="B179" s="1439"/>
      <c r="C179" s="1399"/>
      <c r="D179" s="1382" t="s">
        <v>2785</v>
      </c>
      <c r="E179" s="1348"/>
      <c r="F179" s="1389"/>
      <c r="G179" s="1347"/>
      <c r="H179" s="1052"/>
      <c r="I179" s="1052"/>
      <c r="J179" s="1052"/>
      <c r="K179" s="1052"/>
      <c r="M179" s="1052"/>
      <c r="N179" s="1052"/>
      <c r="O179" s="1052"/>
      <c r="P179" s="1052"/>
    </row>
    <row r="180" spans="1:16" ht="15.95" customHeight="1" thickBot="1">
      <c r="A180" s="1416" t="s">
        <v>2786</v>
      </c>
      <c r="B180" s="1417"/>
      <c r="C180" s="1434" t="s">
        <v>3053</v>
      </c>
      <c r="D180" s="1419" t="s">
        <v>400</v>
      </c>
      <c r="E180" s="1053">
        <f>SUM(E181:E183)</f>
        <v>879.88</v>
      </c>
      <c r="F180" s="1053">
        <f>SUM(F181:F183)</f>
        <v>0</v>
      </c>
      <c r="G180" s="1347"/>
      <c r="H180" s="1052"/>
      <c r="I180" s="1052"/>
      <c r="J180" s="1052"/>
      <c r="K180" s="1052"/>
      <c r="M180" s="1052"/>
      <c r="N180" s="1052"/>
      <c r="O180" s="1052"/>
      <c r="P180" s="1052"/>
    </row>
    <row r="181" spans="1:16">
      <c r="A181" s="1379" t="s">
        <v>2547</v>
      </c>
      <c r="B181" s="1439"/>
      <c r="C181" s="1381" t="str">
        <f>IF(VLOOKUP($A181,Osnova!$A:$C,1)=$A181,VLOOKUP($A181,Osnova!$A:$C,3),0)</f>
        <v xml:space="preserve">Náhrady škôd </v>
      </c>
      <c r="D181" s="1382" t="s">
        <v>2787</v>
      </c>
      <c r="E181" s="1348">
        <f>'ANAL CF'!$I$34</f>
        <v>0</v>
      </c>
      <c r="F181" s="1348">
        <f>'ANAL CF'!$J$34</f>
        <v>0</v>
      </c>
      <c r="G181" s="1347"/>
      <c r="H181" s="1052">
        <f>IF(VLOOKUP($A181,'hk2013'!$A:$G,1)=$A181,VLOOKUP($A181,'hk2013'!$A:$G,6),0)</f>
        <v>0</v>
      </c>
      <c r="I181" s="1052">
        <f>IF(VLOOKUP($A181,'hk2013'!$A:$G,1)=$A181,VLOOKUP($A181,'hk2013'!$A:$G,7),0)</f>
        <v>0</v>
      </c>
      <c r="J181" s="1052">
        <f>IF(VLOOKUP($A181,'hk2013'!$A:$H,1)=$A181,VLOOKUP($A181,'hk2013'!$A:$H,8),0)</f>
        <v>0</v>
      </c>
      <c r="K181" s="1052">
        <f t="shared" si="8"/>
        <v>0</v>
      </c>
      <c r="M181" s="1052">
        <f>IF(VLOOKUP($A181,'hk2013'!$A:$G,1)=$A181,VLOOKUP($A181,'hk2013'!$A:$G,6),0)</f>
        <v>0</v>
      </c>
      <c r="N181" s="1052">
        <f>IF(VLOOKUP($A181,'hk2013'!$A:$G,1)=$A181,VLOOKUP($A181,'hk2013'!$A:$G,7),0)</f>
        <v>0</v>
      </c>
      <c r="O181" s="1052">
        <f>IF(VLOOKUP($A181,'hk2013'!$A:$H,1)=$A181,VLOOKUP($A181,'hk2013'!$A:$H,8),0)</f>
        <v>0</v>
      </c>
      <c r="P181" s="1052">
        <f>SUM(M181+N181-O181)</f>
        <v>0</v>
      </c>
    </row>
    <row r="182" spans="1:16">
      <c r="A182" s="1379" t="s">
        <v>2549</v>
      </c>
      <c r="B182" s="1439"/>
      <c r="C182" s="1381" t="str">
        <f>IF(VLOOKUP($A182,Osnova!$A:$C,1)=$A182,VLOOKUP($A182,Osnova!$A:$C,3),0)</f>
        <v xml:space="preserve">Ostatné mimoriadne výnosy </v>
      </c>
      <c r="D182" s="1382" t="s">
        <v>2788</v>
      </c>
      <c r="E182" s="1348">
        <f>'ANAL CF'!$I$38</f>
        <v>879.88</v>
      </c>
      <c r="F182" s="1348">
        <f>'ANAL CF'!$J$38</f>
        <v>0</v>
      </c>
      <c r="G182" s="1347"/>
      <c r="H182" s="1052">
        <f>IF(VLOOKUP($A182,'hk2013'!$A:$G,1)=$A182,VLOOKUP($A182,'hk2013'!$A:$G,6),0)</f>
        <v>0</v>
      </c>
      <c r="I182" s="1052">
        <f>IF(VLOOKUP($A182,'hk2013'!$A:$G,1)=$A182,VLOOKUP($A182,'hk2013'!$A:$G,7),0)</f>
        <v>0</v>
      </c>
      <c r="J182" s="1052">
        <f>IF(VLOOKUP($A182,'hk2013'!$A:$H,1)=$A182,VLOOKUP($A182,'hk2013'!$A:$H,8),0)</f>
        <v>879.88</v>
      </c>
      <c r="K182" s="1052">
        <f t="shared" si="8"/>
        <v>-879.88</v>
      </c>
      <c r="M182" s="1052">
        <f>IF(VLOOKUP($A182,'hk2013'!$A:$G,1)=$A182,VLOOKUP($A182,'hk2013'!$A:$G,6),0)</f>
        <v>0</v>
      </c>
      <c r="N182" s="1052">
        <f>IF(VLOOKUP($A182,'hk2013'!$A:$G,1)=$A182,VLOOKUP($A182,'hk2013'!$A:$G,7),0)</f>
        <v>0</v>
      </c>
      <c r="O182" s="1052">
        <f>IF(VLOOKUP($A182,'hk2013'!$A:$H,1)=$A182,VLOOKUP($A182,'hk2013'!$A:$H,8),0)</f>
        <v>879.88</v>
      </c>
      <c r="P182" s="1052">
        <f>SUM(M182+N182-O182)</f>
        <v>-879.88</v>
      </c>
    </row>
    <row r="183" spans="1:16" ht="12" thickBot="1">
      <c r="A183" s="1379"/>
      <c r="B183" s="1439"/>
      <c r="C183" s="1344"/>
      <c r="D183" s="1382" t="s">
        <v>2789</v>
      </c>
      <c r="E183" s="1348"/>
      <c r="F183" s="1389"/>
      <c r="G183" s="1347"/>
      <c r="H183" s="1052"/>
      <c r="I183" s="1052"/>
      <c r="J183" s="1052"/>
      <c r="K183" s="1052"/>
      <c r="M183" s="1052"/>
      <c r="N183" s="1052"/>
      <c r="O183" s="1052"/>
      <c r="P183" s="1052"/>
    </row>
    <row r="184" spans="1:16" ht="30" customHeight="1" thickBot="1">
      <c r="A184" s="1416" t="s">
        <v>2790</v>
      </c>
      <c r="B184" s="1417"/>
      <c r="C184" s="1434" t="s">
        <v>3054</v>
      </c>
      <c r="D184" s="1419" t="s">
        <v>389</v>
      </c>
      <c r="E184" s="1053">
        <f>SUM(E185:E187)</f>
        <v>0</v>
      </c>
      <c r="F184" s="1053">
        <f>SUM(F185:F187)</f>
        <v>0</v>
      </c>
      <c r="G184" s="1347"/>
      <c r="H184" s="1052"/>
      <c r="I184" s="1052"/>
      <c r="J184" s="1052"/>
      <c r="K184" s="1052"/>
      <c r="M184" s="1052"/>
      <c r="N184" s="1052"/>
      <c r="O184" s="1052"/>
      <c r="P184" s="1052"/>
    </row>
    <row r="185" spans="1:16" ht="15.95" customHeight="1">
      <c r="A185" s="1379" t="s">
        <v>2463</v>
      </c>
      <c r="B185" s="1439"/>
      <c r="C185" s="1381" t="str">
        <f>IF(VLOOKUP($A185,Osnova!$A:$C,1)=$A185,VLOOKUP($A185,Osnova!$A:$C,3),0)</f>
        <v xml:space="preserve">Škody </v>
      </c>
      <c r="D185" s="1382" t="s">
        <v>2791</v>
      </c>
      <c r="E185" s="1348">
        <f>'ANAL CF'!$I$42</f>
        <v>0</v>
      </c>
      <c r="F185" s="1348">
        <f>'ANAL CF'!$J$42</f>
        <v>0</v>
      </c>
      <c r="G185" s="1347"/>
      <c r="H185" s="1052">
        <f>IF(VLOOKUP($A185,'hk2013'!$A:$G,1)=$A185,VLOOKUP($A185,'hk2013'!$A:$G,6),0)</f>
        <v>0</v>
      </c>
      <c r="I185" s="1052">
        <f>IF(VLOOKUP($A185,'hk2013'!$A:$G,1)=$A185,VLOOKUP($A185,'hk2013'!$A:$G,7),0)</f>
        <v>0</v>
      </c>
      <c r="J185" s="1052">
        <f>IF(VLOOKUP($A185,'hk2013'!$A:$H,1)=$A185,VLOOKUP($A185,'hk2013'!$A:$H,8),0)</f>
        <v>0</v>
      </c>
      <c r="K185" s="1052">
        <f>SUM(H185+I185-J185)</f>
        <v>0</v>
      </c>
      <c r="M185" s="1052">
        <f>IF(VLOOKUP($A185,'hk2013'!$A:$G,1)=$A185,VLOOKUP($A185,'hk2013'!$A:$G,6),0)</f>
        <v>0</v>
      </c>
      <c r="N185" s="1052">
        <f>IF(VLOOKUP($A185,'hk2013'!$A:$G,1)=$A185,VLOOKUP($A185,'hk2013'!$A:$G,7),0)</f>
        <v>0</v>
      </c>
      <c r="O185" s="1052">
        <f>IF(VLOOKUP($A185,'hk2013'!$A:$H,1)=$A185,VLOOKUP($A185,'hk2013'!$A:$H,8),0)</f>
        <v>0</v>
      </c>
      <c r="P185" s="1052">
        <f>SUM(M185+N185-O185)</f>
        <v>0</v>
      </c>
    </row>
    <row r="186" spans="1:16" ht="15.95" customHeight="1">
      <c r="A186" s="1379" t="s">
        <v>2465</v>
      </c>
      <c r="B186" s="1439"/>
      <c r="C186" s="1381" t="str">
        <f>IF(VLOOKUP($A186,Osnova!$A:$C,1)=$A186,VLOOKUP($A186,Osnova!$A:$C,3),0)</f>
        <v xml:space="preserve">Ostatné mimoriadne náklady </v>
      </c>
      <c r="D186" s="1382" t="s">
        <v>2792</v>
      </c>
      <c r="E186" s="1348">
        <f>'ANAL CF'!$I$46</f>
        <v>0</v>
      </c>
      <c r="F186" s="1348">
        <f>'ANAL CF'!$J$46</f>
        <v>0</v>
      </c>
      <c r="G186" s="1347"/>
      <c r="H186" s="1052">
        <f>IF(VLOOKUP($A186,'hk2013'!$A:$G,1)=$A186,VLOOKUP($A186,'hk2013'!$A:$G,6),0)</f>
        <v>0</v>
      </c>
      <c r="I186" s="1052">
        <f>IF(VLOOKUP($A186,'hk2013'!$A:$G,1)=$A186,VLOOKUP($A186,'hk2013'!$A:$G,7),0)</f>
        <v>0</v>
      </c>
      <c r="J186" s="1052">
        <f>IF(VLOOKUP($A186,'hk2013'!$A:$H,1)=$A186,VLOOKUP($A186,'hk2013'!$A:$H,8),0)</f>
        <v>0</v>
      </c>
      <c r="K186" s="1052">
        <f>SUM(H186+I186-J186)</f>
        <v>0</v>
      </c>
      <c r="M186" s="1052">
        <f>IF(VLOOKUP($A186,'hk2013'!$A:$G,1)=$A186,VLOOKUP($A186,'hk2013'!$A:$G,6),0)</f>
        <v>0</v>
      </c>
      <c r="N186" s="1052">
        <f>IF(VLOOKUP($A186,'hk2013'!$A:$G,1)=$A186,VLOOKUP($A186,'hk2013'!$A:$G,7),0)</f>
        <v>0</v>
      </c>
      <c r="O186" s="1052">
        <f>IF(VLOOKUP($A186,'hk2013'!$A:$H,1)=$A186,VLOOKUP($A186,'hk2013'!$A:$H,8),0)</f>
        <v>0</v>
      </c>
      <c r="P186" s="1052">
        <f>SUM(M186+N186-O186)</f>
        <v>0</v>
      </c>
    </row>
    <row r="187" spans="1:16" ht="15.95" customHeight="1" thickBot="1">
      <c r="A187" s="1379"/>
      <c r="B187" s="1439"/>
      <c r="C187" s="1344"/>
      <c r="D187" s="1382" t="s">
        <v>2793</v>
      </c>
      <c r="E187" s="1348"/>
      <c r="F187" s="1389"/>
      <c r="G187" s="1347"/>
      <c r="H187" s="1052"/>
      <c r="I187" s="1052"/>
      <c r="J187" s="1052"/>
      <c r="K187" s="1052"/>
      <c r="M187" s="1052"/>
      <c r="N187" s="1052"/>
      <c r="O187" s="1052"/>
      <c r="P187" s="1052"/>
    </row>
    <row r="188" spans="1:16" ht="28.5" customHeight="1" thickBot="1">
      <c r="A188" s="1416" t="s">
        <v>2794</v>
      </c>
      <c r="B188" s="1417"/>
      <c r="C188" s="1434" t="s">
        <v>3055</v>
      </c>
      <c r="D188" s="1419" t="s">
        <v>390</v>
      </c>
      <c r="E188" s="1053">
        <f>SUM(E189:E190)</f>
        <v>0</v>
      </c>
      <c r="F188" s="1053">
        <f>SUM(F189:F190)</f>
        <v>0</v>
      </c>
      <c r="G188" s="1347"/>
      <c r="H188" s="1052"/>
      <c r="I188" s="1052"/>
      <c r="J188" s="1052"/>
      <c r="K188" s="1052"/>
      <c r="M188" s="1052"/>
      <c r="N188" s="1052"/>
      <c r="O188" s="1052"/>
      <c r="P188" s="1052"/>
    </row>
    <row r="189" spans="1:16">
      <c r="A189" s="1379"/>
      <c r="B189" s="1439"/>
      <c r="C189" s="1399"/>
      <c r="D189" s="1382" t="s">
        <v>2795</v>
      </c>
      <c r="E189" s="1444"/>
      <c r="F189" s="1388"/>
      <c r="G189" s="1347"/>
      <c r="H189" s="1052"/>
      <c r="I189" s="1052"/>
      <c r="J189" s="1052"/>
      <c r="K189" s="1052"/>
      <c r="M189" s="1052"/>
      <c r="N189" s="1052"/>
      <c r="O189" s="1052"/>
      <c r="P189" s="1052"/>
    </row>
    <row r="190" spans="1:16" ht="12" thickBot="1">
      <c r="A190" s="1379"/>
      <c r="B190" s="1439"/>
      <c r="C190" s="1399"/>
      <c r="D190" s="1382" t="s">
        <v>2796</v>
      </c>
      <c r="E190" s="1444"/>
      <c r="F190" s="1389"/>
      <c r="G190" s="1347"/>
      <c r="H190" s="1052"/>
      <c r="I190" s="1052"/>
      <c r="J190" s="1052"/>
      <c r="K190" s="1052"/>
      <c r="M190" s="1052"/>
      <c r="N190" s="1052"/>
      <c r="O190" s="1052"/>
      <c r="P190" s="1052"/>
    </row>
    <row r="191" spans="1:16" ht="25.5" customHeight="1" thickBot="1">
      <c r="A191" s="1416" t="s">
        <v>2797</v>
      </c>
      <c r="B191" s="1417"/>
      <c r="C191" s="1434" t="s">
        <v>3056</v>
      </c>
      <c r="D191" s="1419" t="s">
        <v>399</v>
      </c>
      <c r="E191" s="1053">
        <f>SUM(E192:E193)</f>
        <v>0</v>
      </c>
      <c r="F191" s="1053">
        <f>SUM(F192:F193)</f>
        <v>0</v>
      </c>
      <c r="G191" s="1347"/>
      <c r="H191" s="1052"/>
      <c r="I191" s="1052"/>
      <c r="J191" s="1052"/>
      <c r="K191" s="1052"/>
      <c r="M191" s="1052"/>
      <c r="N191" s="1052"/>
      <c r="O191" s="1052"/>
      <c r="P191" s="1052"/>
    </row>
    <row r="192" spans="1:16">
      <c r="A192" s="1379"/>
      <c r="B192" s="1445"/>
      <c r="C192" s="1399"/>
      <c r="D192" s="1382" t="s">
        <v>2798</v>
      </c>
      <c r="E192" s="1348"/>
      <c r="F192" s="1388"/>
      <c r="G192" s="1347"/>
      <c r="H192" s="1052"/>
      <c r="I192" s="1052"/>
      <c r="J192" s="1052"/>
      <c r="K192" s="1052"/>
      <c r="M192" s="1052"/>
      <c r="N192" s="1052"/>
      <c r="O192" s="1052"/>
      <c r="P192" s="1052"/>
    </row>
    <row r="193" spans="1:16" ht="12" thickBot="1">
      <c r="A193" s="1379"/>
      <c r="B193" s="1445"/>
      <c r="C193" s="1399"/>
      <c r="D193" s="1382" t="s">
        <v>2799</v>
      </c>
      <c r="E193" s="1348"/>
      <c r="F193" s="1389"/>
      <c r="G193" s="1347"/>
      <c r="H193" s="1052"/>
      <c r="I193" s="1052"/>
      <c r="J193" s="1052"/>
      <c r="K193" s="1052"/>
      <c r="M193" s="1052"/>
      <c r="N193" s="1052"/>
      <c r="O193" s="1052"/>
      <c r="P193" s="1052"/>
    </row>
    <row r="194" spans="1:16" ht="61.5" customHeight="1" thickBot="1">
      <c r="A194" s="1416" t="s">
        <v>2800</v>
      </c>
      <c r="B194" s="1417"/>
      <c r="C194" s="1434" t="s">
        <v>2801</v>
      </c>
      <c r="D194" s="1419" t="s">
        <v>398</v>
      </c>
      <c r="E194" s="1053">
        <f>SUM(E195+E196-E197+E198)</f>
        <v>0</v>
      </c>
      <c r="F194" s="1053">
        <f>SUM(F195+F196-F197+F198)</f>
        <v>0</v>
      </c>
      <c r="G194" s="1347"/>
      <c r="H194" s="1052"/>
      <c r="I194" s="1052"/>
      <c r="J194" s="1052"/>
      <c r="K194" s="1052"/>
      <c r="M194" s="1052"/>
      <c r="N194" s="1052"/>
      <c r="O194" s="1052"/>
      <c r="P194" s="1052"/>
    </row>
    <row r="195" spans="1:16">
      <c r="A195" s="1438" t="s">
        <v>2531</v>
      </c>
      <c r="B195" s="1445"/>
      <c r="C195" s="1381" t="str">
        <f>IF(VLOOKUP($A195,Osnova!$A:$C,1)=$A195,VLOOKUP($A195,Osnova!$A:$C,3),0)</f>
        <v xml:space="preserve">Tržby z predaja cenných papierov a podielov </v>
      </c>
      <c r="D195" s="1382" t="s">
        <v>2802</v>
      </c>
      <c r="E195" s="1444"/>
      <c r="F195" s="1444"/>
      <c r="G195" s="1347"/>
      <c r="H195" s="1052">
        <f>IF(VLOOKUP($A195,'hk2013'!$A:$G,1)=$A195,VLOOKUP($A195,'hk2013'!$A:$G,6),0)</f>
        <v>0</v>
      </c>
      <c r="I195" s="1052">
        <f>IF(VLOOKUP($A195,'hk2013'!$A:$G,1)=$A195,VLOOKUP($A195,'hk2013'!$A:$G,7),0)</f>
        <v>0</v>
      </c>
      <c r="J195" s="1052">
        <f>IF(VLOOKUP($A195,'hk2013'!$A:$H,1)=$A195,VLOOKUP($A195,'hk2013'!$A:$H,8),0)</f>
        <v>0</v>
      </c>
      <c r="K195" s="1052">
        <f>SUM(H195+I195-J195)</f>
        <v>0</v>
      </c>
      <c r="M195" s="1052">
        <f>IF(VLOOKUP($A195,'hk2013'!$A:$G,1)=$A195,VLOOKUP($A195,'hk2013'!$A:$G,6),0)</f>
        <v>0</v>
      </c>
      <c r="N195" s="1052">
        <f>IF(VLOOKUP($A195,'hk2013'!$A:$G,1)=$A195,VLOOKUP($A195,'hk2013'!$A:$G,7),0)</f>
        <v>0</v>
      </c>
      <c r="O195" s="1052">
        <f>IF(VLOOKUP($A195,'hk2013'!$A:$H,1)=$A195,VLOOKUP($A195,'hk2013'!$A:$H,8),0)</f>
        <v>0</v>
      </c>
      <c r="P195" s="1052">
        <f>SUM(M195+N195-O195)</f>
        <v>0</v>
      </c>
    </row>
    <row r="196" spans="1:16">
      <c r="A196" s="1440" t="s">
        <v>2540</v>
      </c>
      <c r="B196" s="1445"/>
      <c r="C196" s="1381" t="str">
        <f>IF(VLOOKUP($A196,Osnova!$A:$C,1)=$A196,VLOOKUP($A196,Osnova!$A:$C,3),0)</f>
        <v xml:space="preserve">Výnosy z krátkodobého finančného majetku </v>
      </c>
      <c r="D196" s="1382" t="s">
        <v>2803</v>
      </c>
      <c r="E196" s="1348">
        <f>'ANAL CF'!$I$68</f>
        <v>0</v>
      </c>
      <c r="F196" s="1348">
        <f>'ANAL CF'!$J$68</f>
        <v>0</v>
      </c>
      <c r="G196" s="1347"/>
      <c r="H196" s="1052">
        <f>IF(VLOOKUP($A196,'hk2013'!$A:$G,1)=$A196,VLOOKUP($A196,'hk2013'!$A:$G,6),0)</f>
        <v>0</v>
      </c>
      <c r="I196" s="1052">
        <f>IF(VLOOKUP($A196,'hk2013'!$A:$G,1)=$A196,VLOOKUP($A196,'hk2013'!$A:$G,7),0)</f>
        <v>0</v>
      </c>
      <c r="J196" s="1052">
        <f>IF(VLOOKUP($A196,'hk2013'!$A:$H,1)=$A196,VLOOKUP($A196,'hk2013'!$A:$H,8),0)</f>
        <v>0</v>
      </c>
      <c r="K196" s="1052">
        <f>SUM(H196+I196-J196)</f>
        <v>0</v>
      </c>
      <c r="M196" s="1052">
        <f>IF(VLOOKUP($A196,'hk2013'!$A:$G,1)=$A196,VLOOKUP($A196,'hk2013'!$A:$G,6),0)</f>
        <v>0</v>
      </c>
      <c r="N196" s="1052">
        <f>IF(VLOOKUP($A196,'hk2013'!$A:$G,1)=$A196,VLOOKUP($A196,'hk2013'!$A:$G,7),0)</f>
        <v>0</v>
      </c>
      <c r="O196" s="1052">
        <f>IF(VLOOKUP($A196,'hk2013'!$A:$H,1)=$A196,VLOOKUP($A196,'hk2013'!$A:$H,8),0)</f>
        <v>0</v>
      </c>
      <c r="P196" s="1052">
        <f>SUM(M196+N196-O196)</f>
        <v>0</v>
      </c>
    </row>
    <row r="197" spans="1:16">
      <c r="A197" s="1438" t="s">
        <v>2441</v>
      </c>
      <c r="B197" s="1445"/>
      <c r="C197" s="1381" t="str">
        <f>IF(VLOOKUP($A197,Osnova!$A:$C,1)=$A197,VLOOKUP($A197,Osnova!$A:$C,3),0)</f>
        <v xml:space="preserve">Predané cenné papiere a podiely </v>
      </c>
      <c r="D197" s="1382" t="s">
        <v>2804</v>
      </c>
      <c r="E197" s="1444"/>
      <c r="F197" s="1444"/>
      <c r="G197" s="1347"/>
      <c r="H197" s="1052">
        <f>IF(VLOOKUP($A197,'hk2013'!$A:$G,1)=$A197,VLOOKUP($A197,'hk2013'!$A:$G,6),0)</f>
        <v>0</v>
      </c>
      <c r="I197" s="1052">
        <f>IF(VLOOKUP($A197,'hk2013'!$A:$G,1)=$A197,VLOOKUP($A197,'hk2013'!$A:$G,7),0)</f>
        <v>0</v>
      </c>
      <c r="J197" s="1052">
        <f>IF(VLOOKUP($A197,'hk2013'!$A:$H,1)=$A197,VLOOKUP($A197,'hk2013'!$A:$H,8),0)</f>
        <v>0</v>
      </c>
      <c r="K197" s="1052">
        <f>SUM(H197+I197-J197)</f>
        <v>0</v>
      </c>
      <c r="M197" s="1052">
        <f>IF(VLOOKUP($A197,'hk2013'!$A:$G,1)=$A197,VLOOKUP($A197,'hk2013'!$A:$G,6),0)</f>
        <v>0</v>
      </c>
      <c r="N197" s="1052">
        <f>IF(VLOOKUP($A197,'hk2013'!$A:$G,1)=$A197,VLOOKUP($A197,'hk2013'!$A:$G,7),0)</f>
        <v>0</v>
      </c>
      <c r="O197" s="1052">
        <f>IF(VLOOKUP($A197,'hk2013'!$A:$H,1)=$A197,VLOOKUP($A197,'hk2013'!$A:$H,8),0)</f>
        <v>0</v>
      </c>
      <c r="P197" s="1052">
        <f>SUM(M197+N197-O197)</f>
        <v>0</v>
      </c>
    </row>
    <row r="198" spans="1:16" ht="12" thickBot="1">
      <c r="A198" s="1379"/>
      <c r="B198" s="1445"/>
      <c r="C198" s="1399"/>
      <c r="D198" s="1382" t="s">
        <v>2805</v>
      </c>
      <c r="E198" s="1348"/>
      <c r="F198" s="1389"/>
      <c r="G198" s="1347"/>
      <c r="H198" s="1052"/>
      <c r="I198" s="1052"/>
      <c r="J198" s="1052"/>
      <c r="K198" s="1052"/>
      <c r="M198" s="1052"/>
      <c r="N198" s="1052"/>
      <c r="O198" s="1052"/>
      <c r="P198" s="1052"/>
    </row>
    <row r="199" spans="1:16" ht="42" customHeight="1" thickBot="1">
      <c r="A199" s="1384" t="s">
        <v>2806</v>
      </c>
      <c r="B199" s="1385"/>
      <c r="C199" s="1386" t="s">
        <v>3057</v>
      </c>
      <c r="D199" s="1387" t="s">
        <v>396</v>
      </c>
      <c r="E199" s="1053">
        <f>SUM(E200:E202)</f>
        <v>0</v>
      </c>
      <c r="F199" s="1053">
        <f>SUM(F200:F202)</f>
        <v>0</v>
      </c>
      <c r="G199" s="1347"/>
      <c r="H199" s="1052"/>
      <c r="I199" s="1052"/>
      <c r="J199" s="1052"/>
      <c r="K199" s="1052"/>
      <c r="M199" s="1052"/>
      <c r="N199" s="1052"/>
      <c r="O199" s="1052"/>
      <c r="P199" s="1052"/>
    </row>
    <row r="200" spans="1:16">
      <c r="A200" s="1441" t="s">
        <v>2198</v>
      </c>
      <c r="B200" s="1446"/>
      <c r="C200" s="1381" t="str">
        <f>IF(VLOOKUP($A200,Osnova!$A:$C,1)=$A200,VLOOKUP($A200,Osnova!$A:$C,3),0)</f>
        <v xml:space="preserve">Krátkodobé bankové úvery </v>
      </c>
      <c r="D200" s="1393" t="s">
        <v>2807</v>
      </c>
      <c r="E200" s="1348">
        <f>'ANAL CF'!$I$20</f>
        <v>0</v>
      </c>
      <c r="F200" s="1348">
        <f>'ANAL CF'!$J$20</f>
        <v>0</v>
      </c>
      <c r="G200" s="1347"/>
      <c r="H200" s="1052">
        <f>IF(VLOOKUP($A200,'hk2013'!$A:$G,1)=$A200,VLOOKUP($A200,'hk2013'!$A:$G,6),0)</f>
        <v>0</v>
      </c>
      <c r="I200" s="1052">
        <f>IF(VLOOKUP($A200,'hk2013'!$A:$G,1)=$A200,VLOOKUP($A200,'hk2013'!$A:$G,7),0)</f>
        <v>0</v>
      </c>
      <c r="J200" s="1052">
        <f>IF(VLOOKUP($A200,'hk2013'!$A:$H,1)=$A200,VLOOKUP($A200,'hk2013'!$A:$H,8),0)</f>
        <v>0</v>
      </c>
      <c r="K200" s="1052">
        <f>SUM(H200+I200-J200)</f>
        <v>0</v>
      </c>
      <c r="M200" s="1052">
        <f>IF(VLOOKUP($A200,'hk2013'!$A:$G,1)=$A200,VLOOKUP($A200,'hk2013'!$A:$G,6),0)</f>
        <v>0</v>
      </c>
      <c r="N200" s="1052">
        <f>IF(VLOOKUP($A200,'hk2013'!$A:$G,1)=$A200,VLOOKUP($A200,'hk2013'!$A:$G,7),0)</f>
        <v>0</v>
      </c>
      <c r="O200" s="1052">
        <f>IF(VLOOKUP($A200,'hk2013'!$A:$H,1)=$A200,VLOOKUP($A200,'hk2013'!$A:$H,8),0)</f>
        <v>0</v>
      </c>
      <c r="P200" s="1052">
        <f>SUM(M200+N200-O200)</f>
        <v>0</v>
      </c>
    </row>
    <row r="201" spans="1:16">
      <c r="A201" s="1441" t="s">
        <v>916</v>
      </c>
      <c r="B201" s="1446"/>
      <c r="C201" s="1381" t="str">
        <f>IF(VLOOKUP($A201,Osnova!$A:$C,1)=$A201,VLOOKUP($A201,Osnova!$A:$C,3),0)</f>
        <v xml:space="preserve">Bankové úvery </v>
      </c>
      <c r="D201" s="1393" t="s">
        <v>2808</v>
      </c>
      <c r="E201" s="1348">
        <f>'ANAL CF'!$I$27</f>
        <v>0</v>
      </c>
      <c r="F201" s="1348">
        <f>'ANAL CF'!$J$27</f>
        <v>0</v>
      </c>
      <c r="G201" s="1347"/>
      <c r="H201" s="1052">
        <f>IF(VLOOKUP($A201,'hk2013'!$A:$G,1)=$A201,VLOOKUP($A201,'hk2013'!$A:$G,6),0)</f>
        <v>0</v>
      </c>
      <c r="I201" s="1052">
        <f>IF(VLOOKUP($A201,'hk2013'!$A:$G,1)=$A201,VLOOKUP($A201,'hk2013'!$A:$G,7),0)</f>
        <v>0</v>
      </c>
      <c r="J201" s="1052">
        <f>IF(VLOOKUP($A201,'hk2013'!$A:$H,1)=$A201,VLOOKUP($A201,'hk2013'!$A:$H,8),0)</f>
        <v>0</v>
      </c>
      <c r="K201" s="1052">
        <f>SUM(H201+I201-J201)</f>
        <v>0</v>
      </c>
      <c r="M201" s="1052">
        <f>IF(VLOOKUP($A201,'hk2013'!$A:$G,1)=$A201,VLOOKUP($A201,'hk2013'!$A:$G,6),0)</f>
        <v>0</v>
      </c>
      <c r="N201" s="1052">
        <f>IF(VLOOKUP($A201,'hk2013'!$A:$G,1)=$A201,VLOOKUP($A201,'hk2013'!$A:$G,7),0)</f>
        <v>0</v>
      </c>
      <c r="O201" s="1052">
        <f>IF(VLOOKUP($A201,'hk2013'!$A:$H,1)=$A201,VLOOKUP($A201,'hk2013'!$A:$H,8),0)</f>
        <v>0</v>
      </c>
      <c r="P201" s="1052">
        <f>SUM(M201+N201-O201)</f>
        <v>0</v>
      </c>
    </row>
    <row r="202" spans="1:16" ht="12" thickBot="1">
      <c r="A202" s="1390"/>
      <c r="B202" s="1446"/>
      <c r="C202" s="1392"/>
      <c r="D202" s="1393" t="s">
        <v>2809</v>
      </c>
      <c r="E202" s="1348"/>
      <c r="F202" s="1389"/>
      <c r="G202" s="1347"/>
      <c r="H202" s="1052"/>
      <c r="I202" s="1052"/>
      <c r="J202" s="1052"/>
      <c r="K202" s="1052"/>
      <c r="M202" s="1052"/>
      <c r="N202" s="1052"/>
      <c r="O202" s="1052"/>
      <c r="P202" s="1052"/>
    </row>
    <row r="203" spans="1:16" ht="27" customHeight="1" thickBot="1">
      <c r="A203" s="1384" t="s">
        <v>2810</v>
      </c>
      <c r="B203" s="1385"/>
      <c r="C203" s="1386" t="s">
        <v>3058</v>
      </c>
      <c r="D203" s="1387" t="s">
        <v>384</v>
      </c>
      <c r="E203" s="1053">
        <f>SUM(E204:E206)</f>
        <v>0</v>
      </c>
      <c r="F203" s="1053">
        <f>SUM(F204:F206)</f>
        <v>0</v>
      </c>
      <c r="G203" s="1347"/>
      <c r="H203" s="1052"/>
      <c r="I203" s="1052"/>
      <c r="J203" s="1052"/>
      <c r="K203" s="1052"/>
      <c r="M203" s="1052"/>
      <c r="N203" s="1052"/>
      <c r="O203" s="1052"/>
      <c r="P203" s="1052"/>
    </row>
    <row r="204" spans="1:16">
      <c r="A204" s="1441" t="s">
        <v>2198</v>
      </c>
      <c r="B204" s="1442"/>
      <c r="C204" s="1381" t="str">
        <f>IF(VLOOKUP($A204,Osnova!$A:$C,1)=$A204,VLOOKUP($A204,Osnova!$A:$C,3),0)</f>
        <v xml:space="preserve">Krátkodobé bankové úvery </v>
      </c>
      <c r="D204" s="1393" t="s">
        <v>2811</v>
      </c>
      <c r="E204" s="1348">
        <f>'ANAL CF'!$I$23</f>
        <v>0</v>
      </c>
      <c r="F204" s="1348">
        <f>'ANAL CF'!$J$23</f>
        <v>0</v>
      </c>
      <c r="G204" s="1347"/>
      <c r="H204" s="1052">
        <f>IF(VLOOKUP($A204,'hk2013'!$A:$G,1)=$A204,VLOOKUP($A204,'hk2013'!$A:$G,6),0)</f>
        <v>0</v>
      </c>
      <c r="I204" s="1052">
        <f>IF(VLOOKUP($A204,'hk2013'!$A:$G,1)=$A204,VLOOKUP($A204,'hk2013'!$A:$G,7),0)</f>
        <v>0</v>
      </c>
      <c r="J204" s="1052">
        <f>IF(VLOOKUP($A204,'hk2013'!$A:$H,1)=$A204,VLOOKUP($A204,'hk2013'!$A:$H,8),0)</f>
        <v>0</v>
      </c>
      <c r="K204" s="1052">
        <f>SUM(H204+I204-J204)</f>
        <v>0</v>
      </c>
      <c r="M204" s="1052">
        <f>IF(VLOOKUP($A204,'hk2013'!$A:$G,1)=$A204,VLOOKUP($A204,'hk2013'!$A:$G,6),0)</f>
        <v>0</v>
      </c>
      <c r="N204" s="1052">
        <f>IF(VLOOKUP($A204,'hk2013'!$A:$G,1)=$A204,VLOOKUP($A204,'hk2013'!$A:$G,7),0)</f>
        <v>0</v>
      </c>
      <c r="O204" s="1052">
        <f>IF(VLOOKUP($A204,'hk2013'!$A:$H,1)=$A204,VLOOKUP($A204,'hk2013'!$A:$H,8),0)</f>
        <v>0</v>
      </c>
      <c r="P204" s="1052">
        <f>SUM(M204+N204-O204)</f>
        <v>0</v>
      </c>
    </row>
    <row r="205" spans="1:16">
      <c r="A205" s="1441" t="s">
        <v>916</v>
      </c>
      <c r="B205" s="1442"/>
      <c r="C205" s="1381" t="str">
        <f>IF(VLOOKUP($A205,Osnova!$A:$C,1)=$A205,VLOOKUP($A205,Osnova!$A:$C,3),0)</f>
        <v xml:space="preserve">Bankové úvery </v>
      </c>
      <c r="D205" s="1393" t="s">
        <v>2812</v>
      </c>
      <c r="E205" s="1348">
        <f>'ANAL CF'!$I$30</f>
        <v>0</v>
      </c>
      <c r="F205" s="1348">
        <f>'ANAL CF'!$J$30</f>
        <v>0</v>
      </c>
      <c r="G205" s="1347"/>
      <c r="H205" s="1052">
        <f>IF(VLOOKUP($A205,'hk2013'!$A:$G,1)=$A205,VLOOKUP($A205,'hk2013'!$A:$G,6),0)</f>
        <v>0</v>
      </c>
      <c r="I205" s="1052">
        <f>IF(VLOOKUP($A205,'hk2013'!$A:$G,1)=$A205,VLOOKUP($A205,'hk2013'!$A:$G,7),0)</f>
        <v>0</v>
      </c>
      <c r="J205" s="1052">
        <f>IF(VLOOKUP($A205,'hk2013'!$A:$H,1)=$A205,VLOOKUP($A205,'hk2013'!$A:$H,8),0)</f>
        <v>0</v>
      </c>
      <c r="K205" s="1052">
        <f>SUM(H205+I205-J205)</f>
        <v>0</v>
      </c>
      <c r="M205" s="1052">
        <f>IF(VLOOKUP($A205,'hk2013'!$A:$G,1)=$A205,VLOOKUP($A205,'hk2013'!$A:$G,6),0)</f>
        <v>0</v>
      </c>
      <c r="N205" s="1052">
        <f>IF(VLOOKUP($A205,'hk2013'!$A:$G,1)=$A205,VLOOKUP($A205,'hk2013'!$A:$G,7),0)</f>
        <v>0</v>
      </c>
      <c r="O205" s="1052">
        <f>IF(VLOOKUP($A205,'hk2013'!$A:$H,1)=$A205,VLOOKUP($A205,'hk2013'!$A:$H,8),0)</f>
        <v>0</v>
      </c>
      <c r="P205" s="1052">
        <f>SUM(M205+N205-O205)</f>
        <v>0</v>
      </c>
    </row>
    <row r="206" spans="1:16" ht="12" thickBot="1">
      <c r="A206" s="1390"/>
      <c r="B206" s="1442"/>
      <c r="C206" s="1392"/>
      <c r="D206" s="1393" t="s">
        <v>2813</v>
      </c>
      <c r="E206" s="1348"/>
      <c r="F206" s="1448"/>
      <c r="G206" s="1347"/>
      <c r="H206" s="1052"/>
      <c r="I206" s="1052"/>
      <c r="J206" s="1052"/>
      <c r="K206" s="1052"/>
      <c r="M206" s="1052"/>
      <c r="N206" s="1052"/>
      <c r="O206" s="1052"/>
      <c r="P206" s="1052"/>
    </row>
    <row r="207" spans="1:16" ht="23.1" customHeight="1" thickBot="1">
      <c r="A207" s="1384" t="s">
        <v>2814</v>
      </c>
      <c r="B207" s="1385"/>
      <c r="C207" s="1386" t="s">
        <v>2815</v>
      </c>
      <c r="D207" s="1387" t="s">
        <v>385</v>
      </c>
      <c r="E207" s="1053">
        <f>SUM(E208:E212)</f>
        <v>0</v>
      </c>
      <c r="F207" s="1053">
        <f>SUM(F208:F212)</f>
        <v>0</v>
      </c>
      <c r="G207" s="1347"/>
      <c r="H207" s="1052"/>
      <c r="I207" s="1052"/>
      <c r="J207" s="1052"/>
      <c r="K207" s="1052"/>
      <c r="M207" s="1052"/>
      <c r="N207" s="1052"/>
      <c r="O207" s="1052"/>
      <c r="P207" s="1052"/>
    </row>
    <row r="208" spans="1:16">
      <c r="A208" s="1379" t="s">
        <v>2445</v>
      </c>
      <c r="B208" s="1439"/>
      <c r="C208" s="1399" t="s">
        <v>3069</v>
      </c>
      <c r="D208" s="1382" t="s">
        <v>2816</v>
      </c>
      <c r="E208" s="1348">
        <f>'ANAL CF'!$I$104</f>
        <v>0</v>
      </c>
      <c r="F208" s="1348">
        <f>'ANAL CF'!$J$104</f>
        <v>0</v>
      </c>
      <c r="G208" s="1347"/>
      <c r="H208" s="1052"/>
      <c r="I208" s="1052"/>
      <c r="J208" s="1052"/>
      <c r="K208" s="1052"/>
      <c r="M208" s="1052"/>
      <c r="N208" s="1052"/>
      <c r="O208" s="1052"/>
      <c r="P208" s="1052"/>
    </row>
    <row r="209" spans="1:16">
      <c r="A209" s="1379" t="s">
        <v>2534</v>
      </c>
      <c r="B209" s="1439"/>
      <c r="C209" s="1399" t="s">
        <v>3070</v>
      </c>
      <c r="D209" s="1382" t="s">
        <v>2817</v>
      </c>
      <c r="E209" s="1348">
        <f>'ANAL CF'!$I$108</f>
        <v>0</v>
      </c>
      <c r="F209" s="1348">
        <f>'ANAL CF'!$J$108</f>
        <v>0</v>
      </c>
      <c r="G209" s="1347"/>
      <c r="H209" s="1052"/>
      <c r="I209" s="1052"/>
      <c r="J209" s="1052"/>
      <c r="K209" s="1052"/>
      <c r="M209" s="1052"/>
      <c r="N209" s="1052"/>
      <c r="O209" s="1052"/>
      <c r="P209" s="1052"/>
    </row>
    <row r="210" spans="1:16">
      <c r="A210" s="1379"/>
      <c r="B210" s="1439"/>
      <c r="C210" s="1399"/>
      <c r="D210" s="1382" t="s">
        <v>2818</v>
      </c>
      <c r="E210" s="1348"/>
      <c r="F210" s="1383"/>
      <c r="G210" s="1347"/>
      <c r="H210" s="1052"/>
      <c r="I210" s="1052"/>
      <c r="J210" s="1052"/>
      <c r="K210" s="1052"/>
      <c r="M210" s="1052"/>
      <c r="N210" s="1052"/>
      <c r="O210" s="1052"/>
      <c r="P210" s="1052"/>
    </row>
    <row r="211" spans="1:16">
      <c r="A211" s="1379"/>
      <c r="B211" s="1439"/>
      <c r="C211" s="1399"/>
      <c r="D211" s="1382" t="s">
        <v>2819</v>
      </c>
      <c r="E211" s="1348"/>
      <c r="F211" s="1383"/>
      <c r="G211" s="1347"/>
      <c r="H211" s="1052"/>
      <c r="I211" s="1052"/>
      <c r="J211" s="1052"/>
      <c r="K211" s="1052"/>
      <c r="M211" s="1052"/>
      <c r="N211" s="1052"/>
      <c r="O211" s="1052"/>
      <c r="P211" s="1052"/>
    </row>
    <row r="212" spans="1:16" ht="12" thickBot="1">
      <c r="A212" s="1390"/>
      <c r="B212" s="1442"/>
      <c r="C212" s="1392"/>
      <c r="D212" s="1382" t="s">
        <v>2820</v>
      </c>
      <c r="E212" s="1411"/>
      <c r="F212" s="1449"/>
      <c r="G212" s="1347"/>
      <c r="H212" s="1052"/>
      <c r="I212" s="1052"/>
      <c r="J212" s="1052"/>
      <c r="K212" s="1052"/>
      <c r="M212" s="1052"/>
      <c r="N212" s="1052"/>
      <c r="O212" s="1052"/>
      <c r="P212" s="1052"/>
    </row>
    <row r="213" spans="1:16" ht="37.5" customHeight="1" thickTop="1" thickBot="1">
      <c r="A213" s="1450" t="s">
        <v>2821</v>
      </c>
      <c r="B213" s="1451"/>
      <c r="C213" s="1452" t="s">
        <v>2822</v>
      </c>
      <c r="D213" s="1453" t="s">
        <v>739</v>
      </c>
      <c r="E213" s="1429">
        <f>SUM(E153+E154+E171)</f>
        <v>-1575.8600000000015</v>
      </c>
      <c r="F213" s="1429">
        <f>SUM(F153+F154+F171)</f>
        <v>10678.279999999993</v>
      </c>
      <c r="G213" s="1347"/>
      <c r="H213" s="1052"/>
      <c r="I213" s="1052"/>
      <c r="J213" s="1052"/>
      <c r="K213" s="1052"/>
      <c r="M213" s="1052"/>
      <c r="N213" s="1052"/>
      <c r="O213" s="1052"/>
      <c r="P213" s="1052"/>
    </row>
    <row r="214" spans="1:16" ht="15.95" customHeight="1" thickTop="1" thickBot="1">
      <c r="A214" s="1384" t="s">
        <v>2823</v>
      </c>
      <c r="B214" s="1385"/>
      <c r="C214" s="1386" t="s">
        <v>2824</v>
      </c>
      <c r="D214" s="1387" t="s">
        <v>2825</v>
      </c>
      <c r="E214" s="1053">
        <f>SUM(E215-E218+E221-E225)</f>
        <v>0</v>
      </c>
      <c r="F214" s="1053">
        <f>SUM(F215-F218+F221-F225)</f>
        <v>0</v>
      </c>
      <c r="G214" s="1347"/>
      <c r="H214" s="1052">
        <f>IF(VLOOKUP($A214,'hk2013'!$A:$G,1)=$A214,VLOOKUP($A214,'hk2013'!$A:$G,6),0)</f>
        <v>0</v>
      </c>
      <c r="I214" s="1052">
        <f>IF(VLOOKUP($A214,'hk2013'!$A:$G,1)=$A214,VLOOKUP($A214,'hk2013'!$A:$G,7),0)</f>
        <v>0</v>
      </c>
      <c r="J214" s="1052">
        <f>IF(VLOOKUP($A214,'hk2013'!$A:$H,1)=$A214,VLOOKUP($A214,'hk2013'!$A:$H,8),0)</f>
        <v>0</v>
      </c>
      <c r="K214" s="1052">
        <f>SUM(H214+I214-J214)</f>
        <v>0</v>
      </c>
      <c r="M214" s="1052">
        <f>IF(VLOOKUP($A214,'hk2013'!$A:$G,1)=$A214,VLOOKUP($A214,'hk2013'!$A:$G,6),0)</f>
        <v>0</v>
      </c>
      <c r="N214" s="1052">
        <f>IF(VLOOKUP($A214,'hk2013'!$A:$G,1)=$A214,VLOOKUP($A214,'hk2013'!$A:$G,7),0)</f>
        <v>0</v>
      </c>
      <c r="O214" s="1052">
        <f>IF(VLOOKUP($A214,'hk2013'!$A:$H,1)=$A214,VLOOKUP($A214,'hk2013'!$A:$H,8),0)</f>
        <v>0</v>
      </c>
      <c r="P214" s="1052">
        <f>SUM(M214+N214-O214)</f>
        <v>0</v>
      </c>
    </row>
    <row r="215" spans="1:16" ht="15.95" customHeight="1" thickBot="1">
      <c r="A215" s="1384" t="s">
        <v>2826</v>
      </c>
      <c r="B215" s="1385"/>
      <c r="C215" s="1386" t="s">
        <v>3059</v>
      </c>
      <c r="D215" s="1387" t="s">
        <v>748</v>
      </c>
      <c r="E215" s="1053">
        <f>SUM(E216:E217)</f>
        <v>0</v>
      </c>
      <c r="F215" s="1053">
        <f>SUM(F216:F217)</f>
        <v>0</v>
      </c>
      <c r="G215" s="1347"/>
      <c r="H215" s="1052">
        <f>IF(VLOOKUP($A215,'hk2013'!$A:$G,1)=$A215,VLOOKUP($A215,'hk2013'!$A:$G,6),0)</f>
        <v>0</v>
      </c>
      <c r="I215" s="1052">
        <f>IF(VLOOKUP($A215,'hk2013'!$A:$G,1)=$A215,VLOOKUP($A215,'hk2013'!$A:$G,7),0)</f>
        <v>0</v>
      </c>
      <c r="J215" s="1052">
        <f>IF(VLOOKUP($A215,'hk2013'!$A:$H,1)=$A215,VLOOKUP($A215,'hk2013'!$A:$H,8),0)</f>
        <v>0</v>
      </c>
      <c r="K215" s="1052">
        <f>SUM(H215+I215-J215)</f>
        <v>0</v>
      </c>
      <c r="M215" s="1052">
        <f>IF(VLOOKUP($A215,'hk2013'!$A:$G,1)=$A215,VLOOKUP($A215,'hk2013'!$A:$G,6),0)</f>
        <v>0</v>
      </c>
      <c r="N215" s="1052">
        <f>IF(VLOOKUP($A215,'hk2013'!$A:$G,1)=$A215,VLOOKUP($A215,'hk2013'!$A:$G,7),0)</f>
        <v>0</v>
      </c>
      <c r="O215" s="1052">
        <f>IF(VLOOKUP($A215,'hk2013'!$A:$H,1)=$A215,VLOOKUP($A215,'hk2013'!$A:$H,8),0)</f>
        <v>0</v>
      </c>
      <c r="P215" s="1052">
        <f>SUM(M215+N215-O215)</f>
        <v>0</v>
      </c>
    </row>
    <row r="216" spans="1:16" ht="15.95" customHeight="1">
      <c r="A216" s="1454" t="s">
        <v>2533</v>
      </c>
      <c r="B216" s="1437"/>
      <c r="C216" s="1381" t="str">
        <f>IF(VLOOKUP($A216,Osnova!$A:$C,1)=$A216,VLOOKUP($A216,Osnova!$A:$C,3),0)</f>
        <v xml:space="preserve">Úroky </v>
      </c>
      <c r="D216" s="1345" t="s">
        <v>2827</v>
      </c>
      <c r="E216" s="1348">
        <f>'ANAL CF'!$I$57</f>
        <v>0</v>
      </c>
      <c r="F216" s="1348">
        <f>'ANAL CF'!$J$57</f>
        <v>0</v>
      </c>
      <c r="G216" s="1347"/>
      <c r="H216" s="1052">
        <f>IF(VLOOKUP($A216,'hk2013'!$A:$G,1)=$A216,VLOOKUP($A216,'hk2013'!$A:$G,6),0)</f>
        <v>0</v>
      </c>
      <c r="I216" s="1052">
        <f>IF(VLOOKUP($A216,'hk2013'!$A:$G,1)=$A216,VLOOKUP($A216,'hk2013'!$A:$G,7),0)</f>
        <v>0</v>
      </c>
      <c r="J216" s="1052">
        <f>IF(VLOOKUP($A216,'hk2013'!$A:$H,1)=$A216,VLOOKUP($A216,'hk2013'!$A:$H,8),0)</f>
        <v>2.0000000000000004E-2</v>
      </c>
      <c r="K216" s="1052">
        <f>SUM(H216+I216-J216)</f>
        <v>-2.0000000000000004E-2</v>
      </c>
      <c r="M216" s="1052">
        <f>IF(VLOOKUP($A216,'hk2013'!$A:$G,1)=$A216,VLOOKUP($A216,'hk2013'!$A:$G,6),0)</f>
        <v>0</v>
      </c>
      <c r="N216" s="1052">
        <f>IF(VLOOKUP($A216,'hk2013'!$A:$G,1)=$A216,VLOOKUP($A216,'hk2013'!$A:$G,7),0)</f>
        <v>0</v>
      </c>
      <c r="O216" s="1052">
        <f>IF(VLOOKUP($A216,'hk2013'!$A:$H,1)=$A216,VLOOKUP($A216,'hk2013'!$A:$H,8),0)</f>
        <v>2.0000000000000004E-2</v>
      </c>
      <c r="P216" s="1052">
        <f>SUM(M216+N216-O216)</f>
        <v>-2.0000000000000004E-2</v>
      </c>
    </row>
    <row r="217" spans="1:16" ht="15.95" customHeight="1" thickBot="1">
      <c r="A217" s="1342"/>
      <c r="B217" s="1437"/>
      <c r="C217" s="1344"/>
      <c r="D217" s="1345" t="s">
        <v>2828</v>
      </c>
      <c r="E217" s="1348"/>
      <c r="F217" s="1455"/>
      <c r="G217" s="1347"/>
      <c r="H217" s="1052"/>
      <c r="I217" s="1052"/>
      <c r="J217" s="1052"/>
      <c r="K217" s="1052"/>
      <c r="M217" s="1052"/>
      <c r="N217" s="1052"/>
      <c r="O217" s="1052"/>
      <c r="P217" s="1052"/>
    </row>
    <row r="218" spans="1:16" ht="15.95" customHeight="1" thickBot="1">
      <c r="A218" s="1384" t="s">
        <v>2829</v>
      </c>
      <c r="B218" s="1385"/>
      <c r="C218" s="1386" t="s">
        <v>3060</v>
      </c>
      <c r="D218" s="1387" t="s">
        <v>391</v>
      </c>
      <c r="E218" s="1053">
        <f>SUM(E219:E220)</f>
        <v>0</v>
      </c>
      <c r="F218" s="1053">
        <f>SUM(F219:F220)</f>
        <v>0</v>
      </c>
      <c r="G218" s="1347"/>
      <c r="H218" s="1052">
        <f>IF(VLOOKUP($A218,'hk2013'!$A:$G,1)=$A218,VLOOKUP($A218,'hk2013'!$A:$G,6),0)</f>
        <v>0</v>
      </c>
      <c r="I218" s="1052">
        <f>IF(VLOOKUP($A218,'hk2013'!$A:$G,1)=$A218,VLOOKUP($A218,'hk2013'!$A:$G,7),0)</f>
        <v>0</v>
      </c>
      <c r="J218" s="1052">
        <f>IF(VLOOKUP($A218,'hk2013'!$A:$H,1)=$A218,VLOOKUP($A218,'hk2013'!$A:$H,8),0)</f>
        <v>0</v>
      </c>
      <c r="K218" s="1052">
        <f>SUM(H218+I218-J218)</f>
        <v>0</v>
      </c>
      <c r="M218" s="1052">
        <f>IF(VLOOKUP($A218,'hk2013'!$A:$G,1)=$A218,VLOOKUP($A218,'hk2013'!$A:$G,6),0)</f>
        <v>0</v>
      </c>
      <c r="N218" s="1052">
        <f>IF(VLOOKUP($A218,'hk2013'!$A:$G,1)=$A218,VLOOKUP($A218,'hk2013'!$A:$G,7),0)</f>
        <v>0</v>
      </c>
      <c r="O218" s="1052">
        <f>IF(VLOOKUP($A218,'hk2013'!$A:$H,1)=$A218,VLOOKUP($A218,'hk2013'!$A:$H,8),0)</f>
        <v>0</v>
      </c>
      <c r="P218" s="1052">
        <f>SUM(M218+N218-O218)</f>
        <v>0</v>
      </c>
    </row>
    <row r="219" spans="1:16" ht="15.95" customHeight="1">
      <c r="A219" s="1456" t="s">
        <v>2443</v>
      </c>
      <c r="B219" s="1408"/>
      <c r="C219" s="1381" t="str">
        <f>IF(VLOOKUP($A219,Osnova!$A:$C,1)=$A219,VLOOKUP($A219,Osnova!$A:$C,3),0)</f>
        <v xml:space="preserve">Úroky </v>
      </c>
      <c r="D219" s="1382" t="s">
        <v>2830</v>
      </c>
      <c r="E219" s="1348">
        <f>'ANAL CF'!$I$52</f>
        <v>0</v>
      </c>
      <c r="F219" s="1348">
        <f>'ANAL CF'!$J$52</f>
        <v>0</v>
      </c>
      <c r="G219" s="1347"/>
      <c r="H219" s="1052">
        <f>IF(VLOOKUP($A219,'hk2013'!$A:$G,1)=$A219,VLOOKUP($A219,'hk2013'!$A:$G,6),0)</f>
        <v>0</v>
      </c>
      <c r="I219" s="1052">
        <f>IF(VLOOKUP($A219,'hk2013'!$A:$G,1)=$A219,VLOOKUP($A219,'hk2013'!$A:$G,7),0)</f>
        <v>0</v>
      </c>
      <c r="J219" s="1052">
        <f>IF(VLOOKUP($A219,'hk2013'!$A:$H,1)=$A219,VLOOKUP($A219,'hk2013'!$A:$H,8),0)</f>
        <v>0</v>
      </c>
      <c r="K219" s="1052">
        <f>SUM(H219+I219-J219)</f>
        <v>0</v>
      </c>
      <c r="M219" s="1052">
        <f>IF(VLOOKUP($A219,'hk2013'!$A:$G,1)=$A219,VLOOKUP($A219,'hk2013'!$A:$G,6),0)</f>
        <v>0</v>
      </c>
      <c r="N219" s="1052">
        <f>IF(VLOOKUP($A219,'hk2013'!$A:$G,1)=$A219,VLOOKUP($A219,'hk2013'!$A:$G,7),0)</f>
        <v>0</v>
      </c>
      <c r="O219" s="1052">
        <f>IF(VLOOKUP($A219,'hk2013'!$A:$H,1)=$A219,VLOOKUP($A219,'hk2013'!$A:$H,8),0)</f>
        <v>0</v>
      </c>
      <c r="P219" s="1052">
        <f>SUM(M219+N219-O219)</f>
        <v>0</v>
      </c>
    </row>
    <row r="220" spans="1:16" ht="15.95" customHeight="1" thickBot="1">
      <c r="A220" s="1379"/>
      <c r="B220" s="1408"/>
      <c r="C220" s="1399"/>
      <c r="D220" s="1382" t="s">
        <v>2831</v>
      </c>
      <c r="E220" s="1348"/>
      <c r="F220" s="1457"/>
      <c r="G220" s="1347"/>
      <c r="H220" s="1052"/>
      <c r="I220" s="1052"/>
      <c r="J220" s="1052"/>
      <c r="K220" s="1052"/>
      <c r="M220" s="1052"/>
      <c r="N220" s="1052"/>
      <c r="O220" s="1052"/>
      <c r="P220" s="1052"/>
    </row>
    <row r="221" spans="1:16" ht="15.95" customHeight="1" thickBot="1">
      <c r="A221" s="1384" t="s">
        <v>2832</v>
      </c>
      <c r="B221" s="1385"/>
      <c r="C221" s="1386" t="s">
        <v>3061</v>
      </c>
      <c r="D221" s="1387" t="s">
        <v>393</v>
      </c>
      <c r="E221" s="1053">
        <f>SUM(E222:E224)</f>
        <v>0</v>
      </c>
      <c r="F221" s="1053">
        <f>SUM(F222:F224)</f>
        <v>0</v>
      </c>
      <c r="G221" s="1347"/>
      <c r="H221" s="1052"/>
      <c r="I221" s="1052"/>
      <c r="J221" s="1052"/>
      <c r="K221" s="1052"/>
      <c r="M221" s="1052"/>
      <c r="N221" s="1052"/>
      <c r="O221" s="1052"/>
      <c r="P221" s="1052"/>
    </row>
    <row r="222" spans="1:16" ht="15.95" customHeight="1">
      <c r="A222" s="1458" t="s">
        <v>2538</v>
      </c>
      <c r="B222" s="1408"/>
      <c r="C222" s="1381" t="str">
        <f>IF(VLOOKUP($A222,Osnova!$A:$C,1)=$A222,VLOOKUP($A222,Osnova!$A:$C,3),0)</f>
        <v xml:space="preserve">Výnosy z dlhodobého finančného majetku </v>
      </c>
      <c r="D222" s="1382" t="s">
        <v>2833</v>
      </c>
      <c r="E222" s="1348">
        <f>'ANAL CF'!$I$63</f>
        <v>0</v>
      </c>
      <c r="F222" s="1348">
        <f>'ANAL CF'!$J$63</f>
        <v>0</v>
      </c>
      <c r="G222" s="1347"/>
      <c r="H222" s="1052">
        <f>IF(VLOOKUP($A222,'hk2013'!$A:$G,1)=$A222,VLOOKUP($A222,'hk2013'!$A:$G,6),0)</f>
        <v>0</v>
      </c>
      <c r="I222" s="1052">
        <f>IF(VLOOKUP($A222,'hk2013'!$A:$G,1)=$A222,VLOOKUP($A222,'hk2013'!$A:$G,7),0)</f>
        <v>0</v>
      </c>
      <c r="J222" s="1052">
        <f>IF(VLOOKUP($A222,'hk2013'!$A:$H,1)=$A222,VLOOKUP($A222,'hk2013'!$A:$H,8),0)</f>
        <v>0</v>
      </c>
      <c r="K222" s="1052">
        <f>SUM(H222+I222-J222)</f>
        <v>0</v>
      </c>
      <c r="M222" s="1052">
        <f>IF(VLOOKUP($A222,'hk2013'!$A:$G,1)=$A222,VLOOKUP($A222,'hk2013'!$A:$G,6),0)</f>
        <v>0</v>
      </c>
      <c r="N222" s="1052">
        <f>IF(VLOOKUP($A222,'hk2013'!$A:$G,1)=$A222,VLOOKUP($A222,'hk2013'!$A:$G,7),0)</f>
        <v>0</v>
      </c>
      <c r="O222" s="1052">
        <f>IF(VLOOKUP($A222,'hk2013'!$A:$H,1)=$A222,VLOOKUP($A222,'hk2013'!$A:$H,8),0)</f>
        <v>0</v>
      </c>
      <c r="P222" s="1052">
        <f>SUM(M222+N222-O222)</f>
        <v>0</v>
      </c>
    </row>
    <row r="223" spans="1:16" ht="15.95" customHeight="1">
      <c r="A223" s="1459" t="s">
        <v>2540</v>
      </c>
      <c r="B223" s="1408"/>
      <c r="C223" s="1381" t="str">
        <f>IF(VLOOKUP($A223,Osnova!$A:$C,1)=$A223,VLOOKUP($A223,Osnova!$A:$C,3),0)</f>
        <v xml:space="preserve">Výnosy z krátkodobého finančného majetku </v>
      </c>
      <c r="D223" s="1382" t="s">
        <v>2834</v>
      </c>
      <c r="E223" s="1348">
        <f>'ANAL CF'!$I$69</f>
        <v>0</v>
      </c>
      <c r="F223" s="1348">
        <f>'ANAL CF'!$J$69</f>
        <v>0</v>
      </c>
      <c r="G223" s="1347"/>
      <c r="H223" s="1052">
        <f>IF(VLOOKUP($A223,'hk2013'!$A:$G,1)=$A223,VLOOKUP($A223,'hk2013'!$A:$G,6),0)</f>
        <v>0</v>
      </c>
      <c r="I223" s="1052">
        <f>IF(VLOOKUP($A223,'hk2013'!$A:$G,1)=$A223,VLOOKUP($A223,'hk2013'!$A:$G,7),0)</f>
        <v>0</v>
      </c>
      <c r="J223" s="1052">
        <f>IF(VLOOKUP($A223,'hk2013'!$A:$H,1)=$A223,VLOOKUP($A223,'hk2013'!$A:$H,8),0)</f>
        <v>0</v>
      </c>
      <c r="K223" s="1052">
        <f>SUM(H223+I223-J223)</f>
        <v>0</v>
      </c>
      <c r="M223" s="1052">
        <f>IF(VLOOKUP($A223,'hk2013'!$A:$G,1)=$A223,VLOOKUP($A223,'hk2013'!$A:$G,6),0)</f>
        <v>0</v>
      </c>
      <c r="N223" s="1052">
        <f>IF(VLOOKUP($A223,'hk2013'!$A:$G,1)=$A223,VLOOKUP($A223,'hk2013'!$A:$G,7),0)</f>
        <v>0</v>
      </c>
      <c r="O223" s="1052">
        <f>IF(VLOOKUP($A223,'hk2013'!$A:$H,1)=$A223,VLOOKUP($A223,'hk2013'!$A:$H,8),0)</f>
        <v>0</v>
      </c>
      <c r="P223" s="1052">
        <f>SUM(M223+N223-O223)</f>
        <v>0</v>
      </c>
    </row>
    <row r="224" spans="1:16" ht="15.95" customHeight="1" thickBot="1">
      <c r="A224" s="1379"/>
      <c r="B224" s="1408"/>
      <c r="C224" s="1399"/>
      <c r="D224" s="1382" t="s">
        <v>2835</v>
      </c>
      <c r="E224" s="1348"/>
      <c r="F224" s="1457"/>
      <c r="G224" s="1347"/>
      <c r="H224" s="1052"/>
      <c r="I224" s="1052"/>
      <c r="J224" s="1052"/>
      <c r="K224" s="1052"/>
      <c r="M224" s="1052"/>
      <c r="N224" s="1052"/>
      <c r="O224" s="1052"/>
      <c r="P224" s="1052"/>
    </row>
    <row r="225" spans="1:16" ht="15.95" customHeight="1" thickBot="1">
      <c r="A225" s="1384" t="s">
        <v>2836</v>
      </c>
      <c r="B225" s="1385"/>
      <c r="C225" s="1386" t="s">
        <v>3062</v>
      </c>
      <c r="D225" s="1387" t="s">
        <v>2837</v>
      </c>
      <c r="E225" s="1053">
        <f>SUM(E226:E228)</f>
        <v>0</v>
      </c>
      <c r="F225" s="1053">
        <f>SUM(F226:F228)</f>
        <v>0</v>
      </c>
      <c r="G225" s="1347"/>
      <c r="H225" s="1052"/>
      <c r="I225" s="1052"/>
      <c r="J225" s="1052"/>
      <c r="K225" s="1052"/>
      <c r="M225" s="1052"/>
      <c r="N225" s="1052"/>
      <c r="O225" s="1052"/>
      <c r="P225" s="1052"/>
    </row>
    <row r="226" spans="1:16" ht="15.95" customHeight="1">
      <c r="A226" s="1460" t="s">
        <v>2277</v>
      </c>
      <c r="B226" s="1442"/>
      <c r="C226" s="1381" t="str">
        <f>IF(VLOOKUP($A226,Osnova!$A:$C,1)=$A226,VLOOKUP($A226,Osnova!$A:$C,3),0)</f>
        <v xml:space="preserve">Záväzky voči spoločníkom a členom pri rozdeľovaní zisku </v>
      </c>
      <c r="D226" s="1393" t="s">
        <v>2838</v>
      </c>
      <c r="E226" s="1355">
        <f>'ANAL CF'!$I$76</f>
        <v>0</v>
      </c>
      <c r="F226" s="1355">
        <f>'ANAL CF'!$J$76</f>
        <v>0</v>
      </c>
      <c r="G226" s="1347"/>
      <c r="H226" s="1052">
        <f>IF(VLOOKUP($A226,'hk2013'!$A:$G,1)=$A226,VLOOKUP($A226,'hk2013'!$A:$G,6),0)</f>
        <v>0</v>
      </c>
      <c r="I226" s="1052">
        <f>IF(VLOOKUP($A226,'hk2013'!$A:$G,1)=$A226,VLOOKUP($A226,'hk2013'!$A:$G,7),0)</f>
        <v>0</v>
      </c>
      <c r="J226" s="1052">
        <f>IF(VLOOKUP($A226,'hk2013'!$A:$H,1)=$A226,VLOOKUP($A226,'hk2013'!$A:$H,8),0)</f>
        <v>0</v>
      </c>
      <c r="K226" s="1052">
        <f>SUM(H226+I226-J226)</f>
        <v>0</v>
      </c>
      <c r="M226" s="1052">
        <f>IF(VLOOKUP($A226,'hk2013'!$A:$G,1)=$A226,VLOOKUP($A226,'hk2013'!$A:$G,6),0)</f>
        <v>0</v>
      </c>
      <c r="N226" s="1052">
        <f>IF(VLOOKUP($A226,'hk2013'!$A:$G,1)=$A226,VLOOKUP($A226,'hk2013'!$A:$G,7),0)</f>
        <v>0</v>
      </c>
      <c r="O226" s="1052">
        <f>IF(VLOOKUP($A226,'hk2013'!$A:$H,1)=$A226,VLOOKUP($A226,'hk2013'!$A:$H,8),0)</f>
        <v>0</v>
      </c>
      <c r="P226" s="1052">
        <f>SUM(M226+N226-O226)</f>
        <v>0</v>
      </c>
    </row>
    <row r="227" spans="1:16" ht="15.95" customHeight="1">
      <c r="A227" s="1390"/>
      <c r="B227" s="1442"/>
      <c r="C227" s="1392"/>
      <c r="D227" s="1393" t="s">
        <v>2839</v>
      </c>
      <c r="E227" s="1348"/>
      <c r="F227" s="1447"/>
      <c r="G227" s="1347"/>
      <c r="H227" s="1052"/>
      <c r="I227" s="1052"/>
      <c r="J227" s="1052"/>
      <c r="K227" s="1052"/>
      <c r="M227" s="1052"/>
      <c r="N227" s="1052"/>
      <c r="O227" s="1052"/>
      <c r="P227" s="1052"/>
    </row>
    <row r="228" spans="1:16" ht="15.95" customHeight="1" thickBot="1">
      <c r="A228" s="1390"/>
      <c r="B228" s="1442"/>
      <c r="C228" s="1392"/>
      <c r="D228" s="1393" t="s">
        <v>2840</v>
      </c>
      <c r="E228" s="1348"/>
      <c r="F228" s="1447"/>
      <c r="G228" s="1347"/>
      <c r="H228" s="1052"/>
      <c r="I228" s="1052"/>
      <c r="J228" s="1052"/>
      <c r="K228" s="1052"/>
      <c r="M228" s="1052"/>
      <c r="N228" s="1052"/>
      <c r="O228" s="1052"/>
      <c r="P228" s="1052"/>
    </row>
    <row r="229" spans="1:16" ht="36.75" customHeight="1" thickBot="1">
      <c r="A229" s="1384" t="s">
        <v>2841</v>
      </c>
      <c r="B229" s="1385"/>
      <c r="C229" s="1386" t="s">
        <v>2842</v>
      </c>
      <c r="D229" s="1387" t="s">
        <v>388</v>
      </c>
      <c r="E229" s="1053">
        <f>SUM(E230:E234)</f>
        <v>0</v>
      </c>
      <c r="F229" s="1053">
        <f>SUM(F230:F234)</f>
        <v>0</v>
      </c>
      <c r="G229" s="1461"/>
      <c r="H229" s="1052"/>
      <c r="I229" s="1052"/>
      <c r="J229" s="1052"/>
      <c r="K229" s="1052"/>
      <c r="M229" s="1052"/>
      <c r="N229" s="1052"/>
      <c r="O229" s="1052"/>
      <c r="P229" s="1052"/>
    </row>
    <row r="230" spans="1:16" ht="15.95" customHeight="1">
      <c r="A230" s="1390" t="s">
        <v>3068</v>
      </c>
      <c r="B230" s="1442"/>
      <c r="C230" s="1392" t="s">
        <v>3067</v>
      </c>
      <c r="D230" s="1352" t="s">
        <v>2843</v>
      </c>
      <c r="E230" s="1411"/>
      <c r="F230" s="1462"/>
      <c r="G230" s="1461"/>
      <c r="H230" s="1052"/>
      <c r="I230" s="1052"/>
      <c r="J230" s="1052"/>
      <c r="K230" s="1052"/>
      <c r="M230" s="1052"/>
      <c r="N230" s="1052"/>
      <c r="O230" s="1052"/>
      <c r="P230" s="1052"/>
    </row>
    <row r="231" spans="1:16" ht="15.95" customHeight="1">
      <c r="A231" s="1379"/>
      <c r="B231" s="1408"/>
      <c r="C231" s="1399"/>
      <c r="D231" s="1352" t="s">
        <v>2844</v>
      </c>
      <c r="E231" s="1348"/>
      <c r="F231" s="1457"/>
      <c r="G231" s="1461"/>
      <c r="H231" s="1052"/>
      <c r="I231" s="1052"/>
      <c r="J231" s="1052"/>
      <c r="K231" s="1052"/>
      <c r="M231" s="1052"/>
      <c r="N231" s="1052"/>
      <c r="O231" s="1052"/>
      <c r="P231" s="1052"/>
    </row>
    <row r="232" spans="1:16" ht="15.95" customHeight="1">
      <c r="A232" s="1379"/>
      <c r="B232" s="1408"/>
      <c r="C232" s="1399"/>
      <c r="D232" s="1352" t="s">
        <v>2845</v>
      </c>
      <c r="E232" s="1348"/>
      <c r="F232" s="1457"/>
      <c r="G232" s="1461"/>
      <c r="H232" s="1052"/>
      <c r="I232" s="1052"/>
      <c r="J232" s="1052"/>
      <c r="K232" s="1052"/>
      <c r="M232" s="1052"/>
      <c r="N232" s="1052"/>
      <c r="O232" s="1052"/>
      <c r="P232" s="1052"/>
    </row>
    <row r="233" spans="1:16" ht="15.95" customHeight="1">
      <c r="A233" s="1379"/>
      <c r="B233" s="1408"/>
      <c r="C233" s="1399"/>
      <c r="D233" s="1352" t="s">
        <v>2846</v>
      </c>
      <c r="E233" s="1348"/>
      <c r="F233" s="1457"/>
      <c r="G233" s="1461"/>
      <c r="H233" s="1052"/>
      <c r="I233" s="1052"/>
      <c r="J233" s="1052"/>
      <c r="K233" s="1052"/>
      <c r="M233" s="1052"/>
      <c r="N233" s="1052"/>
      <c r="O233" s="1052"/>
      <c r="P233" s="1052"/>
    </row>
    <row r="234" spans="1:16" ht="15.95" customHeight="1" thickBot="1">
      <c r="A234" s="1390"/>
      <c r="B234" s="1442"/>
      <c r="C234" s="1392"/>
      <c r="D234" s="1352" t="s">
        <v>2847</v>
      </c>
      <c r="E234" s="1411"/>
      <c r="F234" s="1462"/>
      <c r="G234" s="1461"/>
      <c r="H234" s="1052"/>
      <c r="I234" s="1052"/>
      <c r="J234" s="1052"/>
      <c r="K234" s="1052"/>
      <c r="M234" s="1052"/>
      <c r="N234" s="1052"/>
      <c r="O234" s="1052"/>
      <c r="P234" s="1052"/>
    </row>
    <row r="235" spans="1:16" ht="15.95" customHeight="1" thickBot="1">
      <c r="A235" s="1463" t="s">
        <v>2848</v>
      </c>
      <c r="B235" s="1464"/>
      <c r="C235" s="1465" t="s">
        <v>2849</v>
      </c>
      <c r="D235" s="1466" t="s">
        <v>793</v>
      </c>
      <c r="E235" s="1467">
        <f>SUM(E213+E214+E229)</f>
        <v>-1575.8600000000015</v>
      </c>
      <c r="F235" s="1467">
        <f>SUM(F213+F214+F229)</f>
        <v>10678.279999999993</v>
      </c>
      <c r="G235" s="1347"/>
      <c r="H235" s="1052">
        <f>IF(VLOOKUP($A235,'hk2013'!$A:$G,1)=$A235,VLOOKUP($A235,'hk2013'!$A:$G,6),0)</f>
        <v>0</v>
      </c>
      <c r="I235" s="1052">
        <f>IF(VLOOKUP($A235,'hk2013'!$A:$G,1)=$A235,VLOOKUP($A235,'hk2013'!$A:$G,7),0)</f>
        <v>0</v>
      </c>
      <c r="J235" s="1052">
        <f>IF(VLOOKUP($A235,'hk2013'!$A:$H,1)=$A235,VLOOKUP($A235,'hk2013'!$A:$H,8),0)</f>
        <v>0</v>
      </c>
      <c r="K235" s="1052">
        <f>SUM(H235+I235-J235)</f>
        <v>0</v>
      </c>
      <c r="M235" s="1052">
        <f>IF(VLOOKUP($A235,'hk2013'!$A:$G,1)=$A235,VLOOKUP($A235,'hk2013'!$A:$G,6),0)</f>
        <v>0</v>
      </c>
      <c r="N235" s="1052">
        <f>IF(VLOOKUP($A235,'hk2013'!$A:$G,1)=$A235,VLOOKUP($A235,'hk2013'!$A:$G,7),0)</f>
        <v>0</v>
      </c>
      <c r="O235" s="1052">
        <f>IF(VLOOKUP($A235,'hk2013'!$A:$H,1)=$A235,VLOOKUP($A235,'hk2013'!$A:$H,8),0)</f>
        <v>0</v>
      </c>
      <c r="P235" s="1052">
        <f>SUM(M235+N235-O235)</f>
        <v>0</v>
      </c>
    </row>
  </sheetData>
  <mergeCells count="10">
    <mergeCell ref="X60:Z60"/>
    <mergeCell ref="A2:A3"/>
    <mergeCell ref="C2:C3"/>
    <mergeCell ref="D2:D3"/>
    <mergeCell ref="E2:F2"/>
    <mergeCell ref="A4:A5"/>
    <mergeCell ref="C4:C5"/>
    <mergeCell ref="D4:D5"/>
    <mergeCell ref="E4:E5"/>
    <mergeCell ref="F4:F5"/>
  </mergeCells>
  <printOptions horizontalCentered="1"/>
  <pageMargins left="0.31496062992125984" right="0.43307086614173229" top="0.62992125984251968" bottom="0.39370078740157483" header="0.51181102362204722" footer="0.31496062992125984"/>
  <pageSetup paperSize="9" orientation="portrait" blackAndWhite="1" horizontalDpi="360" verticalDpi="360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U99"/>
  <sheetViews>
    <sheetView topLeftCell="A46" zoomScale="160" zoomScaleNormal="160" workbookViewId="0">
      <selection activeCell="K48" sqref="K48"/>
    </sheetView>
  </sheetViews>
  <sheetFormatPr defaultRowHeight="11.25"/>
  <cols>
    <col min="1" max="1" width="6.42578125" style="1524" customWidth="1"/>
    <col min="2" max="2" width="0.140625" style="1040" hidden="1" customWidth="1"/>
    <col min="3" max="3" width="44.7109375" style="1040" customWidth="1"/>
    <col min="4" max="4" width="6.5703125" style="1040" customWidth="1"/>
    <col min="5" max="6" width="10.85546875" style="1040" customWidth="1"/>
    <col min="7" max="14" width="3.7109375" style="1040" hidden="1" customWidth="1"/>
    <col min="15" max="15" width="6.7109375" style="1040" hidden="1" customWidth="1"/>
    <col min="16" max="16" width="6" style="1040" hidden="1" customWidth="1"/>
    <col min="17" max="17" width="7" style="1040" hidden="1" customWidth="1"/>
    <col min="18" max="16384" width="9.140625" style="1040"/>
  </cols>
  <sheetData>
    <row r="1" spans="1:16">
      <c r="A1" s="1690" t="s">
        <v>2850</v>
      </c>
      <c r="B1" s="1339"/>
      <c r="C1" s="1692" t="s">
        <v>2588</v>
      </c>
      <c r="D1" s="1706" t="s">
        <v>2589</v>
      </c>
      <c r="E1" s="1708" t="s">
        <v>2590</v>
      </c>
      <c r="F1" s="1709"/>
    </row>
    <row r="2" spans="1:16">
      <c r="A2" s="1691"/>
      <c r="B2" s="1339"/>
      <c r="C2" s="1693"/>
      <c r="D2" s="1707"/>
      <c r="E2" s="1710" t="s">
        <v>2591</v>
      </c>
      <c r="F2" s="1711"/>
    </row>
    <row r="3" spans="1:16">
      <c r="A3" s="1698" t="s">
        <v>219</v>
      </c>
      <c r="B3" s="1341"/>
      <c r="C3" s="1693" t="s">
        <v>220</v>
      </c>
      <c r="D3" s="1698" t="s">
        <v>221</v>
      </c>
      <c r="E3" s="1700">
        <v>1</v>
      </c>
      <c r="F3" s="1704">
        <v>2</v>
      </c>
    </row>
    <row r="4" spans="1:16" ht="12" thickBot="1">
      <c r="A4" s="1698"/>
      <c r="B4" s="1341"/>
      <c r="C4" s="1693"/>
      <c r="D4" s="1698"/>
      <c r="E4" s="1700"/>
      <c r="F4" s="1705"/>
    </row>
    <row r="5" spans="1:16" ht="12.75" thickTop="1" thickBot="1">
      <c r="A5" s="1535" t="s">
        <v>1148</v>
      </c>
      <c r="B5" s="1536"/>
      <c r="C5" s="1537" t="s">
        <v>2851</v>
      </c>
      <c r="D5" s="1538"/>
      <c r="E5" s="1539"/>
      <c r="F5" s="1540"/>
    </row>
    <row r="6" spans="1:16" ht="23.25" thickBot="1">
      <c r="A6" s="1483" t="s">
        <v>2852</v>
      </c>
      <c r="B6" s="1484"/>
      <c r="C6" s="1485" t="s">
        <v>2853</v>
      </c>
      <c r="D6" s="1486" t="s">
        <v>796</v>
      </c>
      <c r="E6" s="1056">
        <f>SUM(E11)</f>
        <v>0</v>
      </c>
      <c r="F6" s="1534">
        <f>SUM(F11)</f>
        <v>0</v>
      </c>
    </row>
    <row r="7" spans="1:16" ht="22.5">
      <c r="A7" s="1496"/>
      <c r="B7" s="1343"/>
      <c r="C7" s="1541" t="s">
        <v>2854</v>
      </c>
      <c r="D7" s="1497"/>
      <c r="E7" s="1046"/>
      <c r="F7" s="1479"/>
    </row>
    <row r="8" spans="1:16" ht="22.5">
      <c r="A8" s="1476" t="s">
        <v>2855</v>
      </c>
      <c r="B8" s="1343"/>
      <c r="C8" s="1399" t="s">
        <v>2856</v>
      </c>
      <c r="D8" s="1477"/>
      <c r="E8" s="1046"/>
      <c r="F8" s="1479"/>
    </row>
    <row r="9" spans="1:16" ht="22.5">
      <c r="A9" s="1476" t="s">
        <v>2857</v>
      </c>
      <c r="B9" s="1380"/>
      <c r="C9" s="1399" t="s">
        <v>2858</v>
      </c>
      <c r="D9" s="1477"/>
      <c r="E9" s="1044"/>
      <c r="F9" s="1478"/>
    </row>
    <row r="10" spans="1:16" ht="34.5" thickBot="1">
      <c r="A10" s="1480" t="s">
        <v>2859</v>
      </c>
      <c r="B10" s="1391"/>
      <c r="C10" s="1392" t="s">
        <v>2860</v>
      </c>
      <c r="D10" s="1481"/>
      <c r="E10" s="1049"/>
      <c r="F10" s="1482"/>
    </row>
    <row r="11" spans="1:16" ht="23.25" thickBot="1">
      <c r="A11" s="1483"/>
      <c r="B11" s="1484"/>
      <c r="C11" s="1485" t="s">
        <v>2861</v>
      </c>
      <c r="D11" s="1486"/>
      <c r="E11" s="1056">
        <f>SUM(E12+E19+E35+E43)</f>
        <v>0</v>
      </c>
      <c r="F11" s="1534">
        <f>SUM(F12+F19+F35+F43)</f>
        <v>0</v>
      </c>
    </row>
    <row r="12" spans="1:16" ht="12" thickBot="1">
      <c r="A12" s="1487" t="s">
        <v>2855</v>
      </c>
      <c r="B12" s="1488"/>
      <c r="C12" s="1489" t="s">
        <v>2862</v>
      </c>
      <c r="D12" s="1490" t="s">
        <v>814</v>
      </c>
      <c r="E12" s="1051">
        <f>SUM(E13:E18)*-1</f>
        <v>0</v>
      </c>
      <c r="F12" s="1051">
        <f>SUM(F13:F18)*-1</f>
        <v>0</v>
      </c>
    </row>
    <row r="13" spans="1:16">
      <c r="A13" s="1476" t="s">
        <v>233</v>
      </c>
      <c r="B13" s="1408"/>
      <c r="C13" s="1381" t="str">
        <f>IF(VLOOKUP($A13,Osnova!$A:$C,1)=$A13,VLOOKUP($A13,Osnova!$A:$C,3),0)</f>
        <v xml:space="preserve">Aktivované náklady na vývoj </v>
      </c>
      <c r="D13" s="1477">
        <v>4801</v>
      </c>
      <c r="E13" s="1052">
        <f>SUM(I13)</f>
        <v>0</v>
      </c>
      <c r="F13" s="1052">
        <f>SUM(N13)</f>
        <v>0</v>
      </c>
      <c r="H13" s="1040">
        <f>IF(VLOOKUP($A13,'hk2013'!$A:$G,1)=$A13,VLOOKUP($A13,'hk2013'!$A:$G,6),0)</f>
        <v>0</v>
      </c>
      <c r="I13" s="1040">
        <f>IF(VLOOKUP($A13,'hk2013'!$A:$G,1)=$A13,VLOOKUP($A13,'hk2013'!$A:$G,7),0)</f>
        <v>0</v>
      </c>
      <c r="J13" s="1040">
        <f>IF(VLOOKUP($A13,'hk2013'!$A:$H,1)=$A13,VLOOKUP($A13,'hk2013'!$A:$H,8),0)</f>
        <v>0</v>
      </c>
      <c r="K13" s="1040">
        <f t="shared" ref="K13:K75" si="0">SUM(H13+I13-J13)</f>
        <v>0</v>
      </c>
      <c r="M13" s="1040">
        <f>IF(VLOOKUP($A13,'hk2012'!$A:$G,1)=$A13,VLOOKUP($A13,'hk2012'!$A:$G,6),0)</f>
        <v>0</v>
      </c>
      <c r="N13" s="1040">
        <f>IF(VLOOKUP($A13,'hk2012'!$A:$G,1)=$A13,VLOOKUP($A13,'hk2012'!$A:$G,7),0)</f>
        <v>0</v>
      </c>
      <c r="O13" s="1040">
        <f>IF(VLOOKUP($A13,'hk2012'!$A:$H,1)=$A13,VLOOKUP($A13,'hk2012'!$A:$H,8),0)</f>
        <v>0</v>
      </c>
      <c r="P13" s="1040">
        <f>SUM(M13+N13-O13)</f>
        <v>0</v>
      </c>
    </row>
    <row r="14" spans="1:16">
      <c r="A14" s="1476" t="s">
        <v>234</v>
      </c>
      <c r="B14" s="1408"/>
      <c r="C14" s="1381" t="str">
        <f>IF(VLOOKUP($A14,Osnova!$A:$C,1)=$A14,VLOOKUP($A14,Osnova!$A:$C,3),0)</f>
        <v xml:space="preserve">Software </v>
      </c>
      <c r="D14" s="1477">
        <f>SUM(D13+1)</f>
        <v>4802</v>
      </c>
      <c r="E14" s="1052">
        <f>SUM(I14)</f>
        <v>0</v>
      </c>
      <c r="F14" s="1052">
        <f>SUM(N14)</f>
        <v>0</v>
      </c>
      <c r="H14" s="1040">
        <f>IF(VLOOKUP($A14,'hk2013'!$A:$G,1)=$A14,VLOOKUP($A14,'hk2013'!$A:$G,6),0)</f>
        <v>0</v>
      </c>
      <c r="I14" s="1040">
        <f>IF(VLOOKUP($A14,'hk2013'!$A:$G,1)=$A14,VLOOKUP($A14,'hk2013'!$A:$G,7),0)</f>
        <v>0</v>
      </c>
      <c r="J14" s="1040">
        <f>IF(VLOOKUP($A14,'hk2013'!$A:$H,1)=$A14,VLOOKUP($A14,'hk2013'!$A:$H,8),0)</f>
        <v>0</v>
      </c>
      <c r="K14" s="1040">
        <f t="shared" si="0"/>
        <v>0</v>
      </c>
      <c r="M14" s="1040">
        <f>IF(VLOOKUP($A14,'hk2012'!$A:$G,1)=$A14,VLOOKUP($A14,'hk2012'!$A:$G,6),0)</f>
        <v>0</v>
      </c>
      <c r="N14" s="1040">
        <f>IF(VLOOKUP($A14,'hk2012'!$A:$G,1)=$A14,VLOOKUP($A14,'hk2012'!$A:$G,7),0)</f>
        <v>0</v>
      </c>
      <c r="O14" s="1040">
        <f>IF(VLOOKUP($A14,'hk2012'!$A:$H,1)=$A14,VLOOKUP($A14,'hk2012'!$A:$H,8),0)</f>
        <v>0</v>
      </c>
      <c r="P14" s="1040">
        <f>SUM(M14+N14-O14)</f>
        <v>0</v>
      </c>
    </row>
    <row r="15" spans="1:16">
      <c r="A15" s="1476" t="s">
        <v>235</v>
      </c>
      <c r="B15" s="1408"/>
      <c r="C15" s="1381" t="str">
        <f>IF(VLOOKUP($A15,Osnova!$A:$C,1)=$A15,VLOOKUP($A15,Osnova!$A:$C,3),0)</f>
        <v xml:space="preserve">Oceniteľné práva </v>
      </c>
      <c r="D15" s="1477">
        <f>SUM(D14+1)</f>
        <v>4803</v>
      </c>
      <c r="E15" s="1052">
        <f>SUM(I15)</f>
        <v>0</v>
      </c>
      <c r="F15" s="1052">
        <f>SUM(N15)</f>
        <v>0</v>
      </c>
      <c r="H15" s="1040">
        <f>IF(VLOOKUP($A15,'hk2013'!$A:$G,1)=$A15,VLOOKUP($A15,'hk2013'!$A:$G,6),0)</f>
        <v>0</v>
      </c>
      <c r="I15" s="1040">
        <f>IF(VLOOKUP($A15,'hk2013'!$A:$G,1)=$A15,VLOOKUP($A15,'hk2013'!$A:$G,7),0)</f>
        <v>0</v>
      </c>
      <c r="J15" s="1040">
        <f>IF(VLOOKUP($A15,'hk2013'!$A:$H,1)=$A15,VLOOKUP($A15,'hk2013'!$A:$H,8),0)</f>
        <v>0</v>
      </c>
      <c r="K15" s="1040">
        <f t="shared" si="0"/>
        <v>0</v>
      </c>
      <c r="M15" s="1040">
        <f>IF(VLOOKUP($A15,'hk2012'!$A:$G,1)=$A15,VLOOKUP($A15,'hk2012'!$A:$G,6),0)</f>
        <v>0</v>
      </c>
      <c r="N15" s="1040">
        <f>IF(VLOOKUP($A15,'hk2012'!$A:$G,1)=$A15,VLOOKUP($A15,'hk2012'!$A:$G,7),0)</f>
        <v>0</v>
      </c>
      <c r="O15" s="1040">
        <f>IF(VLOOKUP($A15,'hk2012'!$A:$H,1)=$A15,VLOOKUP($A15,'hk2012'!$A:$H,8),0)</f>
        <v>0</v>
      </c>
      <c r="P15" s="1040">
        <f>SUM(M15+N15-O15)</f>
        <v>0</v>
      </c>
    </row>
    <row r="16" spans="1:16">
      <c r="A16" s="1476" t="s">
        <v>237</v>
      </c>
      <c r="B16" s="1408"/>
      <c r="C16" s="1381" t="str">
        <f>IF(VLOOKUP($A16,Osnova!$A:$C,1)=$A16,VLOOKUP($A16,Osnova!$A:$C,3),0)</f>
        <v xml:space="preserve">Goodwill </v>
      </c>
      <c r="D16" s="1477">
        <f>SUM(D15+1)</f>
        <v>4804</v>
      </c>
      <c r="E16" s="1052">
        <f>SUM(I16)</f>
        <v>0</v>
      </c>
      <c r="F16" s="1052">
        <f>SUM(N16)</f>
        <v>0</v>
      </c>
      <c r="H16" s="1040">
        <f>IF(VLOOKUP($A16,'hk2013'!$A:$G,1)=$A16,VLOOKUP($A16,'hk2013'!$A:$G,6),0)</f>
        <v>0</v>
      </c>
      <c r="I16" s="1040">
        <f>IF(VLOOKUP($A16,'hk2013'!$A:$G,1)=$A16,VLOOKUP($A16,'hk2013'!$A:$G,7),0)</f>
        <v>0</v>
      </c>
      <c r="J16" s="1040">
        <f>IF(VLOOKUP($A16,'hk2013'!$A:$H,1)=$A16,VLOOKUP($A16,'hk2013'!$A:$H,8),0)</f>
        <v>0</v>
      </c>
      <c r="K16" s="1040">
        <f t="shared" si="0"/>
        <v>0</v>
      </c>
      <c r="M16" s="1040">
        <f>IF(VLOOKUP($A16,'hk2012'!$A:$G,1)=$A16,VLOOKUP($A16,'hk2012'!$A:$G,6),0)</f>
        <v>0</v>
      </c>
      <c r="N16" s="1040">
        <f>IF(VLOOKUP($A16,'hk2012'!$A:$G,1)=$A16,VLOOKUP($A16,'hk2012'!$A:$G,7),0)</f>
        <v>0</v>
      </c>
      <c r="O16" s="1040">
        <f>IF(VLOOKUP($A16,'hk2012'!$A:$H,1)=$A16,VLOOKUP($A16,'hk2012'!$A:$H,8),0)</f>
        <v>0</v>
      </c>
      <c r="P16" s="1040">
        <f>SUM(M16+N16-O16)</f>
        <v>0</v>
      </c>
    </row>
    <row r="17" spans="1:16">
      <c r="A17" s="1476" t="s">
        <v>240</v>
      </c>
      <c r="B17" s="1408"/>
      <c r="C17" s="1381" t="str">
        <f>IF(VLOOKUP($A17,Osnova!$A:$C,1)=$A17,VLOOKUP($A17,Osnova!$A:$C,3),0)</f>
        <v xml:space="preserve">Ostatný dlhodobý nehmotný majetok </v>
      </c>
      <c r="D17" s="1477">
        <f>SUM(D16+1)</f>
        <v>4805</v>
      </c>
      <c r="E17" s="1052">
        <f>SUM(I17)</f>
        <v>0</v>
      </c>
      <c r="F17" s="1052">
        <f>SUM(N17)</f>
        <v>0</v>
      </c>
      <c r="H17" s="1040">
        <f>IF(VLOOKUP($A17,'hk2013'!$A:$G,1)=$A17,VLOOKUP($A17,'hk2013'!$A:$G,6),0)</f>
        <v>0</v>
      </c>
      <c r="I17" s="1040">
        <f>IF(VLOOKUP($A17,'hk2013'!$A:$G,1)=$A17,VLOOKUP($A17,'hk2013'!$A:$G,7),0)</f>
        <v>0</v>
      </c>
      <c r="J17" s="1040">
        <f>IF(VLOOKUP($A17,'hk2013'!$A:$H,1)=$A17,VLOOKUP($A17,'hk2013'!$A:$H,8),0)</f>
        <v>0</v>
      </c>
      <c r="K17" s="1040">
        <f t="shared" si="0"/>
        <v>0</v>
      </c>
      <c r="M17" s="1040">
        <f>IF(VLOOKUP($A17,'hk2012'!$A:$G,1)=$A17,VLOOKUP($A17,'hk2012'!$A:$G,6),0)</f>
        <v>0</v>
      </c>
      <c r="N17" s="1040">
        <f>IF(VLOOKUP($A17,'hk2012'!$A:$G,1)=$A17,VLOOKUP($A17,'hk2012'!$A:$G,7),0)</f>
        <v>0</v>
      </c>
      <c r="O17" s="1040">
        <f>IF(VLOOKUP($A17,'hk2012'!$A:$H,1)=$A17,VLOOKUP($A17,'hk2012'!$A:$H,8),0)</f>
        <v>0</v>
      </c>
      <c r="P17" s="1040">
        <f>SUM(M17+N17-O17)</f>
        <v>0</v>
      </c>
    </row>
    <row r="18" spans="1:16" ht="12" thickBot="1">
      <c r="A18" s="1476"/>
      <c r="B18" s="1408"/>
      <c r="C18" s="1399"/>
      <c r="D18" s="1477">
        <f>SUM(D17+1)</f>
        <v>4806</v>
      </c>
      <c r="E18" s="1052"/>
      <c r="F18" s="1478"/>
    </row>
    <row r="19" spans="1:16" ht="12" thickBot="1">
      <c r="A19" s="1384" t="s">
        <v>2857</v>
      </c>
      <c r="B19" s="1385"/>
      <c r="C19" s="1386" t="s">
        <v>2863</v>
      </c>
      <c r="D19" s="1387" t="s">
        <v>818</v>
      </c>
      <c r="E19" s="1053">
        <f>SUM(E20:E34)*-1</f>
        <v>0</v>
      </c>
      <c r="F19" s="1053">
        <f>SUM(F20:F34)*-1</f>
        <v>0</v>
      </c>
      <c r="H19" s="1040">
        <f>IF(VLOOKUP($A19,'hk2013'!$A:$G,1)=$A19,VLOOKUP($A19,'hk2013'!$A:$G,6),0)</f>
        <v>0</v>
      </c>
      <c r="I19" s="1040">
        <f>IF(VLOOKUP($A19,'hk2013'!$A:$G,1)=$A19,VLOOKUP($A19,'hk2013'!$A:$G,7),0)</f>
        <v>0</v>
      </c>
      <c r="J19" s="1040">
        <f>IF(VLOOKUP($A19,'hk2013'!$A:$H,1)=$A19,VLOOKUP($A19,'hk2013'!$A:$H,8),0)</f>
        <v>0</v>
      </c>
      <c r="K19" s="1040">
        <f t="shared" si="0"/>
        <v>0</v>
      </c>
      <c r="M19" s="1040">
        <f>IF(VLOOKUP($A19,'hk2012'!$A:$G,1)=$A19,VLOOKUP($A19,'hk2012'!$A:$G,6),0)</f>
        <v>0</v>
      </c>
      <c r="N19" s="1040">
        <f>IF(VLOOKUP($A19,'hk2012'!$A:$G,1)=$A19,VLOOKUP($A19,'hk2012'!$A:$G,7),0)</f>
        <v>0</v>
      </c>
      <c r="O19" s="1040">
        <f>IF(VLOOKUP($A19,'hk2012'!$A:$H,1)=$A19,VLOOKUP($A19,'hk2012'!$A:$H,8),0)</f>
        <v>0</v>
      </c>
      <c r="P19" s="1040">
        <f t="shared" ref="P19:P24" si="1">SUM(M19+N19-O19)</f>
        <v>0</v>
      </c>
    </row>
    <row r="20" spans="1:16">
      <c r="A20" s="1476" t="s">
        <v>242</v>
      </c>
      <c r="B20" s="1408"/>
      <c r="C20" s="1381" t="str">
        <f>IF(VLOOKUP($A20,Osnova!$A:$C,1)=$A20,VLOOKUP($A20,Osnova!$A:$C,3),0)</f>
        <v xml:space="preserve">Stavby </v>
      </c>
      <c r="D20" s="1477">
        <v>4901</v>
      </c>
      <c r="E20" s="1052">
        <f>SUM(I20)</f>
        <v>0</v>
      </c>
      <c r="F20" s="1052">
        <f t="shared" ref="F20:F33" si="2">SUM(N20)</f>
        <v>0</v>
      </c>
      <c r="H20" s="1040">
        <f>IF(VLOOKUP($A20,'hk2013'!$A:$G,1)=$A20,VLOOKUP($A20,'hk2013'!$A:$G,6),0)</f>
        <v>0</v>
      </c>
      <c r="I20" s="1040">
        <f>IF(VLOOKUP($A20,'hk2013'!$A:$G,1)=$A20,VLOOKUP($A20,'hk2013'!$A:$G,7),0)</f>
        <v>0</v>
      </c>
      <c r="J20" s="1040">
        <f>IF(VLOOKUP($A20,'hk2013'!$A:$H,1)=$A20,VLOOKUP($A20,'hk2013'!$A:$H,8),0)</f>
        <v>0</v>
      </c>
      <c r="K20" s="1040">
        <f t="shared" si="0"/>
        <v>0</v>
      </c>
      <c r="M20" s="1040">
        <f>IF(VLOOKUP($A20,'hk2012'!$A:$G,1)=$A20,VLOOKUP($A20,'hk2012'!$A:$G,6),0)</f>
        <v>0</v>
      </c>
      <c r="N20" s="1040">
        <f>IF(VLOOKUP($A20,'hk2012'!$A:$G,1)=$A20,VLOOKUP($A20,'hk2012'!$A:$G,7),0)</f>
        <v>0</v>
      </c>
      <c r="O20" s="1040">
        <f>IF(VLOOKUP($A20,'hk2012'!$A:$H,1)=$A20,VLOOKUP($A20,'hk2012'!$A:$H,8),0)</f>
        <v>0</v>
      </c>
      <c r="P20" s="1040">
        <f t="shared" si="1"/>
        <v>0</v>
      </c>
    </row>
    <row r="21" spans="1:16">
      <c r="A21" s="1476" t="s">
        <v>243</v>
      </c>
      <c r="B21" s="1408"/>
      <c r="C21" s="1381" t="str">
        <f>IF(VLOOKUP($A21,Osnova!$A:$C,1)=$A21,VLOOKUP($A21,Osnova!$A:$C,3),0)</f>
        <v xml:space="preserve">Samostatné hnuteľné veci a súbory hnuteľných vecí </v>
      </c>
      <c r="D21" s="1477">
        <f>SUM(D20+1)</f>
        <v>4902</v>
      </c>
      <c r="E21" s="1052">
        <f t="shared" ref="E21:E33" si="3">SUM(I21)</f>
        <v>0</v>
      </c>
      <c r="F21" s="1052">
        <f t="shared" si="2"/>
        <v>0</v>
      </c>
      <c r="H21" s="1040">
        <f>IF(VLOOKUP($A21,'hk2013'!$A:$G,1)=$A21,VLOOKUP($A21,'hk2013'!$A:$G,6),0)</f>
        <v>17879.07</v>
      </c>
      <c r="I21" s="1040">
        <f>IF(VLOOKUP($A21,'hk2013'!$A:$G,1)=$A21,VLOOKUP($A21,'hk2013'!$A:$G,7),0)</f>
        <v>0</v>
      </c>
      <c r="J21" s="1040">
        <f>IF(VLOOKUP($A21,'hk2013'!$A:$H,1)=$A21,VLOOKUP($A21,'hk2013'!$A:$H,8),0)</f>
        <v>0</v>
      </c>
      <c r="K21" s="1040">
        <f t="shared" si="0"/>
        <v>17879.07</v>
      </c>
      <c r="M21" s="1040">
        <f>IF(VLOOKUP($A21,'hk2012'!$A:$G,1)=$A21,VLOOKUP($A21,'hk2012'!$A:$G,6),0)</f>
        <v>17879.07</v>
      </c>
      <c r="N21" s="1040">
        <f>IF(VLOOKUP($A21,'hk2012'!$A:$G,1)=$A21,VLOOKUP($A21,'hk2012'!$A:$G,7),0)</f>
        <v>0</v>
      </c>
      <c r="O21" s="1040">
        <f>IF(VLOOKUP($A21,'hk2012'!$A:$H,1)=$A21,VLOOKUP($A21,'hk2012'!$A:$H,8),0)</f>
        <v>0</v>
      </c>
      <c r="P21" s="1040">
        <f t="shared" si="1"/>
        <v>17879.07</v>
      </c>
    </row>
    <row r="22" spans="1:16">
      <c r="A22" s="1476" t="s">
        <v>244</v>
      </c>
      <c r="B22" s="1408"/>
      <c r="C22" s="1381" t="str">
        <f>IF(VLOOKUP($A22,Osnova!$A:$C,1)=$A22,VLOOKUP($A22,Osnova!$A:$C,3),0)</f>
        <v xml:space="preserve">Pestovateľské celky trvalých porastov </v>
      </c>
      <c r="D22" s="1477">
        <f t="shared" ref="D22:D34" si="4">SUM(D21+1)</f>
        <v>4903</v>
      </c>
      <c r="E22" s="1052">
        <f t="shared" si="3"/>
        <v>0</v>
      </c>
      <c r="F22" s="1052">
        <f t="shared" si="2"/>
        <v>0</v>
      </c>
      <c r="H22" s="1040">
        <f>IF(VLOOKUP($A22,'hk2013'!$A:$G,1)=$A22,VLOOKUP($A22,'hk2013'!$A:$G,6),0)</f>
        <v>0</v>
      </c>
      <c r="I22" s="1040">
        <f>IF(VLOOKUP($A22,'hk2013'!$A:$G,1)=$A22,VLOOKUP($A22,'hk2013'!$A:$G,7),0)</f>
        <v>0</v>
      </c>
      <c r="J22" s="1040">
        <f>IF(VLOOKUP($A22,'hk2013'!$A:$H,1)=$A22,VLOOKUP($A22,'hk2013'!$A:$H,8),0)</f>
        <v>0</v>
      </c>
      <c r="K22" s="1040">
        <f t="shared" si="0"/>
        <v>0</v>
      </c>
      <c r="M22" s="1040">
        <f>IF(VLOOKUP($A22,'hk2012'!$A:$G,1)=$A22,VLOOKUP($A22,'hk2012'!$A:$G,6),0)</f>
        <v>0</v>
      </c>
      <c r="N22" s="1040">
        <f>IF(VLOOKUP($A22,'hk2012'!$A:$G,1)=$A22,VLOOKUP($A22,'hk2012'!$A:$G,7),0)</f>
        <v>0</v>
      </c>
      <c r="O22" s="1040">
        <f>IF(VLOOKUP($A22,'hk2012'!$A:$H,1)=$A22,VLOOKUP($A22,'hk2012'!$A:$H,8),0)</f>
        <v>0</v>
      </c>
      <c r="P22" s="1040">
        <f t="shared" si="1"/>
        <v>0</v>
      </c>
    </row>
    <row r="23" spans="1:16">
      <c r="A23" s="1476" t="s">
        <v>246</v>
      </c>
      <c r="B23" s="1408"/>
      <c r="C23" s="1381" t="str">
        <f>IF(VLOOKUP($A23,Osnova!$A:$C,1)=$A23,VLOOKUP($A23,Osnova!$A:$C,3),0)</f>
        <v xml:space="preserve">Základné stádo a ťažné zvieratá </v>
      </c>
      <c r="D23" s="1477">
        <f t="shared" si="4"/>
        <v>4904</v>
      </c>
      <c r="E23" s="1052">
        <f t="shared" si="3"/>
        <v>0</v>
      </c>
      <c r="F23" s="1052">
        <f t="shared" si="2"/>
        <v>0</v>
      </c>
      <c r="H23" s="1040">
        <f>IF(VLOOKUP($A23,'hk2013'!$A:$G,1)=$A23,VLOOKUP($A23,'hk2013'!$A:$G,6),0)</f>
        <v>0</v>
      </c>
      <c r="I23" s="1040">
        <f>IF(VLOOKUP($A23,'hk2013'!$A:$G,1)=$A23,VLOOKUP($A23,'hk2013'!$A:$G,7),0)</f>
        <v>0</v>
      </c>
      <c r="J23" s="1040">
        <f>IF(VLOOKUP($A23,'hk2013'!$A:$H,1)=$A23,VLOOKUP($A23,'hk2013'!$A:$H,8),0)</f>
        <v>0</v>
      </c>
      <c r="K23" s="1040">
        <f t="shared" si="0"/>
        <v>0</v>
      </c>
      <c r="M23" s="1040">
        <f>IF(VLOOKUP($A23,'hk2012'!$A:$G,1)=$A23,VLOOKUP($A23,'hk2012'!$A:$G,6),0)</f>
        <v>0</v>
      </c>
      <c r="N23" s="1040">
        <f>IF(VLOOKUP($A23,'hk2012'!$A:$G,1)=$A23,VLOOKUP($A23,'hk2012'!$A:$G,7),0)</f>
        <v>0</v>
      </c>
      <c r="O23" s="1040">
        <f>IF(VLOOKUP($A23,'hk2012'!$A:$H,1)=$A23,VLOOKUP($A23,'hk2012'!$A:$H,8),0)</f>
        <v>0</v>
      </c>
      <c r="P23" s="1040">
        <f t="shared" si="1"/>
        <v>0</v>
      </c>
    </row>
    <row r="24" spans="1:16">
      <c r="A24" s="1476" t="s">
        <v>251</v>
      </c>
      <c r="B24" s="1408"/>
      <c r="C24" s="1381" t="str">
        <f>IF(VLOOKUP($A24,Osnova!$A:$C,1)=$A24,VLOOKUP($A24,Osnova!$A:$C,3),0)</f>
        <v xml:space="preserve">Ostatný dlhodobý hmotný majetok </v>
      </c>
      <c r="D24" s="1477">
        <f t="shared" si="4"/>
        <v>4905</v>
      </c>
      <c r="E24" s="1052">
        <f t="shared" si="3"/>
        <v>0</v>
      </c>
      <c r="F24" s="1052">
        <f t="shared" si="2"/>
        <v>0</v>
      </c>
      <c r="H24" s="1040">
        <f>IF(VLOOKUP($A24,'hk2013'!$A:$G,1)=$A24,VLOOKUP($A24,'hk2013'!$A:$G,6),0)</f>
        <v>0</v>
      </c>
      <c r="I24" s="1040">
        <f>IF(VLOOKUP($A24,'hk2013'!$A:$G,1)=$A24,VLOOKUP($A24,'hk2013'!$A:$G,7),0)</f>
        <v>0</v>
      </c>
      <c r="J24" s="1040">
        <f>IF(VLOOKUP($A24,'hk2013'!$A:$H,1)=$A24,VLOOKUP($A24,'hk2013'!$A:$H,8),0)</f>
        <v>0</v>
      </c>
      <c r="K24" s="1040">
        <f t="shared" si="0"/>
        <v>0</v>
      </c>
      <c r="M24" s="1040">
        <f>IF(VLOOKUP($A24,'hk2012'!$A:$G,1)=$A24,VLOOKUP($A24,'hk2012'!$A:$G,6),0)</f>
        <v>0</v>
      </c>
      <c r="N24" s="1040">
        <f>IF(VLOOKUP($A24,'hk2012'!$A:$G,1)=$A24,VLOOKUP($A24,'hk2012'!$A:$G,7),0)</f>
        <v>0</v>
      </c>
      <c r="O24" s="1040">
        <f>IF(VLOOKUP($A24,'hk2012'!$A:$H,1)=$A24,VLOOKUP($A24,'hk2012'!$A:$H,8),0)</f>
        <v>0</v>
      </c>
      <c r="P24" s="1040">
        <f t="shared" si="1"/>
        <v>0</v>
      </c>
    </row>
    <row r="25" spans="1:16">
      <c r="A25" s="1476"/>
      <c r="B25" s="1408"/>
      <c r="C25" s="1381"/>
      <c r="D25" s="1477">
        <f t="shared" si="4"/>
        <v>4906</v>
      </c>
      <c r="E25" s="1052"/>
      <c r="F25" s="1478"/>
    </row>
    <row r="26" spans="1:16">
      <c r="A26" s="1476" t="s">
        <v>254</v>
      </c>
      <c r="B26" s="1408"/>
      <c r="C26" s="1381" t="str">
        <f>IF(VLOOKUP($A26,Osnova!$A:$C,1)=$A26,VLOOKUP($A26,Osnova!$A:$C,3),0)</f>
        <v xml:space="preserve">Pozemky </v>
      </c>
      <c r="D26" s="1477">
        <f t="shared" si="4"/>
        <v>4907</v>
      </c>
      <c r="E26" s="1052">
        <f t="shared" si="3"/>
        <v>0</v>
      </c>
      <c r="F26" s="1052">
        <f t="shared" si="2"/>
        <v>0</v>
      </c>
      <c r="H26" s="1040">
        <f>IF(VLOOKUP($A26,'hk2013'!$A:$G,1)=$A26,VLOOKUP($A26,'hk2013'!$A:$G,6),0)</f>
        <v>0</v>
      </c>
      <c r="I26" s="1040">
        <f>IF(VLOOKUP($A26,'hk2013'!$A:$G,1)=$A26,VLOOKUP($A26,'hk2013'!$A:$G,7),0)</f>
        <v>0</v>
      </c>
      <c r="J26" s="1040">
        <f>IF(VLOOKUP($A26,'hk2013'!$A:$H,1)=$A26,VLOOKUP($A26,'hk2013'!$A:$H,8),0)</f>
        <v>0</v>
      </c>
      <c r="K26" s="1040">
        <f t="shared" si="0"/>
        <v>0</v>
      </c>
      <c r="M26" s="1040">
        <f>IF(VLOOKUP($A26,'hk2012'!$A:$G,1)=$A26,VLOOKUP($A26,'hk2012'!$A:$G,6),0)</f>
        <v>0</v>
      </c>
      <c r="N26" s="1040">
        <f>IF(VLOOKUP($A26,'hk2012'!$A:$G,1)=$A26,VLOOKUP($A26,'hk2012'!$A:$G,7),0)</f>
        <v>0</v>
      </c>
      <c r="O26" s="1040">
        <f>IF(VLOOKUP($A26,'hk2012'!$A:$H,1)=$A26,VLOOKUP($A26,'hk2012'!$A:$H,8),0)</f>
        <v>0</v>
      </c>
      <c r="P26" s="1040">
        <f>SUM(M26+N26-O26)</f>
        <v>0</v>
      </c>
    </row>
    <row r="27" spans="1:16">
      <c r="A27" s="1476" t="s">
        <v>255</v>
      </c>
      <c r="B27" s="1408"/>
      <c r="C27" s="1381" t="str">
        <f>IF(VLOOKUP($A27,Osnova!$A:$C,1)=$A27,VLOOKUP($A27,Osnova!$A:$C,3),0)</f>
        <v xml:space="preserve">Umelecké diela a zbierky </v>
      </c>
      <c r="D27" s="1477">
        <f t="shared" si="4"/>
        <v>4908</v>
      </c>
      <c r="E27" s="1052">
        <f t="shared" si="3"/>
        <v>0</v>
      </c>
      <c r="F27" s="1052">
        <f t="shared" si="2"/>
        <v>0</v>
      </c>
      <c r="H27" s="1040">
        <f>IF(VLOOKUP($A27,'hk2013'!$A:$G,1)=$A27,VLOOKUP($A27,'hk2013'!$A:$G,6),0)</f>
        <v>0</v>
      </c>
      <c r="I27" s="1040">
        <f>IF(VLOOKUP($A27,'hk2013'!$A:$G,1)=$A27,VLOOKUP($A27,'hk2013'!$A:$G,7),0)</f>
        <v>0</v>
      </c>
      <c r="J27" s="1040">
        <f>IF(VLOOKUP($A27,'hk2013'!$A:$H,1)=$A27,VLOOKUP($A27,'hk2013'!$A:$H,8),0)</f>
        <v>0</v>
      </c>
      <c r="K27" s="1040">
        <f t="shared" si="0"/>
        <v>0</v>
      </c>
      <c r="M27" s="1040">
        <f>IF(VLOOKUP($A27,'hk2012'!$A:$G,1)=$A27,VLOOKUP($A27,'hk2012'!$A:$G,6),0)</f>
        <v>0</v>
      </c>
      <c r="N27" s="1040">
        <f>IF(VLOOKUP($A27,'hk2012'!$A:$G,1)=$A27,VLOOKUP($A27,'hk2012'!$A:$G,7),0)</f>
        <v>0</v>
      </c>
      <c r="O27" s="1040">
        <f>IF(VLOOKUP($A27,'hk2012'!$A:$H,1)=$A27,VLOOKUP($A27,'hk2012'!$A:$H,8),0)</f>
        <v>0</v>
      </c>
      <c r="P27" s="1040">
        <f>SUM(M27+N27-O27)</f>
        <v>0</v>
      </c>
    </row>
    <row r="28" spans="1:16">
      <c r="A28" s="1476"/>
      <c r="B28" s="1408"/>
      <c r="C28" s="1381"/>
      <c r="D28" s="1477">
        <f t="shared" si="4"/>
        <v>4909</v>
      </c>
      <c r="E28" s="1052"/>
      <c r="F28" s="1478"/>
    </row>
    <row r="29" spans="1:16">
      <c r="A29" s="1476" t="s">
        <v>263</v>
      </c>
      <c r="B29" s="1408"/>
      <c r="C29" s="1381" t="str">
        <f>IF(VLOOKUP($A29,Osnova!$A:$C,1)=$A29,VLOOKUP($A29,Osnova!$A:$C,3),0)</f>
        <v xml:space="preserve">Obstaranie dlhodobého nehmotného majetku </v>
      </c>
      <c r="D29" s="1477">
        <f t="shared" si="4"/>
        <v>4910</v>
      </c>
      <c r="E29" s="1052">
        <f t="shared" si="3"/>
        <v>0</v>
      </c>
      <c r="F29" s="1052">
        <f t="shared" si="2"/>
        <v>0</v>
      </c>
      <c r="H29" s="1040">
        <f>IF(VLOOKUP($A29,'hk2013'!$A:$G,1)=$A29,VLOOKUP($A29,'hk2013'!$A:$G,6),0)</f>
        <v>0</v>
      </c>
      <c r="I29" s="1040">
        <f>IF(VLOOKUP($A29,'hk2013'!$A:$G,1)=$A29,VLOOKUP($A29,'hk2013'!$A:$G,7),0)</f>
        <v>0</v>
      </c>
      <c r="J29" s="1040">
        <f>IF(VLOOKUP($A29,'hk2013'!$A:$H,1)=$A29,VLOOKUP($A29,'hk2013'!$A:$H,8),0)</f>
        <v>0</v>
      </c>
      <c r="K29" s="1040">
        <f t="shared" si="0"/>
        <v>0</v>
      </c>
      <c r="M29" s="1040">
        <f>IF(VLOOKUP($A29,'hk2012'!$A:$G,1)=$A29,VLOOKUP($A29,'hk2012'!$A:$G,6),0)</f>
        <v>0</v>
      </c>
      <c r="N29" s="1040">
        <f>IF(VLOOKUP($A29,'hk2012'!$A:$G,1)=$A29,VLOOKUP($A29,'hk2012'!$A:$G,7),0)</f>
        <v>0</v>
      </c>
      <c r="O29" s="1040">
        <f>IF(VLOOKUP($A29,'hk2012'!$A:$H,1)=$A29,VLOOKUP($A29,'hk2012'!$A:$H,8),0)</f>
        <v>0</v>
      </c>
      <c r="P29" s="1040">
        <f>SUM(M29+N29-O29)</f>
        <v>0</v>
      </c>
    </row>
    <row r="30" spans="1:16">
      <c r="A30" s="1476" t="s">
        <v>265</v>
      </c>
      <c r="B30" s="1408"/>
      <c r="C30" s="1381" t="str">
        <f>IF(VLOOKUP($A30,Osnova!$A:$C,1)=$A30,VLOOKUP($A30,Osnova!$A:$C,3),0)</f>
        <v xml:space="preserve">Obstaranie dlhodobého hmotného majetku </v>
      </c>
      <c r="D30" s="1477">
        <f t="shared" si="4"/>
        <v>4911</v>
      </c>
      <c r="E30" s="1052">
        <f t="shared" si="3"/>
        <v>0</v>
      </c>
      <c r="F30" s="1052">
        <f t="shared" si="2"/>
        <v>0</v>
      </c>
      <c r="H30" s="1040">
        <f>IF(VLOOKUP($A30,'hk2013'!$A:$G,1)=$A30,VLOOKUP($A30,'hk2013'!$A:$G,6),0)</f>
        <v>0</v>
      </c>
      <c r="I30" s="1040">
        <f>IF(VLOOKUP($A30,'hk2013'!$A:$G,1)=$A30,VLOOKUP($A30,'hk2013'!$A:$G,7),0)</f>
        <v>0</v>
      </c>
      <c r="J30" s="1040">
        <f>IF(VLOOKUP($A30,'hk2013'!$A:$H,1)=$A30,VLOOKUP($A30,'hk2013'!$A:$H,8),0)</f>
        <v>0</v>
      </c>
      <c r="K30" s="1040">
        <f t="shared" si="0"/>
        <v>0</v>
      </c>
      <c r="M30" s="1040">
        <f>IF(VLOOKUP($A30,'hk2012'!$A:$G,1)=$A30,VLOOKUP($A30,'hk2012'!$A:$G,6),0)</f>
        <v>0</v>
      </c>
      <c r="N30" s="1040">
        <f>IF(VLOOKUP($A30,'hk2012'!$A:$G,1)=$A30,VLOOKUP($A30,'hk2012'!$A:$G,7),0)</f>
        <v>0</v>
      </c>
      <c r="O30" s="1040">
        <f>IF(VLOOKUP($A30,'hk2012'!$A:$H,1)=$A30,VLOOKUP($A30,'hk2012'!$A:$H,8),0)</f>
        <v>0</v>
      </c>
      <c r="P30" s="1040">
        <f>SUM(M30+N30-O30)</f>
        <v>0</v>
      </c>
    </row>
    <row r="31" spans="1:16">
      <c r="A31" s="1476"/>
      <c r="B31" s="1408"/>
      <c r="C31" s="1381"/>
      <c r="D31" s="1477">
        <f t="shared" si="4"/>
        <v>4912</v>
      </c>
      <c r="E31" s="1052"/>
      <c r="F31" s="1478"/>
    </row>
    <row r="32" spans="1:16">
      <c r="A32" s="1476" t="s">
        <v>273</v>
      </c>
      <c r="B32" s="1408"/>
      <c r="C32" s="1381" t="str">
        <f>IF(VLOOKUP($A32,Osnova!$A:$C,1)=$A32,VLOOKUP($A32,Osnova!$A:$C,3),0)</f>
        <v xml:space="preserve">Poskytnuté preddavky na dlhodobý nehmotný majetok </v>
      </c>
      <c r="D32" s="1477">
        <f t="shared" si="4"/>
        <v>4913</v>
      </c>
      <c r="E32" s="1052">
        <f t="shared" si="3"/>
        <v>0</v>
      </c>
      <c r="F32" s="1052">
        <f t="shared" si="2"/>
        <v>0</v>
      </c>
      <c r="H32" s="1040">
        <f>IF(VLOOKUP($A32,'hk2013'!$A:$G,1)=$A32,VLOOKUP($A32,'hk2013'!$A:$G,6),0)</f>
        <v>0</v>
      </c>
      <c r="I32" s="1040">
        <f>IF(VLOOKUP($A32,'hk2013'!$A:$G,1)=$A32,VLOOKUP($A32,'hk2013'!$A:$G,7),0)</f>
        <v>0</v>
      </c>
      <c r="J32" s="1040">
        <f>IF(VLOOKUP($A32,'hk2013'!$A:$H,1)=$A32,VLOOKUP($A32,'hk2013'!$A:$H,8),0)</f>
        <v>0</v>
      </c>
      <c r="K32" s="1040">
        <f t="shared" si="0"/>
        <v>0</v>
      </c>
      <c r="M32" s="1040">
        <f>IF(VLOOKUP($A32,'hk2012'!$A:$G,1)=$A32,VLOOKUP($A32,'hk2012'!$A:$G,6),0)</f>
        <v>0</v>
      </c>
      <c r="N32" s="1040">
        <f>IF(VLOOKUP($A32,'hk2012'!$A:$G,1)=$A32,VLOOKUP($A32,'hk2012'!$A:$G,7),0)</f>
        <v>0</v>
      </c>
      <c r="O32" s="1040">
        <f>IF(VLOOKUP($A32,'hk2012'!$A:$H,1)=$A32,VLOOKUP($A32,'hk2012'!$A:$H,8),0)</f>
        <v>0</v>
      </c>
      <c r="P32" s="1040">
        <f>SUM(M32+N32-O32)</f>
        <v>0</v>
      </c>
    </row>
    <row r="33" spans="1:16">
      <c r="A33" s="1476" t="s">
        <v>274</v>
      </c>
      <c r="B33" s="1408"/>
      <c r="C33" s="1381" t="str">
        <f>IF(VLOOKUP($A33,Osnova!$A:$C,1)=$A33,VLOOKUP($A33,Osnova!$A:$C,3),0)</f>
        <v xml:space="preserve">Poskytnuté preddavky na dlhodobý hmotný majetok </v>
      </c>
      <c r="D33" s="1477">
        <f t="shared" si="4"/>
        <v>4914</v>
      </c>
      <c r="E33" s="1052">
        <f t="shared" si="3"/>
        <v>0</v>
      </c>
      <c r="F33" s="1052">
        <f t="shared" si="2"/>
        <v>0</v>
      </c>
      <c r="H33" s="1040">
        <f>IF(VLOOKUP($A33,'hk2013'!$A:$G,1)=$A33,VLOOKUP($A33,'hk2013'!$A:$G,6),0)</f>
        <v>0</v>
      </c>
      <c r="I33" s="1040">
        <f>IF(VLOOKUP($A33,'hk2013'!$A:$G,1)=$A33,VLOOKUP($A33,'hk2013'!$A:$G,7),0)</f>
        <v>0</v>
      </c>
      <c r="J33" s="1040">
        <f>IF(VLOOKUP($A33,'hk2013'!$A:$H,1)=$A33,VLOOKUP($A33,'hk2013'!$A:$H,8),0)</f>
        <v>0</v>
      </c>
      <c r="K33" s="1040">
        <f t="shared" si="0"/>
        <v>0</v>
      </c>
      <c r="M33" s="1040">
        <f>IF(VLOOKUP($A33,'hk2012'!$A:$G,1)=$A33,VLOOKUP($A33,'hk2012'!$A:$G,6),0)</f>
        <v>0</v>
      </c>
      <c r="N33" s="1040">
        <f>IF(VLOOKUP($A33,'hk2012'!$A:$G,1)=$A33,VLOOKUP($A33,'hk2012'!$A:$G,7),0)</f>
        <v>0</v>
      </c>
      <c r="O33" s="1040">
        <f>IF(VLOOKUP($A33,'hk2012'!$A:$H,1)=$A33,VLOOKUP($A33,'hk2012'!$A:$H,8),0)</f>
        <v>0</v>
      </c>
      <c r="P33" s="1040">
        <f>SUM(M33+N33-O33)</f>
        <v>0</v>
      </c>
    </row>
    <row r="34" spans="1:16" ht="12" thickBot="1">
      <c r="A34" s="1476"/>
      <c r="B34" s="1408"/>
      <c r="C34" s="1399"/>
      <c r="D34" s="1477">
        <f t="shared" si="4"/>
        <v>4915</v>
      </c>
      <c r="E34" s="1052"/>
      <c r="F34" s="1478"/>
    </row>
    <row r="35" spans="1:16" ht="33.75">
      <c r="A35" s="1492" t="s">
        <v>2859</v>
      </c>
      <c r="B35" s="1493"/>
      <c r="C35" s="1494" t="s">
        <v>2864</v>
      </c>
      <c r="D35" s="1495" t="s">
        <v>823</v>
      </c>
      <c r="E35" s="1054">
        <f>SUM(E36:E42)*-1</f>
        <v>0</v>
      </c>
      <c r="F35" s="1054">
        <f>SUM(F36:F42)*-1</f>
        <v>0</v>
      </c>
      <c r="H35" s="1040">
        <f>IF(VLOOKUP($A35,'hk2013'!$A:$G,1)=$A35,VLOOKUP($A35,'hk2013'!$A:$G,6),0)</f>
        <v>0</v>
      </c>
      <c r="I35" s="1040">
        <f>IF(VLOOKUP($A35,'hk2013'!$A:$G,1)=$A35,VLOOKUP($A35,'hk2013'!$A:$G,7),0)</f>
        <v>0</v>
      </c>
      <c r="J35" s="1040">
        <f>IF(VLOOKUP($A35,'hk2013'!$A:$H,1)=$A35,VLOOKUP($A35,'hk2013'!$A:$H,8),0)</f>
        <v>0</v>
      </c>
      <c r="K35" s="1040">
        <f t="shared" si="0"/>
        <v>0</v>
      </c>
      <c r="M35" s="1040">
        <f>IF(VLOOKUP($A35,'hk2012'!$A:$G,1)=$A35,VLOOKUP($A35,'hk2012'!$A:$G,6),0)</f>
        <v>0</v>
      </c>
      <c r="N35" s="1040">
        <f>IF(VLOOKUP($A35,'hk2012'!$A:$G,1)=$A35,VLOOKUP($A35,'hk2012'!$A:$G,7),0)</f>
        <v>0</v>
      </c>
      <c r="O35" s="1040">
        <f>IF(VLOOKUP($A35,'hk2012'!$A:$H,1)=$A35,VLOOKUP($A35,'hk2012'!$A:$H,8),0)</f>
        <v>0</v>
      </c>
      <c r="P35" s="1040">
        <f t="shared" ref="P35:P42" si="5">SUM(M35+N35-O35)</f>
        <v>0</v>
      </c>
    </row>
    <row r="36" spans="1:16" ht="22.5">
      <c r="A36" s="1476" t="s">
        <v>283</v>
      </c>
      <c r="B36" s="1408"/>
      <c r="C36" s="1470" t="str">
        <f>IF(VLOOKUP($A36,Osnova!$A:$C,1)=$A36,VLOOKUP($A36,Osnova!$A:$C,3),0)</f>
        <v xml:space="preserve">Podielové cenné papiere a podiely v dcérskej účtovnej jednotke </v>
      </c>
      <c r="D36" s="1477">
        <v>5001</v>
      </c>
      <c r="E36" s="1052">
        <f t="shared" ref="E36:E42" si="6">SUM(I36)</f>
        <v>0</v>
      </c>
      <c r="F36" s="1052">
        <f t="shared" ref="F36:F42" si="7">SUM(N36)</f>
        <v>0</v>
      </c>
      <c r="H36" s="1040">
        <f>IF(VLOOKUP($A36,'hk2013'!$A:$G,1)=$A36,VLOOKUP($A36,'hk2013'!$A:$G,6),0)</f>
        <v>0</v>
      </c>
      <c r="I36" s="1040">
        <f>IF(VLOOKUP($A36,'hk2013'!$A:$G,1)=$A36,VLOOKUP($A36,'hk2013'!$A:$G,7),0)</f>
        <v>0</v>
      </c>
      <c r="J36" s="1040">
        <f>IF(VLOOKUP($A36,'hk2013'!$A:$H,1)=$A36,VLOOKUP($A36,'hk2013'!$A:$H,8),0)</f>
        <v>0</v>
      </c>
      <c r="K36" s="1040">
        <f t="shared" si="0"/>
        <v>0</v>
      </c>
      <c r="M36" s="1040">
        <f>IF(VLOOKUP($A36,'hk2012'!$A:$G,1)=$A36,VLOOKUP($A36,'hk2012'!$A:$G,6),0)</f>
        <v>0</v>
      </c>
      <c r="N36" s="1040">
        <f>IF(VLOOKUP($A36,'hk2012'!$A:$G,1)=$A36,VLOOKUP($A36,'hk2012'!$A:$G,7),0)</f>
        <v>0</v>
      </c>
      <c r="O36" s="1040">
        <f>IF(VLOOKUP($A36,'hk2012'!$A:$H,1)=$A36,VLOOKUP($A36,'hk2012'!$A:$H,8),0)</f>
        <v>0</v>
      </c>
      <c r="P36" s="1040">
        <f t="shared" si="5"/>
        <v>0</v>
      </c>
    </row>
    <row r="37" spans="1:16" ht="22.5">
      <c r="A37" s="1476" t="s">
        <v>285</v>
      </c>
      <c r="B37" s="1408"/>
      <c r="C37" s="1381" t="str">
        <f>IF(VLOOKUP($A37,Osnova!$A:$C,1)=$A37,VLOOKUP($A37,Osnova!$A:$C,3),0)</f>
        <v xml:space="preserve">Podielové cenné papiere a podiely v podnikoch s podstatným vplyvom </v>
      </c>
      <c r="D37" s="1477">
        <f t="shared" ref="D37:D42" si="8">SUM(D36+1)</f>
        <v>5002</v>
      </c>
      <c r="E37" s="1052">
        <f t="shared" si="6"/>
        <v>0</v>
      </c>
      <c r="F37" s="1052">
        <f t="shared" si="7"/>
        <v>0</v>
      </c>
      <c r="H37" s="1040">
        <f>IF(VLOOKUP($A37,'hk2013'!$A:$G,1)=$A37,VLOOKUP($A37,'hk2013'!$A:$G,6),0)</f>
        <v>0</v>
      </c>
      <c r="I37" s="1040">
        <f>IF(VLOOKUP($A37,'hk2013'!$A:$G,1)=$A37,VLOOKUP($A37,'hk2013'!$A:$G,7),0)</f>
        <v>0</v>
      </c>
      <c r="J37" s="1040">
        <f>IF(VLOOKUP($A37,'hk2013'!$A:$H,1)=$A37,VLOOKUP($A37,'hk2013'!$A:$H,8),0)</f>
        <v>0</v>
      </c>
      <c r="K37" s="1040">
        <f t="shared" si="0"/>
        <v>0</v>
      </c>
      <c r="M37" s="1040">
        <f>IF(VLOOKUP($A37,'hk2012'!$A:$G,1)=$A37,VLOOKUP($A37,'hk2012'!$A:$G,6),0)</f>
        <v>0</v>
      </c>
      <c r="N37" s="1040">
        <f>IF(VLOOKUP($A37,'hk2012'!$A:$G,1)=$A37,VLOOKUP($A37,'hk2012'!$A:$G,7),0)</f>
        <v>0</v>
      </c>
      <c r="O37" s="1040">
        <f>IF(VLOOKUP($A37,'hk2012'!$A:$H,1)=$A37,VLOOKUP($A37,'hk2012'!$A:$H,8),0)</f>
        <v>0</v>
      </c>
      <c r="P37" s="1040">
        <f t="shared" si="5"/>
        <v>0</v>
      </c>
    </row>
    <row r="38" spans="1:16">
      <c r="A38" s="1476" t="s">
        <v>286</v>
      </c>
      <c r="B38" s="1408"/>
      <c r="C38" s="1381" t="str">
        <f>IF(VLOOKUP($A38,Osnova!$A:$C,1)=$A38,VLOOKUP($A38,Osnova!$A:$C,3),0)</f>
        <v xml:space="preserve">Realizovateľné cenné papiere a podiely </v>
      </c>
      <c r="D38" s="1477">
        <f t="shared" si="8"/>
        <v>5003</v>
      </c>
      <c r="E38" s="1052">
        <f t="shared" si="6"/>
        <v>0</v>
      </c>
      <c r="F38" s="1052">
        <f t="shared" si="7"/>
        <v>0</v>
      </c>
      <c r="H38" s="1040">
        <f>IF(VLOOKUP($A38,'hk2013'!$A:$G,1)=$A38,VLOOKUP($A38,'hk2013'!$A:$G,6),0)</f>
        <v>0</v>
      </c>
      <c r="I38" s="1040">
        <f>IF(VLOOKUP($A38,'hk2013'!$A:$G,1)=$A38,VLOOKUP($A38,'hk2013'!$A:$G,7),0)</f>
        <v>0</v>
      </c>
      <c r="J38" s="1040">
        <f>IF(VLOOKUP($A38,'hk2013'!$A:$H,1)=$A38,VLOOKUP($A38,'hk2013'!$A:$H,8),0)</f>
        <v>0</v>
      </c>
      <c r="K38" s="1040">
        <f t="shared" si="0"/>
        <v>0</v>
      </c>
      <c r="M38" s="1040">
        <f>IF(VLOOKUP($A38,'hk2012'!$A:$G,1)=$A38,VLOOKUP($A38,'hk2012'!$A:$G,6),0)</f>
        <v>0</v>
      </c>
      <c r="N38" s="1040">
        <f>IF(VLOOKUP($A38,'hk2012'!$A:$G,1)=$A38,VLOOKUP($A38,'hk2012'!$A:$G,7),0)</f>
        <v>0</v>
      </c>
      <c r="O38" s="1040">
        <f>IF(VLOOKUP($A38,'hk2012'!$A:$H,1)=$A38,VLOOKUP($A38,'hk2012'!$A:$H,8),0)</f>
        <v>0</v>
      </c>
      <c r="P38" s="1040">
        <f t="shared" si="5"/>
        <v>0</v>
      </c>
    </row>
    <row r="39" spans="1:16">
      <c r="A39" s="1476" t="s">
        <v>287</v>
      </c>
      <c r="B39" s="1408"/>
      <c r="C39" s="1381" t="str">
        <f>IF(VLOOKUP($A39,Osnova!$A:$C,1)=$A39,VLOOKUP($A39,Osnova!$A:$C,3),0)</f>
        <v xml:space="preserve">Dlhové cenné papiere držané do splatnosti </v>
      </c>
      <c r="D39" s="1477">
        <f t="shared" si="8"/>
        <v>5004</v>
      </c>
      <c r="E39" s="1052">
        <f t="shared" si="6"/>
        <v>0</v>
      </c>
      <c r="F39" s="1052">
        <f t="shared" si="7"/>
        <v>0</v>
      </c>
      <c r="H39" s="1040">
        <f>IF(VLOOKUP($A39,'hk2013'!$A:$G,1)=$A39,VLOOKUP($A39,'hk2013'!$A:$G,6),0)</f>
        <v>0</v>
      </c>
      <c r="I39" s="1040">
        <f>IF(VLOOKUP($A39,'hk2013'!$A:$G,1)=$A39,VLOOKUP($A39,'hk2013'!$A:$G,7),0)</f>
        <v>0</v>
      </c>
      <c r="J39" s="1040">
        <f>IF(VLOOKUP($A39,'hk2013'!$A:$H,1)=$A39,VLOOKUP($A39,'hk2013'!$A:$H,8),0)</f>
        <v>0</v>
      </c>
      <c r="K39" s="1040">
        <f t="shared" si="0"/>
        <v>0</v>
      </c>
      <c r="M39" s="1040">
        <f>IF(VLOOKUP($A39,'hk2012'!$A:$G,1)=$A39,VLOOKUP($A39,'hk2012'!$A:$G,6),0)</f>
        <v>0</v>
      </c>
      <c r="N39" s="1040">
        <f>IF(VLOOKUP($A39,'hk2012'!$A:$G,1)=$A39,VLOOKUP($A39,'hk2012'!$A:$G,7),0)</f>
        <v>0</v>
      </c>
      <c r="O39" s="1040">
        <f>IF(VLOOKUP($A39,'hk2012'!$A:$H,1)=$A39,VLOOKUP($A39,'hk2012'!$A:$H,8),0)</f>
        <v>0</v>
      </c>
      <c r="P39" s="1040">
        <f t="shared" si="5"/>
        <v>0</v>
      </c>
    </row>
    <row r="40" spans="1:16" ht="22.5">
      <c r="A40" s="1476" t="s">
        <v>288</v>
      </c>
      <c r="B40" s="1408"/>
      <c r="C40" s="1381" t="str">
        <f>IF(VLOOKUP($A40,Osnova!$A:$C,1)=$A40,VLOOKUP($A40,Osnova!$A:$C,3),0)</f>
        <v xml:space="preserve">Pôžičky účtovnej jednotke v konsolidovanom celkuící a řídící osoby, podstatný vliv </v>
      </c>
      <c r="D40" s="1477">
        <f t="shared" si="8"/>
        <v>5005</v>
      </c>
      <c r="E40" s="1052">
        <f t="shared" si="6"/>
        <v>0</v>
      </c>
      <c r="F40" s="1052">
        <f t="shared" si="7"/>
        <v>0</v>
      </c>
      <c r="H40" s="1040">
        <f>IF(VLOOKUP($A40,'hk2013'!$A:$G,1)=$A40,VLOOKUP($A40,'hk2013'!$A:$G,6),0)</f>
        <v>0</v>
      </c>
      <c r="I40" s="1040">
        <f>IF(VLOOKUP($A40,'hk2013'!$A:$G,1)=$A40,VLOOKUP($A40,'hk2013'!$A:$G,7),0)</f>
        <v>0</v>
      </c>
      <c r="J40" s="1040">
        <f>IF(VLOOKUP($A40,'hk2013'!$A:$H,1)=$A40,VLOOKUP($A40,'hk2013'!$A:$H,8),0)</f>
        <v>0</v>
      </c>
      <c r="K40" s="1040">
        <f t="shared" si="0"/>
        <v>0</v>
      </c>
      <c r="M40" s="1040">
        <f>IF(VLOOKUP($A40,'hk2012'!$A:$G,1)=$A40,VLOOKUP($A40,'hk2012'!$A:$G,6),0)</f>
        <v>0</v>
      </c>
      <c r="N40" s="1040">
        <f>IF(VLOOKUP($A40,'hk2012'!$A:$G,1)=$A40,VLOOKUP($A40,'hk2012'!$A:$G,7),0)</f>
        <v>0</v>
      </c>
      <c r="O40" s="1040">
        <f>IF(VLOOKUP($A40,'hk2012'!$A:$H,1)=$A40,VLOOKUP($A40,'hk2012'!$A:$H,8),0)</f>
        <v>0</v>
      </c>
      <c r="P40" s="1040">
        <f t="shared" si="5"/>
        <v>0</v>
      </c>
    </row>
    <row r="41" spans="1:16">
      <c r="A41" s="1476" t="s">
        <v>289</v>
      </c>
      <c r="B41" s="1408"/>
      <c r="C41" s="1381" t="str">
        <f>IF(VLOOKUP($A41,Osnova!$A:$C,1)=$A41,VLOOKUP($A41,Osnova!$A:$C,3),0)</f>
        <v xml:space="preserve">Ostatné pôžičky </v>
      </c>
      <c r="D41" s="1477">
        <f t="shared" si="8"/>
        <v>5006</v>
      </c>
      <c r="E41" s="1052">
        <f t="shared" si="6"/>
        <v>0</v>
      </c>
      <c r="F41" s="1052">
        <f t="shared" si="7"/>
        <v>0</v>
      </c>
      <c r="H41" s="1040">
        <f>IF(VLOOKUP($A41,'hk2013'!$A:$G,1)=$A41,VLOOKUP($A41,'hk2013'!$A:$G,6),0)</f>
        <v>0</v>
      </c>
      <c r="I41" s="1040">
        <f>IF(VLOOKUP($A41,'hk2013'!$A:$G,1)=$A41,VLOOKUP($A41,'hk2013'!$A:$G,7),0)</f>
        <v>0</v>
      </c>
      <c r="J41" s="1040">
        <f>IF(VLOOKUP($A41,'hk2013'!$A:$H,1)=$A41,VLOOKUP($A41,'hk2013'!$A:$H,8),0)</f>
        <v>0</v>
      </c>
      <c r="K41" s="1040">
        <f t="shared" si="0"/>
        <v>0</v>
      </c>
      <c r="M41" s="1040">
        <f>IF(VLOOKUP($A41,'hk2012'!$A:$G,1)=$A41,VLOOKUP($A41,'hk2012'!$A:$G,6),0)</f>
        <v>0</v>
      </c>
      <c r="N41" s="1040">
        <f>IF(VLOOKUP($A41,'hk2012'!$A:$G,1)=$A41,VLOOKUP($A41,'hk2012'!$A:$G,7),0)</f>
        <v>0</v>
      </c>
      <c r="O41" s="1040">
        <f>IF(VLOOKUP($A41,'hk2012'!$A:$H,1)=$A41,VLOOKUP($A41,'hk2012'!$A:$H,8),0)</f>
        <v>0</v>
      </c>
      <c r="P41" s="1040">
        <f t="shared" si="5"/>
        <v>0</v>
      </c>
    </row>
    <row r="42" spans="1:16" ht="12" thickBot="1">
      <c r="A42" s="1476" t="s">
        <v>291</v>
      </c>
      <c r="B42" s="1408"/>
      <c r="C42" s="1381" t="str">
        <f>IF(VLOOKUP($A42,Osnova!$A:$C,1)=$A42,VLOOKUP($A42,Osnova!$A:$C,3),0)</f>
        <v xml:space="preserve">Ostatný dlhodobý finančný majetok </v>
      </c>
      <c r="D42" s="1477">
        <f t="shared" si="8"/>
        <v>5007</v>
      </c>
      <c r="E42" s="1052">
        <f t="shared" si="6"/>
        <v>0</v>
      </c>
      <c r="F42" s="1052">
        <f t="shared" si="7"/>
        <v>0</v>
      </c>
      <c r="H42" s="1040">
        <f>IF(VLOOKUP($A42,'hk2013'!$A:$G,1)=$A42,VLOOKUP($A42,'hk2013'!$A:$G,6),0)</f>
        <v>0</v>
      </c>
      <c r="I42" s="1040">
        <f>IF(VLOOKUP($A42,'hk2013'!$A:$G,1)=$A42,VLOOKUP($A42,'hk2013'!$A:$G,7),0)</f>
        <v>0</v>
      </c>
      <c r="J42" s="1040">
        <f>IF(VLOOKUP($A42,'hk2013'!$A:$H,1)=$A42,VLOOKUP($A42,'hk2013'!$A:$H,8),0)</f>
        <v>0</v>
      </c>
      <c r="K42" s="1040">
        <f t="shared" si="0"/>
        <v>0</v>
      </c>
      <c r="M42" s="1040">
        <f>IF(VLOOKUP($A42,'hk2012'!$A:$G,1)=$A42,VLOOKUP($A42,'hk2012'!$A:$G,6),0)</f>
        <v>0</v>
      </c>
      <c r="N42" s="1040">
        <f>IF(VLOOKUP($A42,'hk2012'!$A:$G,1)=$A42,VLOOKUP($A42,'hk2012'!$A:$G,7),0)</f>
        <v>0</v>
      </c>
      <c r="O42" s="1040">
        <f>IF(VLOOKUP($A42,'hk2012'!$A:$H,1)=$A42,VLOOKUP($A42,'hk2012'!$A:$H,8),0)</f>
        <v>0</v>
      </c>
      <c r="P42" s="1040">
        <f t="shared" si="5"/>
        <v>0</v>
      </c>
    </row>
    <row r="43" spans="1:16" ht="23.25" thickBot="1">
      <c r="A43" s="1384" t="s">
        <v>2865</v>
      </c>
      <c r="B43" s="1385"/>
      <c r="C43" s="1386" t="s">
        <v>2866</v>
      </c>
      <c r="D43" s="1387" t="s">
        <v>834</v>
      </c>
      <c r="E43" s="1401"/>
      <c r="F43" s="1401"/>
    </row>
    <row r="44" spans="1:16" ht="12" thickBot="1">
      <c r="A44" s="1472" t="s">
        <v>2867</v>
      </c>
      <c r="B44" s="1473"/>
      <c r="C44" s="1474" t="s">
        <v>2868</v>
      </c>
      <c r="D44" s="1475" t="s">
        <v>845</v>
      </c>
      <c r="E44" s="1042">
        <f>SUM(E45+E48+E51)</f>
        <v>0</v>
      </c>
      <c r="F44" s="1042">
        <f>SUM(F45+F48+F51)</f>
        <v>0</v>
      </c>
    </row>
    <row r="45" spans="1:16" ht="12" thickBot="1">
      <c r="A45" s="1384" t="s">
        <v>2869</v>
      </c>
      <c r="B45" s="1385"/>
      <c r="C45" s="1386" t="s">
        <v>2870</v>
      </c>
      <c r="D45" s="1387" t="s">
        <v>864</v>
      </c>
      <c r="E45" s="1053">
        <f>SUM(E46:E47)</f>
        <v>0</v>
      </c>
      <c r="F45" s="1053">
        <f>SUM(F46:F47)</f>
        <v>0</v>
      </c>
    </row>
    <row r="46" spans="1:16" ht="22.5">
      <c r="A46" s="1496" t="s">
        <v>2515</v>
      </c>
      <c r="B46" s="1374"/>
      <c r="C46" s="1381" t="str">
        <f>IF(VLOOKUP($A46,Osnova!$A:$C,1)=$A46,VLOOKUP($A46,Osnova!$A:$C,3),0)</f>
        <v xml:space="preserve">Tržby z predaja dlhodobého nehmotného majetku a dlhodobého hmotného majetku </v>
      </c>
      <c r="D46" s="1497" t="s">
        <v>2871</v>
      </c>
      <c r="E46" s="1525"/>
      <c r="F46" s="1531"/>
      <c r="H46" s="1040">
        <f>IF(VLOOKUP($A46,'hk2013'!$A:$G,1)=$A46,VLOOKUP($A46,'hk2013'!$A:$G,6),0)</f>
        <v>0</v>
      </c>
      <c r="I46" s="1040">
        <f>IF(VLOOKUP($A46,'hk2013'!$A:$G,1)=$A46,VLOOKUP($A46,'hk2013'!$A:$G,7),0)</f>
        <v>0</v>
      </c>
      <c r="J46" s="1040">
        <f>IF(VLOOKUP($A46,'hk2013'!$A:$H,1)=$A46,VLOOKUP($A46,'hk2013'!$A:$H,8),0)</f>
        <v>0</v>
      </c>
      <c r="K46" s="1040">
        <f t="shared" si="0"/>
        <v>0</v>
      </c>
      <c r="M46" s="1040">
        <f>IF(VLOOKUP($A46,'hk2012'!$A:$G,1)=$A46,VLOOKUP($A46,'hk2012'!$A:$G,6),0)</f>
        <v>0</v>
      </c>
      <c r="N46" s="1040">
        <f>IF(VLOOKUP($A46,'hk2012'!$A:$G,1)=$A46,VLOOKUP($A46,'hk2012'!$A:$G,7),0)</f>
        <v>0</v>
      </c>
      <c r="O46" s="1040">
        <f>IF(VLOOKUP($A46,'hk2012'!$A:$H,1)=$A46,VLOOKUP($A46,'hk2012'!$A:$H,8),0)</f>
        <v>0</v>
      </c>
      <c r="P46" s="1040">
        <f>SUM(M46+N46-O46)</f>
        <v>0</v>
      </c>
    </row>
    <row r="47" spans="1:16" ht="12" thickBot="1">
      <c r="A47" s="1498" t="s">
        <v>2517</v>
      </c>
      <c r="B47" s="1499"/>
      <c r="C47" s="1500" t="str">
        <f>IF(VLOOKUP($A47,Osnova!$A:$C,1)=$A47,VLOOKUP($A47,Osnova!$A:$C,3),0)</f>
        <v xml:space="preserve">Tržby z predaja materiálu </v>
      </c>
      <c r="D47" s="1477" t="s">
        <v>2872</v>
      </c>
      <c r="E47" s="1444"/>
      <c r="F47" s="1532"/>
      <c r="H47" s="1040">
        <f>IF(VLOOKUP($A47,'hk2013'!$A:$G,1)=$A47,VLOOKUP($A47,'hk2013'!$A:$G,6),0)</f>
        <v>0</v>
      </c>
      <c r="I47" s="1040">
        <f>IF(VLOOKUP($A47,'hk2013'!$A:$G,1)=$A47,VLOOKUP($A47,'hk2013'!$A:$G,7),0)</f>
        <v>0</v>
      </c>
      <c r="J47" s="1040">
        <f>IF(VLOOKUP($A47,'hk2013'!$A:$H,1)=$A47,VLOOKUP($A47,'hk2013'!$A:$H,8),0)</f>
        <v>0</v>
      </c>
      <c r="K47" s="1040">
        <f t="shared" si="0"/>
        <v>0</v>
      </c>
      <c r="M47" s="1040">
        <f>IF(VLOOKUP($A47,'hk2012'!$A:$G,1)=$A47,VLOOKUP($A47,'hk2012'!$A:$G,6),0)</f>
        <v>0</v>
      </c>
      <c r="N47" s="1040">
        <f>IF(VLOOKUP($A47,'hk2012'!$A:$G,1)=$A47,VLOOKUP($A47,'hk2012'!$A:$G,7),0)</f>
        <v>0</v>
      </c>
      <c r="O47" s="1040">
        <f>IF(VLOOKUP($A47,'hk2012'!$A:$H,1)=$A47,VLOOKUP($A47,'hk2012'!$A:$H,8),0)</f>
        <v>0</v>
      </c>
      <c r="P47" s="1040">
        <f>SUM(M47+N47-O47)</f>
        <v>0</v>
      </c>
    </row>
    <row r="48" spans="1:16" ht="12" thickBot="1">
      <c r="A48" s="1384" t="s">
        <v>2873</v>
      </c>
      <c r="B48" s="1385"/>
      <c r="C48" s="1386" t="s">
        <v>2874</v>
      </c>
      <c r="D48" s="1387" t="s">
        <v>7</v>
      </c>
      <c r="E48" s="1051">
        <f>SUM(E49:E50)</f>
        <v>0</v>
      </c>
      <c r="F48" s="1051">
        <f>SUM(F49:F50)</f>
        <v>0</v>
      </c>
    </row>
    <row r="49" spans="1:255" ht="22.5">
      <c r="A49" s="1501" t="s">
        <v>2515</v>
      </c>
      <c r="B49" s="1502"/>
      <c r="C49" s="1381" t="str">
        <f>IF(VLOOKUP($A49,Osnova!$A:$C,1)=$A49,VLOOKUP($A49,Osnova!$A:$C,3),0)</f>
        <v xml:space="preserve">Tržby z predaja dlhodobého nehmotného majetku a dlhodobého hmotného majetku </v>
      </c>
      <c r="D49" s="1477">
        <v>5401</v>
      </c>
      <c r="E49" s="1526"/>
      <c r="F49" s="1529"/>
      <c r="H49" s="1040">
        <f>IF(VLOOKUP($A49,'hk2013'!$A:$G,1)=$A49,VLOOKUP($A49,'hk2013'!$A:$G,6),0)</f>
        <v>0</v>
      </c>
      <c r="I49" s="1040">
        <f>IF(VLOOKUP($A49,'hk2013'!$A:$G,1)=$A49,VLOOKUP($A49,'hk2013'!$A:$G,7),0)</f>
        <v>0</v>
      </c>
      <c r="J49" s="1040">
        <f>IF(VLOOKUP($A49,'hk2013'!$A:$H,1)=$A49,VLOOKUP($A49,'hk2013'!$A:$H,8),0)</f>
        <v>0</v>
      </c>
      <c r="K49" s="1040">
        <f t="shared" si="0"/>
        <v>0</v>
      </c>
      <c r="M49" s="1040">
        <f>IF(VLOOKUP($A49,'hk2012'!$A:$G,1)=$A49,VLOOKUP($A49,'hk2012'!$A:$G,6),0)</f>
        <v>0</v>
      </c>
      <c r="N49" s="1040">
        <f>IF(VLOOKUP($A49,'hk2012'!$A:$G,1)=$A49,VLOOKUP($A49,'hk2012'!$A:$G,7),0)</f>
        <v>0</v>
      </c>
      <c r="O49" s="1040">
        <f>IF(VLOOKUP($A49,'hk2012'!$A:$H,1)=$A49,VLOOKUP($A49,'hk2012'!$A:$H,8),0)</f>
        <v>0</v>
      </c>
      <c r="P49" s="1040">
        <f>SUM(M49+N49-O49)</f>
        <v>0</v>
      </c>
    </row>
    <row r="50" spans="1:255" ht="12" thickBot="1">
      <c r="A50" s="1498" t="s">
        <v>2517</v>
      </c>
      <c r="B50" s="1503"/>
      <c r="C50" s="1381" t="str">
        <f>IF(VLOOKUP($A50,Osnova!$A:$C,1)=$A50,VLOOKUP($A50,Osnova!$A:$C,3),0)</f>
        <v xml:space="preserve">Tržby z predaja materiálu </v>
      </c>
      <c r="D50" s="1477">
        <v>5402</v>
      </c>
      <c r="E50" s="1527"/>
      <c r="F50" s="1530"/>
      <c r="H50" s="1040">
        <f>IF(VLOOKUP($A50,'hk2013'!$A:$G,1)=$A50,VLOOKUP($A50,'hk2013'!$A:$G,6),0)</f>
        <v>0</v>
      </c>
      <c r="I50" s="1040">
        <f>IF(VLOOKUP($A50,'hk2013'!$A:$G,1)=$A50,VLOOKUP($A50,'hk2013'!$A:$G,7),0)</f>
        <v>0</v>
      </c>
      <c r="J50" s="1040">
        <f>IF(VLOOKUP($A50,'hk2013'!$A:$H,1)=$A50,VLOOKUP($A50,'hk2013'!$A:$H,8),0)</f>
        <v>0</v>
      </c>
      <c r="K50" s="1040">
        <f t="shared" si="0"/>
        <v>0</v>
      </c>
      <c r="M50" s="1040">
        <f>IF(VLOOKUP($A50,'hk2012'!$A:$G,1)=$A50,VLOOKUP($A50,'hk2012'!$A:$G,6),0)</f>
        <v>0</v>
      </c>
      <c r="N50" s="1040">
        <f>IF(VLOOKUP($A50,'hk2012'!$A:$G,1)=$A50,VLOOKUP($A50,'hk2012'!$A:$G,7),0)</f>
        <v>0</v>
      </c>
      <c r="O50" s="1040">
        <f>IF(VLOOKUP($A50,'hk2012'!$A:$H,1)=$A50,VLOOKUP($A50,'hk2012'!$A:$H,8),0)</f>
        <v>0</v>
      </c>
      <c r="P50" s="1040">
        <f>SUM(M50+N50-O50)</f>
        <v>0</v>
      </c>
    </row>
    <row r="51" spans="1:255" ht="34.5" thickBot="1">
      <c r="A51" s="1384" t="s">
        <v>2875</v>
      </c>
      <c r="B51" s="1385"/>
      <c r="C51" s="1386" t="s">
        <v>2876</v>
      </c>
      <c r="D51" s="1387" t="s">
        <v>26</v>
      </c>
      <c r="E51" s="1053">
        <f>SUM(E52:E53)</f>
        <v>0</v>
      </c>
      <c r="F51" s="1053">
        <f>SUM(F52:F53)</f>
        <v>0</v>
      </c>
    </row>
    <row r="52" spans="1:255" ht="22.5">
      <c r="A52" s="1496" t="s">
        <v>2515</v>
      </c>
      <c r="B52" s="1374"/>
      <c r="C52" s="1381" t="str">
        <f>IF(VLOOKUP($A52,Osnova!$A:$C,1)=$A52,VLOOKUP($A52,Osnova!$A:$C,3),0)</f>
        <v xml:space="preserve">Tržby z predaja dlhodobého nehmotného majetku a dlhodobého hmotného majetku </v>
      </c>
      <c r="D52" s="1497" t="s">
        <v>2877</v>
      </c>
      <c r="E52" s="1525"/>
      <c r="F52" s="1542"/>
      <c r="H52" s="1040">
        <f>IF(VLOOKUP($A52,'hk2013'!$A:$G,1)=$A52,VLOOKUP($A52,'hk2013'!$A:$G,6),0)</f>
        <v>0</v>
      </c>
      <c r="I52" s="1040">
        <f>IF(VLOOKUP($A52,'hk2013'!$A:$G,1)=$A52,VLOOKUP($A52,'hk2013'!$A:$G,7),0)</f>
        <v>0</v>
      </c>
      <c r="J52" s="1040">
        <f>IF(VLOOKUP($A52,'hk2013'!$A:$H,1)=$A52,VLOOKUP($A52,'hk2013'!$A:$H,8),0)</f>
        <v>0</v>
      </c>
      <c r="K52" s="1040">
        <f t="shared" si="0"/>
        <v>0</v>
      </c>
      <c r="M52" s="1040">
        <f>IF(VLOOKUP($A52,'hk2012'!$A:$G,1)=$A52,VLOOKUP($A52,'hk2012'!$A:$G,6),0)</f>
        <v>0</v>
      </c>
      <c r="N52" s="1040">
        <f>IF(VLOOKUP($A52,'hk2012'!$A:$G,1)=$A52,VLOOKUP($A52,'hk2012'!$A:$G,7),0)</f>
        <v>0</v>
      </c>
      <c r="O52" s="1040">
        <f>IF(VLOOKUP($A52,'hk2012'!$A:$H,1)=$A52,VLOOKUP($A52,'hk2012'!$A:$H,8),0)</f>
        <v>0</v>
      </c>
      <c r="P52" s="1040">
        <f>SUM(M52+N52-O52)</f>
        <v>0</v>
      </c>
    </row>
    <row r="53" spans="1:255" ht="12" thickBot="1">
      <c r="A53" s="1480" t="s">
        <v>2517</v>
      </c>
      <c r="B53" s="1504"/>
      <c r="C53" s="1505" t="str">
        <f>IF(VLOOKUP($A53,Osnova!$A:$C,1)=$A53,VLOOKUP($A53,Osnova!$A:$C,3),0)</f>
        <v xml:space="preserve">Tržby z predaja materiálu </v>
      </c>
      <c r="D53" s="1481" t="s">
        <v>2878</v>
      </c>
      <c r="E53" s="1528"/>
      <c r="F53" s="1533"/>
      <c r="H53" s="1040">
        <f>IF(VLOOKUP($A53,'hk2013'!$A:$G,1)=$A53,VLOOKUP($A53,'hk2013'!$A:$G,6),0)</f>
        <v>0</v>
      </c>
      <c r="I53" s="1040">
        <f>IF(VLOOKUP($A53,'hk2013'!$A:$G,1)=$A53,VLOOKUP($A53,'hk2013'!$A:$G,7),0)</f>
        <v>0</v>
      </c>
      <c r="J53" s="1040">
        <f>IF(VLOOKUP($A53,'hk2013'!$A:$H,1)=$A53,VLOOKUP($A53,'hk2013'!$A:$H,8),0)</f>
        <v>0</v>
      </c>
      <c r="K53" s="1040">
        <f t="shared" si="0"/>
        <v>0</v>
      </c>
      <c r="M53" s="1040">
        <f>IF(VLOOKUP($A53,'hk2012'!$A:$G,1)=$A53,VLOOKUP($A53,'hk2012'!$A:$G,6),0)</f>
        <v>0</v>
      </c>
      <c r="N53" s="1040">
        <f>IF(VLOOKUP($A53,'hk2012'!$A:$G,1)=$A53,VLOOKUP($A53,'hk2012'!$A:$G,7),0)</f>
        <v>0</v>
      </c>
      <c r="O53" s="1040">
        <f>IF(VLOOKUP($A53,'hk2012'!$A:$H,1)=$A53,VLOOKUP($A53,'hk2012'!$A:$H,8),0)</f>
        <v>0</v>
      </c>
      <c r="P53" s="1040">
        <f>SUM(M53+N53-O53)</f>
        <v>0</v>
      </c>
    </row>
    <row r="54" spans="1:255" s="1057" customFormat="1" ht="23.25" thickBot="1">
      <c r="A54" s="1483" t="s">
        <v>2879</v>
      </c>
      <c r="B54" s="1484"/>
      <c r="C54" s="1485" t="s">
        <v>2880</v>
      </c>
      <c r="D54" s="1486" t="s">
        <v>42</v>
      </c>
      <c r="E54" s="1056">
        <f>SUM(E55-E58)</f>
        <v>0</v>
      </c>
      <c r="F54" s="1056">
        <f>SUM(F55-F58)</f>
        <v>0</v>
      </c>
      <c r="G54" s="1507"/>
      <c r="L54" s="1362"/>
      <c r="Q54" s="1509"/>
      <c r="R54" s="1510"/>
      <c r="S54" s="1511"/>
      <c r="T54" s="1362"/>
      <c r="U54" s="1362"/>
      <c r="V54" s="1506"/>
      <c r="W54" s="1507"/>
      <c r="X54" s="1508"/>
      <c r="Y54" s="1509"/>
      <c r="Z54" s="1510"/>
      <c r="AA54" s="1511"/>
      <c r="AB54" s="1362"/>
      <c r="AC54" s="1362"/>
      <c r="AD54" s="1506"/>
      <c r="AE54" s="1507"/>
      <c r="AF54" s="1508"/>
      <c r="AG54" s="1509"/>
      <c r="AH54" s="1510"/>
      <c r="AI54" s="1511"/>
      <c r="AJ54" s="1362"/>
      <c r="AK54" s="1362"/>
      <c r="AL54" s="1506"/>
      <c r="AM54" s="1507"/>
      <c r="AN54" s="1508"/>
      <c r="AO54" s="1509"/>
      <c r="AP54" s="1510"/>
      <c r="AQ54" s="1511"/>
      <c r="AR54" s="1362"/>
      <c r="AS54" s="1362"/>
      <c r="AT54" s="1506"/>
      <c r="AU54" s="1507"/>
      <c r="AV54" s="1508"/>
      <c r="AW54" s="1509"/>
      <c r="AX54" s="1510"/>
      <c r="AY54" s="1511"/>
      <c r="AZ54" s="1362"/>
      <c r="BA54" s="1362"/>
      <c r="BB54" s="1506"/>
      <c r="BC54" s="1507"/>
      <c r="BD54" s="1508"/>
      <c r="BE54" s="1509"/>
      <c r="BF54" s="1510"/>
      <c r="BG54" s="1511"/>
      <c r="BH54" s="1362"/>
      <c r="BI54" s="1362"/>
      <c r="BJ54" s="1506"/>
      <c r="BK54" s="1507"/>
      <c r="BL54" s="1508"/>
      <c r="BM54" s="1509"/>
      <c r="BN54" s="1510"/>
      <c r="BO54" s="1511"/>
      <c r="BP54" s="1362"/>
      <c r="BQ54" s="1362"/>
      <c r="BR54" s="1506"/>
      <c r="BS54" s="1507"/>
      <c r="BT54" s="1508"/>
      <c r="BU54" s="1509"/>
      <c r="BV54" s="1510"/>
      <c r="BW54" s="1511"/>
      <c r="BX54" s="1362"/>
      <c r="BY54" s="1362"/>
      <c r="BZ54" s="1506"/>
      <c r="CA54" s="1507"/>
      <c r="CB54" s="1508"/>
      <c r="CC54" s="1509"/>
      <c r="CD54" s="1510"/>
      <c r="CE54" s="1511"/>
      <c r="CF54" s="1362"/>
      <c r="CG54" s="1362"/>
      <c r="CH54" s="1506"/>
      <c r="CI54" s="1507"/>
      <c r="CJ54" s="1508"/>
      <c r="CK54" s="1509"/>
      <c r="CL54" s="1510"/>
      <c r="CM54" s="1511"/>
      <c r="CN54" s="1362"/>
      <c r="CO54" s="1362"/>
      <c r="CP54" s="1506"/>
      <c r="CQ54" s="1507"/>
      <c r="CR54" s="1508"/>
      <c r="CS54" s="1509"/>
      <c r="CT54" s="1510"/>
      <c r="CU54" s="1511"/>
      <c r="CV54" s="1362"/>
      <c r="CW54" s="1362"/>
      <c r="CX54" s="1506"/>
      <c r="CY54" s="1507"/>
      <c r="CZ54" s="1508"/>
      <c r="DA54" s="1509"/>
      <c r="DB54" s="1510"/>
      <c r="DC54" s="1511"/>
      <c r="DD54" s="1362"/>
      <c r="DE54" s="1362"/>
      <c r="DF54" s="1506"/>
      <c r="DG54" s="1507"/>
      <c r="DH54" s="1508"/>
      <c r="DI54" s="1509"/>
      <c r="DJ54" s="1510"/>
      <c r="DK54" s="1511"/>
      <c r="DL54" s="1362"/>
      <c r="DM54" s="1362"/>
      <c r="DN54" s="1506"/>
      <c r="DO54" s="1507"/>
      <c r="DP54" s="1508"/>
      <c r="DQ54" s="1509"/>
      <c r="DR54" s="1510"/>
      <c r="DS54" s="1511"/>
      <c r="DT54" s="1362"/>
      <c r="DU54" s="1362"/>
      <c r="DV54" s="1506"/>
      <c r="DW54" s="1507"/>
      <c r="DX54" s="1508"/>
      <c r="DY54" s="1509"/>
      <c r="DZ54" s="1510"/>
      <c r="EA54" s="1511"/>
      <c r="EB54" s="1362"/>
      <c r="EC54" s="1362"/>
      <c r="ED54" s="1506"/>
      <c r="EE54" s="1507"/>
      <c r="EF54" s="1508"/>
      <c r="EG54" s="1509"/>
      <c r="EH54" s="1510"/>
      <c r="EI54" s="1511"/>
      <c r="EJ54" s="1362"/>
      <c r="EK54" s="1362"/>
      <c r="EL54" s="1506"/>
      <c r="EM54" s="1507"/>
      <c r="EN54" s="1508"/>
      <c r="EO54" s="1509"/>
      <c r="EP54" s="1510"/>
      <c r="EQ54" s="1511"/>
      <c r="ER54" s="1362"/>
      <c r="ES54" s="1362"/>
      <c r="ET54" s="1506"/>
      <c r="EU54" s="1507"/>
      <c r="EV54" s="1508"/>
      <c r="EW54" s="1509"/>
      <c r="EX54" s="1510"/>
      <c r="EY54" s="1511"/>
      <c r="EZ54" s="1362"/>
      <c r="FA54" s="1362"/>
      <c r="FB54" s="1506"/>
      <c r="FC54" s="1507"/>
      <c r="FD54" s="1508"/>
      <c r="FE54" s="1509"/>
      <c r="FF54" s="1510"/>
      <c r="FG54" s="1511"/>
      <c r="FH54" s="1362"/>
      <c r="FI54" s="1362"/>
      <c r="FJ54" s="1506"/>
      <c r="FK54" s="1507"/>
      <c r="FL54" s="1508"/>
      <c r="FM54" s="1509"/>
      <c r="FN54" s="1510"/>
      <c r="FO54" s="1511"/>
      <c r="FP54" s="1362"/>
      <c r="FQ54" s="1362"/>
      <c r="FR54" s="1506"/>
      <c r="FS54" s="1507"/>
      <c r="FT54" s="1508"/>
      <c r="FU54" s="1509"/>
      <c r="FV54" s="1510"/>
      <c r="FW54" s="1511"/>
      <c r="FX54" s="1362"/>
      <c r="FY54" s="1362"/>
      <c r="FZ54" s="1506"/>
      <c r="GA54" s="1507"/>
      <c r="GB54" s="1508"/>
      <c r="GC54" s="1509"/>
      <c r="GD54" s="1510"/>
      <c r="GE54" s="1511"/>
      <c r="GF54" s="1362"/>
      <c r="GG54" s="1362"/>
      <c r="GH54" s="1506"/>
      <c r="GI54" s="1507"/>
      <c r="GJ54" s="1508"/>
      <c r="GK54" s="1509"/>
      <c r="GL54" s="1510"/>
      <c r="GM54" s="1511"/>
      <c r="GN54" s="1362"/>
      <c r="GO54" s="1362"/>
      <c r="GP54" s="1506"/>
      <c r="GQ54" s="1507"/>
      <c r="GR54" s="1508"/>
      <c r="GS54" s="1509"/>
      <c r="GT54" s="1510"/>
      <c r="GU54" s="1511"/>
      <c r="GV54" s="1362"/>
      <c r="GW54" s="1362"/>
      <c r="GX54" s="1506"/>
      <c r="GY54" s="1507"/>
      <c r="GZ54" s="1508"/>
      <c r="HA54" s="1509"/>
      <c r="HB54" s="1510"/>
      <c r="HC54" s="1511"/>
      <c r="HD54" s="1362"/>
      <c r="HE54" s="1362"/>
      <c r="HF54" s="1506"/>
      <c r="HG54" s="1507"/>
      <c r="HH54" s="1508"/>
      <c r="HI54" s="1509"/>
      <c r="HJ54" s="1510"/>
      <c r="HK54" s="1511"/>
      <c r="HL54" s="1362"/>
      <c r="HM54" s="1362"/>
      <c r="HN54" s="1506"/>
      <c r="HO54" s="1507"/>
      <c r="HP54" s="1508"/>
      <c r="HQ54" s="1509"/>
      <c r="HR54" s="1510"/>
      <c r="HS54" s="1511"/>
      <c r="HT54" s="1362"/>
      <c r="HU54" s="1362"/>
      <c r="HV54" s="1506"/>
      <c r="HW54" s="1507"/>
      <c r="HX54" s="1508"/>
      <c r="HY54" s="1509"/>
      <c r="HZ54" s="1510"/>
      <c r="IA54" s="1511"/>
      <c r="IB54" s="1362"/>
      <c r="IC54" s="1362"/>
      <c r="ID54" s="1506"/>
      <c r="IE54" s="1507"/>
      <c r="IF54" s="1508"/>
      <c r="IG54" s="1509"/>
      <c r="IH54" s="1510"/>
      <c r="II54" s="1511"/>
      <c r="IJ54" s="1362"/>
      <c r="IK54" s="1362"/>
      <c r="IL54" s="1506"/>
      <c r="IM54" s="1507"/>
      <c r="IN54" s="1508"/>
      <c r="IO54" s="1509"/>
      <c r="IP54" s="1510"/>
      <c r="IQ54" s="1511"/>
      <c r="IR54" s="1362"/>
      <c r="IS54" s="1362"/>
      <c r="IT54" s="1506"/>
      <c r="IU54" s="1507"/>
    </row>
    <row r="55" spans="1:255" ht="23.25" thickBot="1">
      <c r="A55" s="1487" t="s">
        <v>2881</v>
      </c>
      <c r="B55" s="1488"/>
      <c r="C55" s="1489" t="s">
        <v>2882</v>
      </c>
      <c r="D55" s="1490" t="s">
        <v>61</v>
      </c>
      <c r="E55" s="1051">
        <f>SUM(E56:E57)</f>
        <v>0</v>
      </c>
      <c r="F55" s="1051">
        <f>SUM(F56:F57)</f>
        <v>0</v>
      </c>
    </row>
    <row r="56" spans="1:255">
      <c r="A56" s="1512" t="s">
        <v>906</v>
      </c>
      <c r="B56" s="1408"/>
      <c r="C56" s="1381" t="str">
        <f>IF(VLOOKUP($A56,Osnova!$A:$C,1)=$A56,VLOOKUP($A56,Osnova!$A:$C,3),0)</f>
        <v xml:space="preserve">Iné pohľadávky </v>
      </c>
      <c r="D56" s="1513">
        <v>5701</v>
      </c>
      <c r="E56" s="1052">
        <f>'ANAL CF'!$I$89</f>
        <v>0</v>
      </c>
      <c r="F56" s="1052">
        <f>'ANAL CF'!$J$89</f>
        <v>0</v>
      </c>
      <c r="H56" s="1040">
        <f>IF(VLOOKUP($A56,'hk2013'!$A:$G,1)=$A56,VLOOKUP($A56,'hk2013'!$A:$G,6),0)</f>
        <v>0</v>
      </c>
      <c r="I56" s="1040">
        <f>IF(VLOOKUP($A56,'hk2013'!$A:$G,1)=$A56,VLOOKUP($A56,'hk2013'!$A:$G,7),0)</f>
        <v>0</v>
      </c>
      <c r="J56" s="1040">
        <f>IF(VLOOKUP($A56,'hk2013'!$A:$H,1)=$A56,VLOOKUP($A56,'hk2013'!$A:$H,8),0)</f>
        <v>0</v>
      </c>
      <c r="K56" s="1040">
        <f t="shared" si="0"/>
        <v>0</v>
      </c>
      <c r="M56" s="1040">
        <f>IF(VLOOKUP($A56,'hk2012'!$A:$G,1)=$A56,VLOOKUP($A56,'hk2012'!$A:$G,6),0)</f>
        <v>0</v>
      </c>
      <c r="N56" s="1040">
        <f>IF(VLOOKUP($A56,'hk2012'!$A:$G,1)=$A56,VLOOKUP($A56,'hk2012'!$A:$G,7),0)</f>
        <v>0</v>
      </c>
      <c r="O56" s="1040">
        <f>IF(VLOOKUP($A56,'hk2012'!$A:$H,1)=$A56,VLOOKUP($A56,'hk2012'!$A:$H,8),0)</f>
        <v>0</v>
      </c>
      <c r="P56" s="1040">
        <f>SUM(M56+N56-O56)</f>
        <v>0</v>
      </c>
    </row>
    <row r="57" spans="1:255" ht="12" thickBot="1">
      <c r="A57" s="1476"/>
      <c r="B57" s="1408"/>
      <c r="C57" s="1399"/>
      <c r="D57" s="1477">
        <v>5702</v>
      </c>
      <c r="E57" s="1052"/>
      <c r="F57" s="1478"/>
    </row>
    <row r="58" spans="1:255" ht="23.25" thickBot="1">
      <c r="A58" s="1384" t="s">
        <v>2883</v>
      </c>
      <c r="B58" s="1385"/>
      <c r="C58" s="1386" t="s">
        <v>2884</v>
      </c>
      <c r="D58" s="1387" t="s">
        <v>67</v>
      </c>
      <c r="E58" s="1053">
        <f>SUM(E59:E60)</f>
        <v>0</v>
      </c>
      <c r="F58" s="1053">
        <f>SUM(F59:F60)</f>
        <v>0</v>
      </c>
    </row>
    <row r="59" spans="1:255">
      <c r="A59" s="1476" t="s">
        <v>919</v>
      </c>
      <c r="B59" s="1408"/>
      <c r="C59" s="1381" t="str">
        <f>IF(VLOOKUP($A59,Osnova!$A:$C,1)=$A59,VLOOKUP($A59,Osnova!$A:$C,3),0)</f>
        <v xml:space="preserve">Záväzky z nájmu </v>
      </c>
      <c r="D59" s="1513">
        <v>5801</v>
      </c>
      <c r="E59" s="1052">
        <f>SUM(I59)</f>
        <v>0</v>
      </c>
      <c r="F59" s="1052">
        <f>SUM(N59)</f>
        <v>0</v>
      </c>
      <c r="H59" s="1040">
        <f>IF(VLOOKUP($A59,'hk2013'!$A:$G,1)=$A59,VLOOKUP($A59,'hk2013'!$A:$G,6),0)</f>
        <v>-4506.74</v>
      </c>
      <c r="I59" s="1040">
        <f>IF(VLOOKUP($A59,'hk2013'!$A:$G,1)=$A59,VLOOKUP($A59,'hk2013'!$A:$G,7),0)</f>
        <v>0</v>
      </c>
      <c r="J59" s="1040">
        <f>IF(VLOOKUP($A59,'hk2013'!$A:$H,1)=$A59,VLOOKUP($A59,'hk2013'!$A:$H,8),0)</f>
        <v>0</v>
      </c>
      <c r="K59" s="1040">
        <f t="shared" si="0"/>
        <v>-4506.74</v>
      </c>
      <c r="M59" s="1040">
        <f>IF(VLOOKUP($A59,'hk2012'!$A:$G,1)=$A59,VLOOKUP($A59,'hk2012'!$A:$G,6),0)</f>
        <v>-4506.74</v>
      </c>
      <c r="N59" s="1040">
        <f>IF(VLOOKUP($A59,'hk2012'!$A:$G,1)=$A59,VLOOKUP($A59,'hk2012'!$A:$G,7),0)</f>
        <v>0</v>
      </c>
      <c r="O59" s="1040">
        <f>IF(VLOOKUP($A59,'hk2012'!$A:$H,1)=$A59,VLOOKUP($A59,'hk2012'!$A:$H,8),0)</f>
        <v>0</v>
      </c>
      <c r="P59" s="1040">
        <f>SUM(M59+N59-O59)</f>
        <v>-4506.74</v>
      </c>
    </row>
    <row r="60" spans="1:255" ht="12" thickBot="1">
      <c r="A60" s="1480"/>
      <c r="B60" s="1442"/>
      <c r="C60" s="1392"/>
      <c r="D60" s="1481">
        <v>5802</v>
      </c>
      <c r="E60" s="1058"/>
      <c r="F60" s="1482"/>
    </row>
    <row r="61" spans="1:255" s="1057" customFormat="1" ht="23.25" thickBot="1">
      <c r="A61" s="1483" t="s">
        <v>2885</v>
      </c>
      <c r="B61" s="1484"/>
      <c r="C61" s="1485" t="s">
        <v>2886</v>
      </c>
      <c r="D61" s="1486" t="s">
        <v>78</v>
      </c>
      <c r="E61" s="1056">
        <f>SUM(E62-E65)</f>
        <v>0</v>
      </c>
      <c r="F61" s="1056">
        <f>SUM(F62-F65)</f>
        <v>0</v>
      </c>
      <c r="G61" s="1507"/>
      <c r="L61" s="1362"/>
      <c r="Q61" s="1509"/>
      <c r="R61" s="1510"/>
      <c r="S61" s="1511"/>
      <c r="T61" s="1362"/>
      <c r="U61" s="1362"/>
      <c r="V61" s="1506"/>
      <c r="W61" s="1507"/>
      <c r="X61" s="1508"/>
      <c r="Y61" s="1509"/>
      <c r="Z61" s="1510"/>
      <c r="AA61" s="1511"/>
      <c r="AB61" s="1362"/>
      <c r="AC61" s="1362"/>
      <c r="AD61" s="1506"/>
      <c r="AE61" s="1507"/>
      <c r="AF61" s="1508"/>
      <c r="AG61" s="1509"/>
      <c r="AH61" s="1510"/>
      <c r="AI61" s="1511"/>
      <c r="AJ61" s="1362"/>
      <c r="AK61" s="1362"/>
      <c r="AL61" s="1506"/>
      <c r="AM61" s="1507"/>
      <c r="AN61" s="1508"/>
      <c r="AO61" s="1509"/>
      <c r="AP61" s="1510"/>
      <c r="AQ61" s="1511"/>
      <c r="AR61" s="1362"/>
      <c r="AS61" s="1362"/>
      <c r="AT61" s="1506"/>
      <c r="AU61" s="1507"/>
      <c r="AV61" s="1508"/>
      <c r="AW61" s="1509"/>
      <c r="AX61" s="1510"/>
      <c r="AY61" s="1511"/>
      <c r="AZ61" s="1362"/>
      <c r="BA61" s="1362"/>
      <c r="BB61" s="1506"/>
      <c r="BC61" s="1507"/>
      <c r="BD61" s="1508"/>
      <c r="BE61" s="1509"/>
      <c r="BF61" s="1510"/>
      <c r="BG61" s="1511"/>
      <c r="BH61" s="1362"/>
      <c r="BI61" s="1362"/>
      <c r="BJ61" s="1506"/>
      <c r="BK61" s="1507"/>
      <c r="BL61" s="1508"/>
      <c r="BM61" s="1509"/>
      <c r="BN61" s="1510"/>
      <c r="BO61" s="1511"/>
      <c r="BP61" s="1362"/>
      <c r="BQ61" s="1362"/>
      <c r="BR61" s="1506"/>
      <c r="BS61" s="1507"/>
      <c r="BT61" s="1508"/>
      <c r="BU61" s="1509"/>
      <c r="BV61" s="1510"/>
      <c r="BW61" s="1511"/>
      <c r="BX61" s="1362"/>
      <c r="BY61" s="1362"/>
      <c r="BZ61" s="1506"/>
      <c r="CA61" s="1507"/>
      <c r="CB61" s="1508"/>
      <c r="CC61" s="1509"/>
      <c r="CD61" s="1510"/>
      <c r="CE61" s="1511"/>
      <c r="CF61" s="1362"/>
      <c r="CG61" s="1362"/>
      <c r="CH61" s="1506"/>
      <c r="CI61" s="1507"/>
      <c r="CJ61" s="1508"/>
      <c r="CK61" s="1509"/>
      <c r="CL61" s="1510"/>
      <c r="CM61" s="1511"/>
      <c r="CN61" s="1362"/>
      <c r="CO61" s="1362"/>
      <c r="CP61" s="1506"/>
      <c r="CQ61" s="1507"/>
      <c r="CR61" s="1508"/>
      <c r="CS61" s="1509"/>
      <c r="CT61" s="1510"/>
      <c r="CU61" s="1511"/>
      <c r="CV61" s="1362"/>
      <c r="CW61" s="1362"/>
      <c r="CX61" s="1506"/>
      <c r="CY61" s="1507"/>
      <c r="CZ61" s="1508"/>
      <c r="DA61" s="1509"/>
      <c r="DB61" s="1510"/>
      <c r="DC61" s="1511"/>
      <c r="DD61" s="1362"/>
      <c r="DE61" s="1362"/>
      <c r="DF61" s="1506"/>
      <c r="DG61" s="1507"/>
      <c r="DH61" s="1508"/>
      <c r="DI61" s="1509"/>
      <c r="DJ61" s="1510"/>
      <c r="DK61" s="1511"/>
      <c r="DL61" s="1362"/>
      <c r="DM61" s="1362"/>
      <c r="DN61" s="1506"/>
      <c r="DO61" s="1507"/>
      <c r="DP61" s="1508"/>
      <c r="DQ61" s="1509"/>
      <c r="DR61" s="1510"/>
      <c r="DS61" s="1511"/>
      <c r="DT61" s="1362"/>
      <c r="DU61" s="1362"/>
      <c r="DV61" s="1506"/>
      <c r="DW61" s="1507"/>
      <c r="DX61" s="1508"/>
      <c r="DY61" s="1509"/>
      <c r="DZ61" s="1510"/>
      <c r="EA61" s="1511"/>
      <c r="EB61" s="1362"/>
      <c r="EC61" s="1362"/>
      <c r="ED61" s="1506"/>
      <c r="EE61" s="1507"/>
      <c r="EF61" s="1508"/>
      <c r="EG61" s="1509"/>
      <c r="EH61" s="1510"/>
      <c r="EI61" s="1511"/>
      <c r="EJ61" s="1362"/>
      <c r="EK61" s="1362"/>
      <c r="EL61" s="1506"/>
      <c r="EM61" s="1507"/>
      <c r="EN61" s="1508"/>
      <c r="EO61" s="1509"/>
      <c r="EP61" s="1510"/>
      <c r="EQ61" s="1511"/>
      <c r="ER61" s="1362"/>
      <c r="ES61" s="1362"/>
      <c r="ET61" s="1506"/>
      <c r="EU61" s="1507"/>
      <c r="EV61" s="1508"/>
      <c r="EW61" s="1509"/>
      <c r="EX61" s="1510"/>
      <c r="EY61" s="1511"/>
      <c r="EZ61" s="1362"/>
      <c r="FA61" s="1362"/>
      <c r="FB61" s="1506"/>
      <c r="FC61" s="1507"/>
      <c r="FD61" s="1508"/>
      <c r="FE61" s="1509"/>
      <c r="FF61" s="1510"/>
      <c r="FG61" s="1511"/>
      <c r="FH61" s="1362"/>
      <c r="FI61" s="1362"/>
      <c r="FJ61" s="1506"/>
      <c r="FK61" s="1507"/>
      <c r="FL61" s="1508"/>
      <c r="FM61" s="1509"/>
      <c r="FN61" s="1510"/>
      <c r="FO61" s="1511"/>
      <c r="FP61" s="1362"/>
      <c r="FQ61" s="1362"/>
      <c r="FR61" s="1506"/>
      <c r="FS61" s="1507"/>
      <c r="FT61" s="1508"/>
      <c r="FU61" s="1509"/>
      <c r="FV61" s="1510"/>
      <c r="FW61" s="1511"/>
      <c r="FX61" s="1362"/>
      <c r="FY61" s="1362"/>
      <c r="FZ61" s="1506"/>
      <c r="GA61" s="1507"/>
      <c r="GB61" s="1508"/>
      <c r="GC61" s="1509"/>
      <c r="GD61" s="1510"/>
      <c r="GE61" s="1511"/>
      <c r="GF61" s="1362"/>
      <c r="GG61" s="1362"/>
      <c r="GH61" s="1506"/>
      <c r="GI61" s="1507"/>
      <c r="GJ61" s="1508"/>
      <c r="GK61" s="1509"/>
      <c r="GL61" s="1510"/>
      <c r="GM61" s="1511"/>
      <c r="GN61" s="1362"/>
      <c r="GO61" s="1362"/>
      <c r="GP61" s="1506"/>
      <c r="GQ61" s="1507"/>
      <c r="GR61" s="1508"/>
      <c r="GS61" s="1509"/>
      <c r="GT61" s="1510"/>
      <c r="GU61" s="1511"/>
      <c r="GV61" s="1362"/>
      <c r="GW61" s="1362"/>
      <c r="GX61" s="1506"/>
      <c r="GY61" s="1507"/>
      <c r="GZ61" s="1508"/>
      <c r="HA61" s="1509"/>
      <c r="HB61" s="1510"/>
      <c r="HC61" s="1511"/>
      <c r="HD61" s="1362"/>
      <c r="HE61" s="1362"/>
      <c r="HF61" s="1506"/>
      <c r="HG61" s="1507"/>
      <c r="HH61" s="1508"/>
      <c r="HI61" s="1509"/>
      <c r="HJ61" s="1510"/>
      <c r="HK61" s="1511"/>
      <c r="HL61" s="1362"/>
      <c r="HM61" s="1362"/>
      <c r="HN61" s="1506"/>
      <c r="HO61" s="1507"/>
      <c r="HP61" s="1508"/>
      <c r="HQ61" s="1509"/>
      <c r="HR61" s="1510"/>
      <c r="HS61" s="1511"/>
      <c r="HT61" s="1362"/>
      <c r="HU61" s="1362"/>
      <c r="HV61" s="1506"/>
      <c r="HW61" s="1507"/>
      <c r="HX61" s="1508"/>
      <c r="HY61" s="1509"/>
      <c r="HZ61" s="1510"/>
      <c r="IA61" s="1511"/>
      <c r="IB61" s="1362"/>
      <c r="IC61" s="1362"/>
      <c r="ID61" s="1506"/>
      <c r="IE61" s="1507"/>
      <c r="IF61" s="1508"/>
      <c r="IG61" s="1509"/>
      <c r="IH61" s="1510"/>
      <c r="II61" s="1511"/>
      <c r="IJ61" s="1362"/>
      <c r="IK61" s="1362"/>
      <c r="IL61" s="1506"/>
      <c r="IM61" s="1507"/>
      <c r="IN61" s="1508"/>
      <c r="IO61" s="1509"/>
      <c r="IP61" s="1510"/>
      <c r="IQ61" s="1511"/>
      <c r="IR61" s="1362"/>
      <c r="IS61" s="1362"/>
      <c r="IT61" s="1506"/>
      <c r="IU61" s="1507"/>
    </row>
    <row r="62" spans="1:255" ht="23.25" thickBot="1">
      <c r="A62" s="1487" t="s">
        <v>2887</v>
      </c>
      <c r="B62" s="1488"/>
      <c r="C62" s="1489" t="s">
        <v>2888</v>
      </c>
      <c r="D62" s="1490" t="s">
        <v>96</v>
      </c>
      <c r="E62" s="1051">
        <v>0</v>
      </c>
      <c r="F62" s="1051">
        <v>0</v>
      </c>
    </row>
    <row r="63" spans="1:255">
      <c r="A63" s="1476" t="s">
        <v>2198</v>
      </c>
      <c r="B63" s="1408"/>
      <c r="C63" s="1381" t="str">
        <f>IF(VLOOKUP($A63,Osnova!$A:$C,1)=$A63,VLOOKUP($A63,Osnova!$A:$C,3),0)</f>
        <v xml:space="preserve">Krátkodobé bankové úvery </v>
      </c>
      <c r="D63" s="1477">
        <v>6001</v>
      </c>
      <c r="E63" s="1052">
        <f>'ANAL CF'!$I$21</f>
        <v>0</v>
      </c>
      <c r="F63" s="1052">
        <f>'ANAL CF'!$J$21</f>
        <v>0</v>
      </c>
      <c r="H63" s="1040">
        <f>IF(VLOOKUP($A63,'hk2013'!$A:$G,1)=$A63,VLOOKUP($A63,'hk2013'!$A:$G,6),0)</f>
        <v>0</v>
      </c>
      <c r="I63" s="1040">
        <f>IF(VLOOKUP($A63,'hk2013'!$A:$G,1)=$A63,VLOOKUP($A63,'hk2013'!$A:$G,7),0)</f>
        <v>0</v>
      </c>
      <c r="J63" s="1040">
        <f>IF(VLOOKUP($A63,'hk2013'!$A:$H,1)=$A63,VLOOKUP($A63,'hk2013'!$A:$H,8),0)</f>
        <v>0</v>
      </c>
      <c r="K63" s="1040">
        <f t="shared" si="0"/>
        <v>0</v>
      </c>
      <c r="M63" s="1040">
        <f>IF(VLOOKUP($A63,'hk2012'!$A:$G,1)=$A63,VLOOKUP($A63,'hk2012'!$A:$G,6),0)</f>
        <v>0</v>
      </c>
      <c r="N63" s="1040">
        <f>IF(VLOOKUP($A63,'hk2012'!$A:$G,1)=$A63,VLOOKUP($A63,'hk2012'!$A:$G,7),0)</f>
        <v>0</v>
      </c>
      <c r="O63" s="1040">
        <f>IF(VLOOKUP($A63,'hk2012'!$A:$H,1)=$A63,VLOOKUP($A63,'hk2012'!$A:$H,8),0)</f>
        <v>0</v>
      </c>
      <c r="P63" s="1040">
        <f>SUM(M63+N63-O63)</f>
        <v>0</v>
      </c>
    </row>
    <row r="64" spans="1:255" ht="12" thickBot="1">
      <c r="A64" s="1476" t="s">
        <v>916</v>
      </c>
      <c r="B64" s="1408"/>
      <c r="C64" s="1381" t="str">
        <f>IF(VLOOKUP($A64,Osnova!$A:$C,1)=$A64,VLOOKUP($A64,Osnova!$A:$C,3),0)</f>
        <v xml:space="preserve">Bankové úvery </v>
      </c>
      <c r="D64" s="1477">
        <v>6002</v>
      </c>
      <c r="E64" s="1052">
        <f>'ANAL CF'!$I$28</f>
        <v>0</v>
      </c>
      <c r="F64" s="1052">
        <f>'ANAL CF'!$J$28</f>
        <v>0</v>
      </c>
      <c r="H64" s="1040">
        <f>IF(VLOOKUP($A64,'hk2013'!$A:$G,1)=$A64,VLOOKUP($A64,'hk2013'!$A:$G,6),0)</f>
        <v>0</v>
      </c>
      <c r="I64" s="1040">
        <f>IF(VLOOKUP($A64,'hk2013'!$A:$G,1)=$A64,VLOOKUP($A64,'hk2013'!$A:$G,7),0)</f>
        <v>0</v>
      </c>
      <c r="J64" s="1040">
        <f>IF(VLOOKUP($A64,'hk2013'!$A:$H,1)=$A64,VLOOKUP($A64,'hk2013'!$A:$H,8),0)</f>
        <v>0</v>
      </c>
      <c r="K64" s="1040">
        <f t="shared" si="0"/>
        <v>0</v>
      </c>
      <c r="M64" s="1040">
        <f>IF(VLOOKUP($A64,'hk2012'!$A:$G,1)=$A64,VLOOKUP($A64,'hk2012'!$A:$G,6),0)</f>
        <v>0</v>
      </c>
      <c r="N64" s="1040">
        <f>IF(VLOOKUP($A64,'hk2012'!$A:$G,1)=$A64,VLOOKUP($A64,'hk2012'!$A:$G,7),0)</f>
        <v>0</v>
      </c>
      <c r="O64" s="1040">
        <f>IF(VLOOKUP($A64,'hk2012'!$A:$H,1)=$A64,VLOOKUP($A64,'hk2012'!$A:$H,8),0)</f>
        <v>0</v>
      </c>
      <c r="P64" s="1040">
        <f>SUM(M64+N64-O64)</f>
        <v>0</v>
      </c>
    </row>
    <row r="65" spans="1:255" ht="23.25" thickBot="1">
      <c r="A65" s="1384" t="s">
        <v>2889</v>
      </c>
      <c r="B65" s="1385"/>
      <c r="C65" s="1386" t="s">
        <v>2890</v>
      </c>
      <c r="D65" s="1387" t="s">
        <v>106</v>
      </c>
      <c r="E65" s="1053">
        <v>0</v>
      </c>
      <c r="F65" s="1053">
        <v>0</v>
      </c>
      <c r="H65" s="1040">
        <f>IF(VLOOKUP($A65,'hk2013'!$A:$G,1)=$A65,VLOOKUP($A65,'hk2013'!$A:$G,6),0)</f>
        <v>0</v>
      </c>
      <c r="I65" s="1040">
        <f>IF(VLOOKUP($A65,'hk2013'!$A:$G,1)=$A65,VLOOKUP($A65,'hk2013'!$A:$G,7),0)</f>
        <v>0</v>
      </c>
      <c r="J65" s="1040">
        <f>IF(VLOOKUP($A65,'hk2013'!$A:$H,1)=$A65,VLOOKUP($A65,'hk2013'!$A:$H,8),0)</f>
        <v>0</v>
      </c>
      <c r="K65" s="1040">
        <f t="shared" si="0"/>
        <v>0</v>
      </c>
      <c r="M65" s="1040">
        <f>IF(VLOOKUP($A65,'hk2012'!$A:$G,1)=$A65,VLOOKUP($A65,'hk2012'!$A:$G,6),0)</f>
        <v>0</v>
      </c>
      <c r="N65" s="1040">
        <f>IF(VLOOKUP($A65,'hk2012'!$A:$G,1)=$A65,VLOOKUP($A65,'hk2012'!$A:$G,7),0)</f>
        <v>0</v>
      </c>
      <c r="O65" s="1040">
        <f>IF(VLOOKUP($A65,'hk2012'!$A:$H,1)=$A65,VLOOKUP($A65,'hk2012'!$A:$H,8),0)</f>
        <v>0</v>
      </c>
      <c r="P65" s="1040">
        <f>SUM(M65+N65-O65)</f>
        <v>0</v>
      </c>
    </row>
    <row r="66" spans="1:255">
      <c r="A66" s="1476" t="s">
        <v>2198</v>
      </c>
      <c r="B66" s="1408"/>
      <c r="C66" s="1381" t="str">
        <f>IF(VLOOKUP($A66,Osnova!$A:$C,1)=$A66,VLOOKUP($A66,Osnova!$A:$C,3),0)</f>
        <v xml:space="preserve">Krátkodobé bankové úvery </v>
      </c>
      <c r="D66" s="1477">
        <v>6101</v>
      </c>
      <c r="E66" s="1052">
        <f>'ANAL CF'!$I$24</f>
        <v>0</v>
      </c>
      <c r="F66" s="1052">
        <f>'ANAL CF'!$J$24</f>
        <v>0</v>
      </c>
      <c r="H66" s="1040">
        <f>IF(VLOOKUP($A66,'hk2013'!$A:$G,1)=$A66,VLOOKUP($A66,'hk2013'!$A:$G,6),0)</f>
        <v>0</v>
      </c>
      <c r="I66" s="1040">
        <f>IF(VLOOKUP($A66,'hk2013'!$A:$G,1)=$A66,VLOOKUP($A66,'hk2013'!$A:$G,7),0)</f>
        <v>0</v>
      </c>
      <c r="J66" s="1040">
        <f>IF(VLOOKUP($A66,'hk2013'!$A:$H,1)=$A66,VLOOKUP($A66,'hk2013'!$A:$H,8),0)</f>
        <v>0</v>
      </c>
      <c r="K66" s="1040">
        <f t="shared" si="0"/>
        <v>0</v>
      </c>
      <c r="M66" s="1040">
        <f>IF(VLOOKUP($A66,'hk2012'!$A:$G,1)=$A66,VLOOKUP($A66,'hk2012'!$A:$G,6),0)</f>
        <v>0</v>
      </c>
      <c r="N66" s="1040">
        <f>IF(VLOOKUP($A66,'hk2012'!$A:$G,1)=$A66,VLOOKUP($A66,'hk2012'!$A:$G,7),0)</f>
        <v>0</v>
      </c>
      <c r="O66" s="1040">
        <f>IF(VLOOKUP($A66,'hk2012'!$A:$H,1)=$A66,VLOOKUP($A66,'hk2012'!$A:$H,8),0)</f>
        <v>0</v>
      </c>
      <c r="P66" s="1040">
        <f>SUM(M66+N66-O66)</f>
        <v>0</v>
      </c>
    </row>
    <row r="67" spans="1:255" ht="12" thickBot="1">
      <c r="A67" s="1480" t="s">
        <v>916</v>
      </c>
      <c r="B67" s="1442"/>
      <c r="C67" s="1514" t="str">
        <f>IF(VLOOKUP($A67,Osnova!$A:$C,1)=$A67,VLOOKUP($A67,Osnova!$A:$C,3),0)</f>
        <v xml:space="preserve">Bankové úvery </v>
      </c>
      <c r="D67" s="1481">
        <f>SUM(D66+1)</f>
        <v>6102</v>
      </c>
      <c r="E67" s="1058">
        <f>'ANAL CF'!$I$31</f>
        <v>0</v>
      </c>
      <c r="F67" s="1058">
        <f>'ANAL CF'!$J$31</f>
        <v>0</v>
      </c>
      <c r="H67" s="1040">
        <f>IF(VLOOKUP($A67,'hk2013'!$A:$G,1)=$A67,VLOOKUP($A67,'hk2013'!$A:$G,6),0)</f>
        <v>0</v>
      </c>
      <c r="I67" s="1040">
        <f>IF(VLOOKUP($A67,'hk2013'!$A:$G,1)=$A67,VLOOKUP($A67,'hk2013'!$A:$G,7),0)</f>
        <v>0</v>
      </c>
      <c r="J67" s="1040">
        <f>IF(VLOOKUP($A67,'hk2013'!$A:$H,1)=$A67,VLOOKUP($A67,'hk2013'!$A:$H,8),0)</f>
        <v>0</v>
      </c>
      <c r="K67" s="1040">
        <f t="shared" si="0"/>
        <v>0</v>
      </c>
      <c r="M67" s="1040">
        <f>IF(VLOOKUP($A67,'hk2012'!$A:$G,1)=$A67,VLOOKUP($A67,'hk2012'!$A:$G,6),0)</f>
        <v>0</v>
      </c>
      <c r="N67" s="1040">
        <f>IF(VLOOKUP($A67,'hk2012'!$A:$G,1)=$A67,VLOOKUP($A67,'hk2012'!$A:$G,7),0)</f>
        <v>0</v>
      </c>
      <c r="O67" s="1040">
        <f>IF(VLOOKUP($A67,'hk2012'!$A:$H,1)=$A67,VLOOKUP($A67,'hk2012'!$A:$H,8),0)</f>
        <v>0</v>
      </c>
      <c r="P67" s="1040">
        <f>SUM(M67+N67-O67)</f>
        <v>0</v>
      </c>
    </row>
    <row r="68" spans="1:255" s="1057" customFormat="1" ht="12" thickBot="1">
      <c r="A68" s="1483" t="s">
        <v>2891</v>
      </c>
      <c r="B68" s="1484"/>
      <c r="C68" s="1485" t="s">
        <v>2774</v>
      </c>
      <c r="D68" s="1486" t="s">
        <v>118</v>
      </c>
      <c r="E68" s="1056">
        <f>SUM(E69-E73)</f>
        <v>0</v>
      </c>
      <c r="F68" s="1056">
        <f>SUM(F69-F73)</f>
        <v>0</v>
      </c>
      <c r="G68" s="1507"/>
      <c r="L68" s="1362"/>
      <c r="Q68" s="1509"/>
      <c r="R68" s="1510"/>
      <c r="S68" s="1511"/>
      <c r="T68" s="1362"/>
      <c r="U68" s="1362"/>
      <c r="V68" s="1506"/>
      <c r="W68" s="1507"/>
      <c r="X68" s="1508"/>
      <c r="Y68" s="1509"/>
      <c r="Z68" s="1510"/>
      <c r="AA68" s="1511"/>
      <c r="AB68" s="1362"/>
      <c r="AC68" s="1362"/>
      <c r="AD68" s="1506"/>
      <c r="AE68" s="1507"/>
      <c r="AF68" s="1508"/>
      <c r="AG68" s="1509"/>
      <c r="AH68" s="1510"/>
      <c r="AI68" s="1511"/>
      <c r="AJ68" s="1362"/>
      <c r="AK68" s="1362"/>
      <c r="AL68" s="1506"/>
      <c r="AM68" s="1507"/>
      <c r="AN68" s="1508"/>
      <c r="AO68" s="1509"/>
      <c r="AP68" s="1510"/>
      <c r="AQ68" s="1511"/>
      <c r="AR68" s="1362"/>
      <c r="AS68" s="1362"/>
      <c r="AT68" s="1506"/>
      <c r="AU68" s="1507"/>
      <c r="AV68" s="1508"/>
      <c r="AW68" s="1509"/>
      <c r="AX68" s="1510"/>
      <c r="AY68" s="1511"/>
      <c r="AZ68" s="1362"/>
      <c r="BA68" s="1362"/>
      <c r="BB68" s="1506"/>
      <c r="BC68" s="1507"/>
      <c r="BD68" s="1508"/>
      <c r="BE68" s="1509"/>
      <c r="BF68" s="1510"/>
      <c r="BG68" s="1511"/>
      <c r="BH68" s="1362"/>
      <c r="BI68" s="1362"/>
      <c r="BJ68" s="1506"/>
      <c r="BK68" s="1507"/>
      <c r="BL68" s="1508"/>
      <c r="BM68" s="1509"/>
      <c r="BN68" s="1510"/>
      <c r="BO68" s="1511"/>
      <c r="BP68" s="1362"/>
      <c r="BQ68" s="1362"/>
      <c r="BR68" s="1506"/>
      <c r="BS68" s="1507"/>
      <c r="BT68" s="1508"/>
      <c r="BU68" s="1509"/>
      <c r="BV68" s="1510"/>
      <c r="BW68" s="1511"/>
      <c r="BX68" s="1362"/>
      <c r="BY68" s="1362"/>
      <c r="BZ68" s="1506"/>
      <c r="CA68" s="1507"/>
      <c r="CB68" s="1508"/>
      <c r="CC68" s="1509"/>
      <c r="CD68" s="1510"/>
      <c r="CE68" s="1511"/>
      <c r="CF68" s="1362"/>
      <c r="CG68" s="1362"/>
      <c r="CH68" s="1506"/>
      <c r="CI68" s="1507"/>
      <c r="CJ68" s="1508"/>
      <c r="CK68" s="1509"/>
      <c r="CL68" s="1510"/>
      <c r="CM68" s="1511"/>
      <c r="CN68" s="1362"/>
      <c r="CO68" s="1362"/>
      <c r="CP68" s="1506"/>
      <c r="CQ68" s="1507"/>
      <c r="CR68" s="1508"/>
      <c r="CS68" s="1509"/>
      <c r="CT68" s="1510"/>
      <c r="CU68" s="1511"/>
      <c r="CV68" s="1362"/>
      <c r="CW68" s="1362"/>
      <c r="CX68" s="1506"/>
      <c r="CY68" s="1507"/>
      <c r="CZ68" s="1508"/>
      <c r="DA68" s="1509"/>
      <c r="DB68" s="1510"/>
      <c r="DC68" s="1511"/>
      <c r="DD68" s="1362"/>
      <c r="DE68" s="1362"/>
      <c r="DF68" s="1506"/>
      <c r="DG68" s="1507"/>
      <c r="DH68" s="1508"/>
      <c r="DI68" s="1509"/>
      <c r="DJ68" s="1510"/>
      <c r="DK68" s="1511"/>
      <c r="DL68" s="1362"/>
      <c r="DM68" s="1362"/>
      <c r="DN68" s="1506"/>
      <c r="DO68" s="1507"/>
      <c r="DP68" s="1508"/>
      <c r="DQ68" s="1509"/>
      <c r="DR68" s="1510"/>
      <c r="DS68" s="1511"/>
      <c r="DT68" s="1362"/>
      <c r="DU68" s="1362"/>
      <c r="DV68" s="1506"/>
      <c r="DW68" s="1507"/>
      <c r="DX68" s="1508"/>
      <c r="DY68" s="1509"/>
      <c r="DZ68" s="1510"/>
      <c r="EA68" s="1511"/>
      <c r="EB68" s="1362"/>
      <c r="EC68" s="1362"/>
      <c r="ED68" s="1506"/>
      <c r="EE68" s="1507"/>
      <c r="EF68" s="1508"/>
      <c r="EG68" s="1509"/>
      <c r="EH68" s="1510"/>
      <c r="EI68" s="1511"/>
      <c r="EJ68" s="1362"/>
      <c r="EK68" s="1362"/>
      <c r="EL68" s="1506"/>
      <c r="EM68" s="1507"/>
      <c r="EN68" s="1508"/>
      <c r="EO68" s="1509"/>
      <c r="EP68" s="1510"/>
      <c r="EQ68" s="1511"/>
      <c r="ER68" s="1362"/>
      <c r="ES68" s="1362"/>
      <c r="ET68" s="1506"/>
      <c r="EU68" s="1507"/>
      <c r="EV68" s="1508"/>
      <c r="EW68" s="1509"/>
      <c r="EX68" s="1510"/>
      <c r="EY68" s="1511"/>
      <c r="EZ68" s="1362"/>
      <c r="FA68" s="1362"/>
      <c r="FB68" s="1506"/>
      <c r="FC68" s="1507"/>
      <c r="FD68" s="1508"/>
      <c r="FE68" s="1509"/>
      <c r="FF68" s="1510"/>
      <c r="FG68" s="1511"/>
      <c r="FH68" s="1362"/>
      <c r="FI68" s="1362"/>
      <c r="FJ68" s="1506"/>
      <c r="FK68" s="1507"/>
      <c r="FL68" s="1508"/>
      <c r="FM68" s="1509"/>
      <c r="FN68" s="1510"/>
      <c r="FO68" s="1511"/>
      <c r="FP68" s="1362"/>
      <c r="FQ68" s="1362"/>
      <c r="FR68" s="1506"/>
      <c r="FS68" s="1507"/>
      <c r="FT68" s="1508"/>
      <c r="FU68" s="1509"/>
      <c r="FV68" s="1510"/>
      <c r="FW68" s="1511"/>
      <c r="FX68" s="1362"/>
      <c r="FY68" s="1362"/>
      <c r="FZ68" s="1506"/>
      <c r="GA68" s="1507"/>
      <c r="GB68" s="1508"/>
      <c r="GC68" s="1509"/>
      <c r="GD68" s="1510"/>
      <c r="GE68" s="1511"/>
      <c r="GF68" s="1362"/>
      <c r="GG68" s="1362"/>
      <c r="GH68" s="1506"/>
      <c r="GI68" s="1507"/>
      <c r="GJ68" s="1508"/>
      <c r="GK68" s="1509"/>
      <c r="GL68" s="1510"/>
      <c r="GM68" s="1511"/>
      <c r="GN68" s="1362"/>
      <c r="GO68" s="1362"/>
      <c r="GP68" s="1506"/>
      <c r="GQ68" s="1507"/>
      <c r="GR68" s="1508"/>
      <c r="GS68" s="1509"/>
      <c r="GT68" s="1510"/>
      <c r="GU68" s="1511"/>
      <c r="GV68" s="1362"/>
      <c r="GW68" s="1362"/>
      <c r="GX68" s="1506"/>
      <c r="GY68" s="1507"/>
      <c r="GZ68" s="1508"/>
      <c r="HA68" s="1509"/>
      <c r="HB68" s="1510"/>
      <c r="HC68" s="1511"/>
      <c r="HD68" s="1362"/>
      <c r="HE68" s="1362"/>
      <c r="HF68" s="1506"/>
      <c r="HG68" s="1507"/>
      <c r="HH68" s="1508"/>
      <c r="HI68" s="1509"/>
      <c r="HJ68" s="1510"/>
      <c r="HK68" s="1511"/>
      <c r="HL68" s="1362"/>
      <c r="HM68" s="1362"/>
      <c r="HN68" s="1506"/>
      <c r="HO68" s="1507"/>
      <c r="HP68" s="1508"/>
      <c r="HQ68" s="1509"/>
      <c r="HR68" s="1510"/>
      <c r="HS68" s="1511"/>
      <c r="HT68" s="1362"/>
      <c r="HU68" s="1362"/>
      <c r="HV68" s="1506"/>
      <c r="HW68" s="1507"/>
      <c r="HX68" s="1508"/>
      <c r="HY68" s="1509"/>
      <c r="HZ68" s="1510"/>
      <c r="IA68" s="1511"/>
      <c r="IB68" s="1362"/>
      <c r="IC68" s="1362"/>
      <c r="ID68" s="1506"/>
      <c r="IE68" s="1507"/>
      <c r="IF68" s="1508"/>
      <c r="IG68" s="1509"/>
      <c r="IH68" s="1510"/>
      <c r="II68" s="1511"/>
      <c r="IJ68" s="1362"/>
      <c r="IK68" s="1362"/>
      <c r="IL68" s="1506"/>
      <c r="IM68" s="1507"/>
      <c r="IN68" s="1508"/>
      <c r="IO68" s="1509"/>
      <c r="IP68" s="1510"/>
      <c r="IQ68" s="1511"/>
      <c r="IR68" s="1362"/>
      <c r="IS68" s="1362"/>
      <c r="IT68" s="1506"/>
      <c r="IU68" s="1507"/>
    </row>
    <row r="69" spans="1:255" ht="23.25" thickBot="1">
      <c r="A69" s="1487" t="s">
        <v>2892</v>
      </c>
      <c r="B69" s="1488"/>
      <c r="C69" s="1489" t="s">
        <v>2893</v>
      </c>
      <c r="D69" s="1490" t="s">
        <v>2894</v>
      </c>
      <c r="E69" s="1051">
        <v>0</v>
      </c>
      <c r="F69" s="1051">
        <v>0</v>
      </c>
    </row>
    <row r="70" spans="1:255">
      <c r="A70" s="1476" t="s">
        <v>2547</v>
      </c>
      <c r="B70" s="1408"/>
      <c r="C70" s="1381" t="str">
        <f>IF(VLOOKUP($A70,Osnova!$A:$C,1)=$A70,VLOOKUP($A70,Osnova!$A:$C,3),0)</f>
        <v xml:space="preserve">Náhrady škôd </v>
      </c>
      <c r="D70" s="1477">
        <v>6301</v>
      </c>
      <c r="E70" s="1052">
        <f>'ANAL CF'!$I$35</f>
        <v>0</v>
      </c>
      <c r="F70" s="1052">
        <f>'ANAL CF'!$J$35</f>
        <v>0</v>
      </c>
      <c r="H70" s="1040">
        <f>IF(VLOOKUP($A70,'hk2013'!$A:$G,1)=$A70,VLOOKUP($A70,'hk2013'!$A:$G,6),0)</f>
        <v>0</v>
      </c>
      <c r="I70" s="1040">
        <f>IF(VLOOKUP($A70,'hk2013'!$A:$G,1)=$A70,VLOOKUP($A70,'hk2013'!$A:$G,7),0)</f>
        <v>0</v>
      </c>
      <c r="J70" s="1040">
        <f>IF(VLOOKUP($A70,'hk2013'!$A:$H,1)=$A70,VLOOKUP($A70,'hk2013'!$A:$H,8),0)</f>
        <v>0</v>
      </c>
      <c r="K70" s="1040">
        <f t="shared" si="0"/>
        <v>0</v>
      </c>
      <c r="M70" s="1040">
        <f>IF(VLOOKUP($A70,'hk2012'!$A:$G,1)=$A70,VLOOKUP($A70,'hk2012'!$A:$G,6),0)</f>
        <v>0</v>
      </c>
      <c r="N70" s="1040">
        <f>IF(VLOOKUP($A70,'hk2012'!$A:$G,1)=$A70,VLOOKUP($A70,'hk2012'!$A:$G,7),0)</f>
        <v>0</v>
      </c>
      <c r="O70" s="1040">
        <f>IF(VLOOKUP($A70,'hk2012'!$A:$H,1)=$A70,VLOOKUP($A70,'hk2012'!$A:$H,8),0)</f>
        <v>0</v>
      </c>
      <c r="P70" s="1040">
        <f>SUM(M70+N70-O70)</f>
        <v>0</v>
      </c>
    </row>
    <row r="71" spans="1:255">
      <c r="A71" s="1476" t="s">
        <v>2549</v>
      </c>
      <c r="B71" s="1408"/>
      <c r="C71" s="1381" t="str">
        <f>IF(VLOOKUP($A71,Osnova!$A:$C,1)=$A71,VLOOKUP($A71,Osnova!$A:$C,3),0)</f>
        <v xml:space="preserve">Ostatné mimoriadne výnosy </v>
      </c>
      <c r="D71" s="1477">
        <f>SUM(D70+1)</f>
        <v>6302</v>
      </c>
      <c r="E71" s="1052">
        <f>'ANAL CF'!$I$39</f>
        <v>0</v>
      </c>
      <c r="F71" s="1052">
        <f>'ANAL CF'!$J$39</f>
        <v>0</v>
      </c>
      <c r="H71" s="1040">
        <f>IF(VLOOKUP($A71,'hk2013'!$A:$G,1)=$A71,VLOOKUP($A71,'hk2013'!$A:$G,6),0)</f>
        <v>0</v>
      </c>
      <c r="I71" s="1040">
        <f>IF(VLOOKUP($A71,'hk2013'!$A:$G,1)=$A71,VLOOKUP($A71,'hk2013'!$A:$G,7),0)</f>
        <v>0</v>
      </c>
      <c r="J71" s="1040">
        <f>IF(VLOOKUP($A71,'hk2013'!$A:$H,1)=$A71,VLOOKUP($A71,'hk2013'!$A:$H,8),0)</f>
        <v>879.88</v>
      </c>
      <c r="K71" s="1040">
        <f t="shared" si="0"/>
        <v>-879.88</v>
      </c>
      <c r="M71" s="1040">
        <f>IF(VLOOKUP($A71,'hk2012'!$A:$G,1)=$A71,VLOOKUP($A71,'hk2012'!$A:$G,6),0)</f>
        <v>0</v>
      </c>
      <c r="N71" s="1040">
        <f>IF(VLOOKUP($A71,'hk2012'!$A:$G,1)=$A71,VLOOKUP($A71,'hk2012'!$A:$G,7),0)</f>
        <v>0</v>
      </c>
      <c r="O71" s="1040">
        <f>IF(VLOOKUP($A71,'hk2012'!$A:$H,1)=$A71,VLOOKUP($A71,'hk2012'!$A:$H,8),0)</f>
        <v>0</v>
      </c>
      <c r="P71" s="1040">
        <f>SUM(M71+N71-O71)</f>
        <v>0</v>
      </c>
    </row>
    <row r="72" spans="1:255" ht="12" thickBot="1">
      <c r="A72" s="1476" t="s">
        <v>2534</v>
      </c>
      <c r="B72" s="1408"/>
      <c r="C72" s="1399" t="s">
        <v>3070</v>
      </c>
      <c r="D72" s="1477">
        <f>SUM(D71+1)</f>
        <v>6303</v>
      </c>
      <c r="E72" s="1052">
        <f>'ANAL CF'!$I$109</f>
        <v>0</v>
      </c>
      <c r="F72" s="1052">
        <f>'ANAL CF'!$J$109</f>
        <v>0</v>
      </c>
    </row>
    <row r="73" spans="1:255" ht="23.25" thickBot="1">
      <c r="A73" s="1384" t="s">
        <v>2895</v>
      </c>
      <c r="B73" s="1385"/>
      <c r="C73" s="1386" t="s">
        <v>2896</v>
      </c>
      <c r="D73" s="1387" t="s">
        <v>129</v>
      </c>
      <c r="E73" s="1053">
        <v>0</v>
      </c>
      <c r="F73" s="1053">
        <v>0</v>
      </c>
    </row>
    <row r="74" spans="1:255">
      <c r="A74" s="1476" t="s">
        <v>2463</v>
      </c>
      <c r="B74" s="1408"/>
      <c r="C74" s="1381" t="str">
        <f>IF(VLOOKUP($A74,Osnova!$A:$C,1)=$A74,VLOOKUP($A74,Osnova!$A:$C,3),0)</f>
        <v xml:space="preserve">Škody </v>
      </c>
      <c r="D74" s="1477">
        <v>6401</v>
      </c>
      <c r="E74" s="1052">
        <f>'ANAL CF'!$I$43</f>
        <v>0</v>
      </c>
      <c r="F74" s="1052">
        <f>'ANAL CF'!$J$43</f>
        <v>0</v>
      </c>
      <c r="H74" s="1040">
        <f>IF(VLOOKUP($A74,'hk2013'!$A:$G,1)=$A74,VLOOKUP($A74,'hk2013'!$A:$G,6),0)</f>
        <v>0</v>
      </c>
      <c r="I74" s="1040">
        <f>IF(VLOOKUP($A74,'hk2013'!$A:$G,1)=$A74,VLOOKUP($A74,'hk2013'!$A:$G,7),0)</f>
        <v>0</v>
      </c>
      <c r="J74" s="1040">
        <f>IF(VLOOKUP($A74,'hk2013'!$A:$H,1)=$A74,VLOOKUP($A74,'hk2013'!$A:$H,8),0)</f>
        <v>0</v>
      </c>
      <c r="K74" s="1040">
        <f t="shared" si="0"/>
        <v>0</v>
      </c>
      <c r="M74" s="1040">
        <f>IF(VLOOKUP($A74,'hk2012'!$A:$G,1)=$A74,VLOOKUP($A74,'hk2012'!$A:$G,6),0)</f>
        <v>0</v>
      </c>
      <c r="N74" s="1040">
        <f>IF(VLOOKUP($A74,'hk2012'!$A:$G,1)=$A74,VLOOKUP($A74,'hk2012'!$A:$G,7),0)</f>
        <v>0</v>
      </c>
      <c r="O74" s="1040">
        <f>IF(VLOOKUP($A74,'hk2012'!$A:$H,1)=$A74,VLOOKUP($A74,'hk2012'!$A:$H,8),0)</f>
        <v>0</v>
      </c>
      <c r="P74" s="1040">
        <f>SUM(M74+N74-O74)</f>
        <v>0</v>
      </c>
    </row>
    <row r="75" spans="1:255">
      <c r="A75" s="1476" t="s">
        <v>2465</v>
      </c>
      <c r="B75" s="1408"/>
      <c r="C75" s="1381" t="str">
        <f>IF(VLOOKUP($A75,Osnova!$A:$C,1)=$A75,VLOOKUP($A75,Osnova!$A:$C,3),0)</f>
        <v xml:space="preserve">Ostatné mimoriadne náklady </v>
      </c>
      <c r="D75" s="1477">
        <f>SUM(D74+1)</f>
        <v>6402</v>
      </c>
      <c r="E75" s="1052">
        <f>'ANAL CF'!$I$47</f>
        <v>0</v>
      </c>
      <c r="F75" s="1052">
        <f>'ANAL CF'!$J$47</f>
        <v>0</v>
      </c>
      <c r="H75" s="1040">
        <f>IF(VLOOKUP($A75,'hk2013'!$A:$G,1)=$A75,VLOOKUP($A75,'hk2013'!$A:$G,6),0)</f>
        <v>0</v>
      </c>
      <c r="I75" s="1040">
        <f>IF(VLOOKUP($A75,'hk2013'!$A:$G,1)=$A75,VLOOKUP($A75,'hk2013'!$A:$G,7),0)</f>
        <v>0</v>
      </c>
      <c r="J75" s="1040">
        <f>IF(VLOOKUP($A75,'hk2013'!$A:$H,1)=$A75,VLOOKUP($A75,'hk2013'!$A:$H,8),0)</f>
        <v>0</v>
      </c>
      <c r="K75" s="1040">
        <f t="shared" si="0"/>
        <v>0</v>
      </c>
      <c r="M75" s="1040">
        <f>IF(VLOOKUP($A75,'hk2012'!$A:$G,1)=$A75,VLOOKUP($A75,'hk2012'!$A:$G,6),0)</f>
        <v>0</v>
      </c>
      <c r="N75" s="1040">
        <f>IF(VLOOKUP($A75,'hk2012'!$A:$G,1)=$A75,VLOOKUP($A75,'hk2012'!$A:$G,7),0)</f>
        <v>0</v>
      </c>
      <c r="O75" s="1040">
        <f>IF(VLOOKUP($A75,'hk2012'!$A:$H,1)=$A75,VLOOKUP($A75,'hk2012'!$A:$H,8),0)</f>
        <v>0</v>
      </c>
      <c r="P75" s="1040">
        <f>SUM(M75+N75-O75)</f>
        <v>0</v>
      </c>
    </row>
    <row r="76" spans="1:255" ht="12" thickBot="1">
      <c r="A76" s="1480" t="s">
        <v>2445</v>
      </c>
      <c r="B76" s="1442"/>
      <c r="C76" s="1392" t="s">
        <v>3069</v>
      </c>
      <c r="D76" s="1481">
        <f>SUM(D75+1)</f>
        <v>6403</v>
      </c>
      <c r="E76" s="1058">
        <f>'ANAL CF'!$I$105</f>
        <v>0</v>
      </c>
      <c r="F76" s="1058">
        <f>'ANAL CF'!$J$105</f>
        <v>0</v>
      </c>
    </row>
    <row r="77" spans="1:255" s="1057" customFormat="1" ht="23.25" thickBot="1">
      <c r="A77" s="1483" t="s">
        <v>2897</v>
      </c>
      <c r="B77" s="1484"/>
      <c r="C77" s="1485" t="s">
        <v>2898</v>
      </c>
      <c r="D77" s="1486" t="s">
        <v>143</v>
      </c>
      <c r="E77" s="1056">
        <f>SUM(E78-E81+E84-E87+E90-E93)</f>
        <v>0</v>
      </c>
      <c r="F77" s="1056">
        <f>SUM(F78-F81+F84-F87+F90-F93)</f>
        <v>0</v>
      </c>
      <c r="G77" s="1507"/>
      <c r="L77" s="1362"/>
      <c r="Q77" s="1509"/>
      <c r="R77" s="1510"/>
      <c r="S77" s="1511"/>
      <c r="T77" s="1362"/>
      <c r="U77" s="1362"/>
      <c r="V77" s="1506"/>
      <c r="W77" s="1507"/>
      <c r="X77" s="1508"/>
      <c r="Y77" s="1509"/>
      <c r="Z77" s="1510"/>
      <c r="AA77" s="1511"/>
      <c r="AB77" s="1362"/>
      <c r="AC77" s="1362"/>
      <c r="AD77" s="1506"/>
      <c r="AE77" s="1507"/>
      <c r="AF77" s="1508"/>
      <c r="AG77" s="1509"/>
      <c r="AH77" s="1510"/>
      <c r="AI77" s="1511"/>
      <c r="AJ77" s="1362"/>
      <c r="AK77" s="1362"/>
      <c r="AL77" s="1506"/>
      <c r="AM77" s="1507"/>
      <c r="AN77" s="1508"/>
      <c r="AO77" s="1509"/>
      <c r="AP77" s="1510"/>
      <c r="AQ77" s="1511"/>
      <c r="AR77" s="1362"/>
      <c r="AS77" s="1362"/>
      <c r="AT77" s="1506"/>
      <c r="AU77" s="1507"/>
      <c r="AV77" s="1508"/>
      <c r="AW77" s="1509"/>
      <c r="AX77" s="1510"/>
      <c r="AY77" s="1511"/>
      <c r="AZ77" s="1362"/>
      <c r="BA77" s="1362"/>
      <c r="BB77" s="1506"/>
      <c r="BC77" s="1507"/>
      <c r="BD77" s="1508"/>
      <c r="BE77" s="1509"/>
      <c r="BF77" s="1510"/>
      <c r="BG77" s="1511"/>
      <c r="BH77" s="1362"/>
      <c r="BI77" s="1362"/>
      <c r="BJ77" s="1506"/>
      <c r="BK77" s="1507"/>
      <c r="BL77" s="1508"/>
      <c r="BM77" s="1509"/>
      <c r="BN77" s="1510"/>
      <c r="BO77" s="1511"/>
      <c r="BP77" s="1362"/>
      <c r="BQ77" s="1362"/>
      <c r="BR77" s="1506"/>
      <c r="BS77" s="1507"/>
      <c r="BT77" s="1508"/>
      <c r="BU77" s="1509"/>
      <c r="BV77" s="1510"/>
      <c r="BW77" s="1511"/>
      <c r="BX77" s="1362"/>
      <c r="BY77" s="1362"/>
      <c r="BZ77" s="1506"/>
      <c r="CA77" s="1507"/>
      <c r="CB77" s="1508"/>
      <c r="CC77" s="1509"/>
      <c r="CD77" s="1510"/>
      <c r="CE77" s="1511"/>
      <c r="CF77" s="1362"/>
      <c r="CG77" s="1362"/>
      <c r="CH77" s="1506"/>
      <c r="CI77" s="1507"/>
      <c r="CJ77" s="1508"/>
      <c r="CK77" s="1509"/>
      <c r="CL77" s="1510"/>
      <c r="CM77" s="1511"/>
      <c r="CN77" s="1362"/>
      <c r="CO77" s="1362"/>
      <c r="CP77" s="1506"/>
      <c r="CQ77" s="1507"/>
      <c r="CR77" s="1508"/>
      <c r="CS77" s="1509"/>
      <c r="CT77" s="1510"/>
      <c r="CU77" s="1511"/>
      <c r="CV77" s="1362"/>
      <c r="CW77" s="1362"/>
      <c r="CX77" s="1506"/>
      <c r="CY77" s="1507"/>
      <c r="CZ77" s="1508"/>
      <c r="DA77" s="1509"/>
      <c r="DB77" s="1510"/>
      <c r="DC77" s="1511"/>
      <c r="DD77" s="1362"/>
      <c r="DE77" s="1362"/>
      <c r="DF77" s="1506"/>
      <c r="DG77" s="1507"/>
      <c r="DH77" s="1508"/>
      <c r="DI77" s="1509"/>
      <c r="DJ77" s="1510"/>
      <c r="DK77" s="1511"/>
      <c r="DL77" s="1362"/>
      <c r="DM77" s="1362"/>
      <c r="DN77" s="1506"/>
      <c r="DO77" s="1507"/>
      <c r="DP77" s="1508"/>
      <c r="DQ77" s="1509"/>
      <c r="DR77" s="1510"/>
      <c r="DS77" s="1511"/>
      <c r="DT77" s="1362"/>
      <c r="DU77" s="1362"/>
      <c r="DV77" s="1506"/>
      <c r="DW77" s="1507"/>
      <c r="DX77" s="1508"/>
      <c r="DY77" s="1509"/>
      <c r="DZ77" s="1510"/>
      <c r="EA77" s="1511"/>
      <c r="EB77" s="1362"/>
      <c r="EC77" s="1362"/>
      <c r="ED77" s="1506"/>
      <c r="EE77" s="1507"/>
      <c r="EF77" s="1508"/>
      <c r="EG77" s="1509"/>
      <c r="EH77" s="1510"/>
      <c r="EI77" s="1511"/>
      <c r="EJ77" s="1362"/>
      <c r="EK77" s="1362"/>
      <c r="EL77" s="1506"/>
      <c r="EM77" s="1507"/>
      <c r="EN77" s="1508"/>
      <c r="EO77" s="1509"/>
      <c r="EP77" s="1510"/>
      <c r="EQ77" s="1511"/>
      <c r="ER77" s="1362"/>
      <c r="ES77" s="1362"/>
      <c r="ET77" s="1506"/>
      <c r="EU77" s="1507"/>
      <c r="EV77" s="1508"/>
      <c r="EW77" s="1509"/>
      <c r="EX77" s="1510"/>
      <c r="EY77" s="1511"/>
      <c r="EZ77" s="1362"/>
      <c r="FA77" s="1362"/>
      <c r="FB77" s="1506"/>
      <c r="FC77" s="1507"/>
      <c r="FD77" s="1508"/>
      <c r="FE77" s="1509"/>
      <c r="FF77" s="1510"/>
      <c r="FG77" s="1511"/>
      <c r="FH77" s="1362"/>
      <c r="FI77" s="1362"/>
      <c r="FJ77" s="1506"/>
      <c r="FK77" s="1507"/>
      <c r="FL77" s="1508"/>
      <c r="FM77" s="1509"/>
      <c r="FN77" s="1510"/>
      <c r="FO77" s="1511"/>
      <c r="FP77" s="1362"/>
      <c r="FQ77" s="1362"/>
      <c r="FR77" s="1506"/>
      <c r="FS77" s="1507"/>
      <c r="FT77" s="1508"/>
      <c r="FU77" s="1509"/>
      <c r="FV77" s="1510"/>
      <c r="FW77" s="1511"/>
      <c r="FX77" s="1362"/>
      <c r="FY77" s="1362"/>
      <c r="FZ77" s="1506"/>
      <c r="GA77" s="1507"/>
      <c r="GB77" s="1508"/>
      <c r="GC77" s="1509"/>
      <c r="GD77" s="1510"/>
      <c r="GE77" s="1511"/>
      <c r="GF77" s="1362"/>
      <c r="GG77" s="1362"/>
      <c r="GH77" s="1506"/>
      <c r="GI77" s="1507"/>
      <c r="GJ77" s="1508"/>
      <c r="GK77" s="1509"/>
      <c r="GL77" s="1510"/>
      <c r="GM77" s="1511"/>
      <c r="GN77" s="1362"/>
      <c r="GO77" s="1362"/>
      <c r="GP77" s="1506"/>
      <c r="GQ77" s="1507"/>
      <c r="GR77" s="1508"/>
      <c r="GS77" s="1509"/>
      <c r="GT77" s="1510"/>
      <c r="GU77" s="1511"/>
      <c r="GV77" s="1362"/>
      <c r="GW77" s="1362"/>
      <c r="GX77" s="1506"/>
      <c r="GY77" s="1507"/>
      <c r="GZ77" s="1508"/>
      <c r="HA77" s="1509"/>
      <c r="HB77" s="1510"/>
      <c r="HC77" s="1511"/>
      <c r="HD77" s="1362"/>
      <c r="HE77" s="1362"/>
      <c r="HF77" s="1506"/>
      <c r="HG77" s="1507"/>
      <c r="HH77" s="1508"/>
      <c r="HI77" s="1509"/>
      <c r="HJ77" s="1510"/>
      <c r="HK77" s="1511"/>
      <c r="HL77" s="1362"/>
      <c r="HM77" s="1362"/>
      <c r="HN77" s="1506"/>
      <c r="HO77" s="1507"/>
      <c r="HP77" s="1508"/>
      <c r="HQ77" s="1509"/>
      <c r="HR77" s="1510"/>
      <c r="HS77" s="1511"/>
      <c r="HT77" s="1362"/>
      <c r="HU77" s="1362"/>
      <c r="HV77" s="1506"/>
      <c r="HW77" s="1507"/>
      <c r="HX77" s="1508"/>
      <c r="HY77" s="1509"/>
      <c r="HZ77" s="1510"/>
      <c r="IA77" s="1511"/>
      <c r="IB77" s="1362"/>
      <c r="IC77" s="1362"/>
      <c r="ID77" s="1506"/>
      <c r="IE77" s="1507"/>
      <c r="IF77" s="1508"/>
      <c r="IG77" s="1509"/>
      <c r="IH77" s="1510"/>
      <c r="II77" s="1511"/>
      <c r="IJ77" s="1362"/>
      <c r="IK77" s="1362"/>
      <c r="IL77" s="1506"/>
      <c r="IM77" s="1507"/>
      <c r="IN77" s="1508"/>
      <c r="IO77" s="1509"/>
      <c r="IP77" s="1510"/>
      <c r="IQ77" s="1511"/>
      <c r="IR77" s="1362"/>
      <c r="IS77" s="1362"/>
      <c r="IT77" s="1506"/>
      <c r="IU77" s="1507"/>
    </row>
    <row r="78" spans="1:255" ht="12" thickBot="1">
      <c r="A78" s="1487" t="s">
        <v>2899</v>
      </c>
      <c r="B78" s="1488"/>
      <c r="C78" s="1489" t="s">
        <v>2900</v>
      </c>
      <c r="D78" s="1490" t="s">
        <v>156</v>
      </c>
      <c r="E78" s="1051">
        <f>SUM(E79:E80)</f>
        <v>0</v>
      </c>
      <c r="F78" s="1051">
        <f>SUM(F79:F80)</f>
        <v>0</v>
      </c>
    </row>
    <row r="79" spans="1:255">
      <c r="A79" s="1476" t="s">
        <v>2533</v>
      </c>
      <c r="B79" s="1408"/>
      <c r="C79" s="1399"/>
      <c r="D79" s="1477">
        <v>6601</v>
      </c>
      <c r="E79" s="1052">
        <f>'ANAL CF'!$I$58</f>
        <v>0</v>
      </c>
      <c r="F79" s="1052">
        <f>'ANAL CF'!$J$58</f>
        <v>0</v>
      </c>
      <c r="H79" s="1040">
        <f>IF(VLOOKUP($A79,'hk2013'!$A:$G,1)=$A79,VLOOKUP($A79,'hk2013'!$A:$G,6),0)</f>
        <v>0</v>
      </c>
      <c r="I79" s="1040">
        <f>IF(VLOOKUP($A79,'hk2013'!$A:$G,1)=$A79,VLOOKUP($A79,'hk2013'!$A:$G,7),0)</f>
        <v>0</v>
      </c>
      <c r="J79" s="1040">
        <f>IF(VLOOKUP($A79,'hk2013'!$A:$H,1)=$A79,VLOOKUP($A79,'hk2013'!$A:$H,8),0)</f>
        <v>2.0000000000000004E-2</v>
      </c>
      <c r="K79" s="1040">
        <f t="shared" ref="K79:K88" si="9">SUM(H79+I79-J79)</f>
        <v>-2.0000000000000004E-2</v>
      </c>
      <c r="M79" s="1040">
        <f>IF(VLOOKUP($A79,'hk2012'!$A:$G,1)=$A79,VLOOKUP($A79,'hk2012'!$A:$G,6),0)</f>
        <v>0</v>
      </c>
      <c r="N79" s="1040">
        <f>IF(VLOOKUP($A79,'hk2012'!$A:$G,1)=$A79,VLOOKUP($A79,'hk2012'!$A:$G,7),0)</f>
        <v>0</v>
      </c>
      <c r="O79" s="1040">
        <f>IF(VLOOKUP($A79,'hk2012'!$A:$H,1)=$A79,VLOOKUP($A79,'hk2012'!$A:$H,8),0)</f>
        <v>0.03</v>
      </c>
      <c r="P79" s="1040">
        <f>SUM(M79+N79-O79)</f>
        <v>-0.03</v>
      </c>
    </row>
    <row r="80" spans="1:255" ht="12" thickBot="1">
      <c r="A80" s="1476"/>
      <c r="B80" s="1408"/>
      <c r="C80" s="1399"/>
      <c r="D80" s="1477">
        <f>SUM(D79)</f>
        <v>6601</v>
      </c>
      <c r="E80" s="1052"/>
      <c r="F80" s="1478"/>
    </row>
    <row r="81" spans="1:16" ht="12" thickBot="1">
      <c r="A81" s="1384" t="s">
        <v>2901</v>
      </c>
      <c r="B81" s="1385"/>
      <c r="C81" s="1400" t="s">
        <v>2902</v>
      </c>
      <c r="D81" s="1387" t="s">
        <v>174</v>
      </c>
      <c r="E81" s="1053">
        <f>SUM(E82:E83)</f>
        <v>0</v>
      </c>
      <c r="F81" s="1053">
        <f>SUM(F82:F83)</f>
        <v>0</v>
      </c>
    </row>
    <row r="82" spans="1:16">
      <c r="A82" s="1476" t="s">
        <v>2443</v>
      </c>
      <c r="B82" s="1408"/>
      <c r="C82" s="1399"/>
      <c r="D82" s="1477">
        <v>6701</v>
      </c>
      <c r="E82" s="1052">
        <f>'ANAL CF'!$I$53</f>
        <v>0</v>
      </c>
      <c r="F82" s="1052">
        <f>'ANAL CF'!$J$53</f>
        <v>0</v>
      </c>
      <c r="H82" s="1040">
        <f>IF(VLOOKUP($A82,'hk2013'!$A:$G,1)=$A82,VLOOKUP($A82,'hk2013'!$A:$G,6),0)</f>
        <v>0</v>
      </c>
      <c r="I82" s="1040">
        <f>IF(VLOOKUP($A82,'hk2013'!$A:$G,1)=$A82,VLOOKUP($A82,'hk2013'!$A:$G,7),0)</f>
        <v>0</v>
      </c>
      <c r="J82" s="1040">
        <f>IF(VLOOKUP($A82,'hk2013'!$A:$H,1)=$A82,VLOOKUP($A82,'hk2013'!$A:$H,8),0)</f>
        <v>0</v>
      </c>
      <c r="K82" s="1040">
        <f t="shared" si="9"/>
        <v>0</v>
      </c>
      <c r="M82" s="1040">
        <f>IF(VLOOKUP($A82,'hk2012'!$A:$G,1)=$A82,VLOOKUP($A82,'hk2012'!$A:$G,6),0)</f>
        <v>0</v>
      </c>
      <c r="N82" s="1040">
        <f>IF(VLOOKUP($A82,'hk2012'!$A:$G,1)=$A82,VLOOKUP($A82,'hk2012'!$A:$G,7),0)</f>
        <v>0</v>
      </c>
      <c r="O82" s="1040">
        <f>IF(VLOOKUP($A82,'hk2012'!$A:$H,1)=$A82,VLOOKUP($A82,'hk2012'!$A:$H,8),0)</f>
        <v>0</v>
      </c>
      <c r="P82" s="1040">
        <f>SUM(M82+N82-O82)</f>
        <v>0</v>
      </c>
    </row>
    <row r="83" spans="1:16" ht="12" thickBot="1">
      <c r="A83" s="1476"/>
      <c r="B83" s="1408"/>
      <c r="C83" s="1399"/>
      <c r="D83" s="1477">
        <f>SUM(D82+1)</f>
        <v>6702</v>
      </c>
      <c r="E83" s="1052"/>
      <c r="F83" s="1478"/>
    </row>
    <row r="84" spans="1:16" ht="12" thickBot="1">
      <c r="A84" s="1384" t="s">
        <v>2903</v>
      </c>
      <c r="B84" s="1385"/>
      <c r="C84" s="1386" t="s">
        <v>2904</v>
      </c>
      <c r="D84" s="1387" t="s">
        <v>180</v>
      </c>
      <c r="E84" s="1053">
        <f>SUM(E85:E86)</f>
        <v>0</v>
      </c>
      <c r="F84" s="1491"/>
    </row>
    <row r="85" spans="1:16">
      <c r="A85" s="1515" t="s">
        <v>2538</v>
      </c>
      <c r="B85" s="1408"/>
      <c r="C85" s="1399"/>
      <c r="D85" s="1477">
        <v>6801</v>
      </c>
      <c r="E85" s="1052">
        <f>'ANAL CF'!$I$64</f>
        <v>0</v>
      </c>
      <c r="F85" s="1052">
        <f>'ANAL CF'!$J$64</f>
        <v>0</v>
      </c>
      <c r="H85" s="1040">
        <f>IF(VLOOKUP($A85,'hk2013'!$A:$G,1)=$A85,VLOOKUP($A85,'hk2013'!$A:$G,6),0)</f>
        <v>0</v>
      </c>
      <c r="I85" s="1040">
        <f>IF(VLOOKUP($A85,'hk2013'!$A:$G,1)=$A85,VLOOKUP($A85,'hk2013'!$A:$G,7),0)</f>
        <v>0</v>
      </c>
      <c r="J85" s="1040">
        <f>IF(VLOOKUP($A85,'hk2013'!$A:$H,1)=$A85,VLOOKUP($A85,'hk2013'!$A:$H,8),0)</f>
        <v>0</v>
      </c>
      <c r="K85" s="1040">
        <f t="shared" si="9"/>
        <v>0</v>
      </c>
      <c r="M85" s="1040">
        <f>IF(VLOOKUP($A85,'hk2012'!$A:$G,1)=$A85,VLOOKUP($A85,'hk2012'!$A:$G,6),0)</f>
        <v>0</v>
      </c>
      <c r="N85" s="1040">
        <f>IF(VLOOKUP($A85,'hk2012'!$A:$G,1)=$A85,VLOOKUP($A85,'hk2012'!$A:$G,7),0)</f>
        <v>0</v>
      </c>
      <c r="O85" s="1040">
        <f>IF(VLOOKUP($A85,'hk2012'!$A:$H,1)=$A85,VLOOKUP($A85,'hk2012'!$A:$H,8),0)</f>
        <v>0</v>
      </c>
      <c r="P85" s="1040">
        <f>SUM(M85+N85-O85)</f>
        <v>0</v>
      </c>
    </row>
    <row r="86" spans="1:16" ht="12" thickBot="1">
      <c r="A86" s="1515" t="s">
        <v>2540</v>
      </c>
      <c r="B86" s="1408"/>
      <c r="C86" s="1399"/>
      <c r="D86" s="1477">
        <f>SUM(D85+1)</f>
        <v>6802</v>
      </c>
      <c r="E86" s="1052">
        <f>'ANAL CF'!$I$70</f>
        <v>0</v>
      </c>
      <c r="F86" s="1052">
        <f>'ANAL CF'!$J$70</f>
        <v>0</v>
      </c>
      <c r="H86" s="1040">
        <f>IF(VLOOKUP($A86,'hk2013'!$A:$G,1)=$A86,VLOOKUP($A86,'hk2013'!$A:$G,6),0)</f>
        <v>0</v>
      </c>
      <c r="I86" s="1040">
        <f>IF(VLOOKUP($A86,'hk2013'!$A:$G,1)=$A86,VLOOKUP($A86,'hk2013'!$A:$G,7),0)</f>
        <v>0</v>
      </c>
      <c r="J86" s="1040">
        <f>IF(VLOOKUP($A86,'hk2013'!$A:$H,1)=$A86,VLOOKUP($A86,'hk2013'!$A:$H,8),0)</f>
        <v>0</v>
      </c>
      <c r="K86" s="1040">
        <f t="shared" si="9"/>
        <v>0</v>
      </c>
      <c r="M86" s="1040">
        <f>IF(VLOOKUP($A86,'hk2012'!$A:$G,1)=$A86,VLOOKUP($A86,'hk2012'!$A:$G,6),0)</f>
        <v>0</v>
      </c>
      <c r="N86" s="1040">
        <f>IF(VLOOKUP($A86,'hk2012'!$A:$G,1)=$A86,VLOOKUP($A86,'hk2012'!$A:$G,7),0)</f>
        <v>0</v>
      </c>
      <c r="O86" s="1040">
        <f>IF(VLOOKUP($A86,'hk2012'!$A:$H,1)=$A86,VLOOKUP($A86,'hk2012'!$A:$H,8),0)</f>
        <v>0</v>
      </c>
      <c r="P86" s="1040">
        <f>SUM(M86+N86-O86)</f>
        <v>0</v>
      </c>
    </row>
    <row r="87" spans="1:16" ht="12" thickBot="1">
      <c r="A87" s="1384" t="s">
        <v>2905</v>
      </c>
      <c r="B87" s="1385"/>
      <c r="C87" s="1400" t="s">
        <v>2906</v>
      </c>
      <c r="D87" s="1387" t="s">
        <v>191</v>
      </c>
      <c r="E87" s="1053">
        <f>SUM(E88:E89)</f>
        <v>0</v>
      </c>
      <c r="F87" s="1053">
        <f>SUM(F88:F89)</f>
        <v>0</v>
      </c>
    </row>
    <row r="88" spans="1:16">
      <c r="A88" s="1515" t="s">
        <v>2277</v>
      </c>
      <c r="B88" s="1408"/>
      <c r="C88" s="1399"/>
      <c r="D88" s="1477">
        <v>6901</v>
      </c>
      <c r="E88" s="1052">
        <f>'ANAL CF'!$I$77</f>
        <v>0</v>
      </c>
      <c r="F88" s="1052">
        <f>'ANAL CF'!$J$77</f>
        <v>0</v>
      </c>
      <c r="H88" s="1040">
        <f>IF(VLOOKUP($A88,'hk2013'!$A:$G,1)=$A88,VLOOKUP($A88,'hk2013'!$A:$G,6),0)</f>
        <v>0</v>
      </c>
      <c r="I88" s="1040">
        <f>IF(VLOOKUP($A88,'hk2013'!$A:$G,1)=$A88,VLOOKUP($A88,'hk2013'!$A:$G,7),0)</f>
        <v>0</v>
      </c>
      <c r="J88" s="1040">
        <f>IF(VLOOKUP($A88,'hk2013'!$A:$H,1)=$A88,VLOOKUP($A88,'hk2013'!$A:$H,8),0)</f>
        <v>0</v>
      </c>
      <c r="K88" s="1040">
        <f t="shared" si="9"/>
        <v>0</v>
      </c>
      <c r="M88" s="1040">
        <f>IF(VLOOKUP($A88,'hk2012'!$A:$G,1)=$A88,VLOOKUP($A88,'hk2012'!$A:$G,6),0)</f>
        <v>0</v>
      </c>
      <c r="N88" s="1040">
        <f>IF(VLOOKUP($A88,'hk2012'!$A:$G,1)=$A88,VLOOKUP($A88,'hk2012'!$A:$G,7),0)</f>
        <v>0</v>
      </c>
      <c r="O88" s="1040">
        <f>IF(VLOOKUP($A88,'hk2012'!$A:$H,1)=$A88,VLOOKUP($A88,'hk2012'!$A:$H,8),0)</f>
        <v>0</v>
      </c>
      <c r="P88" s="1040">
        <f>SUM(M88+N88-O88)</f>
        <v>0</v>
      </c>
    </row>
    <row r="89" spans="1:16" ht="12" thickBot="1">
      <c r="A89" s="1476"/>
      <c r="B89" s="1408"/>
      <c r="C89" s="1399"/>
      <c r="D89" s="1477">
        <f>SUM(D88+1)</f>
        <v>6902</v>
      </c>
      <c r="E89" s="1052"/>
      <c r="F89" s="1478"/>
    </row>
    <row r="90" spans="1:16" ht="34.5" thickBot="1">
      <c r="A90" s="1384" t="s">
        <v>2907</v>
      </c>
      <c r="B90" s="1385"/>
      <c r="C90" s="1386" t="s">
        <v>2908</v>
      </c>
      <c r="D90" s="1387" t="s">
        <v>206</v>
      </c>
      <c r="E90" s="1053">
        <f>SUM(E91:E92)</f>
        <v>0</v>
      </c>
      <c r="F90" s="1053">
        <f>SUM(F91:F92)</f>
        <v>0</v>
      </c>
    </row>
    <row r="91" spans="1:16">
      <c r="A91" s="1476"/>
      <c r="B91" s="1408"/>
      <c r="C91" s="1399"/>
      <c r="D91" s="1477">
        <v>7001</v>
      </c>
      <c r="E91" s="1052"/>
      <c r="F91" s="1478"/>
    </row>
    <row r="92" spans="1:16" ht="12" thickBot="1">
      <c r="A92" s="1476"/>
      <c r="B92" s="1408"/>
      <c r="C92" s="1399"/>
      <c r="D92" s="1477">
        <f>SUM(D91+1)</f>
        <v>7002</v>
      </c>
      <c r="E92" s="1052"/>
      <c r="F92" s="1478"/>
    </row>
    <row r="93" spans="1:16" ht="34.5" thickBot="1">
      <c r="A93" s="1384" t="s">
        <v>2909</v>
      </c>
      <c r="B93" s="1385"/>
      <c r="C93" s="1400" t="s">
        <v>2910</v>
      </c>
      <c r="D93" s="1387" t="s">
        <v>212</v>
      </c>
      <c r="E93" s="1053">
        <f>SUM(E94:E95)</f>
        <v>0</v>
      </c>
      <c r="F93" s="1053">
        <f>SUM(F94:F95)</f>
        <v>0</v>
      </c>
    </row>
    <row r="94" spans="1:16">
      <c r="A94" s="1476"/>
      <c r="B94" s="1408"/>
      <c r="C94" s="1399"/>
      <c r="D94" s="1477">
        <v>7101</v>
      </c>
      <c r="E94" s="1052"/>
      <c r="F94" s="1478"/>
    </row>
    <row r="95" spans="1:16" ht="12" thickBot="1">
      <c r="A95" s="1476"/>
      <c r="B95" s="1408"/>
      <c r="C95" s="1399"/>
      <c r="D95" s="1477">
        <f>SUM(D94+1)</f>
        <v>7102</v>
      </c>
      <c r="E95" s="1052"/>
      <c r="F95" s="1478"/>
    </row>
    <row r="96" spans="1:16" ht="34.5" thickBot="1">
      <c r="A96" s="1416" t="s">
        <v>2911</v>
      </c>
      <c r="B96" s="1417"/>
      <c r="C96" s="1434" t="s">
        <v>2912</v>
      </c>
      <c r="D96" s="1419" t="s">
        <v>2913</v>
      </c>
      <c r="E96" s="1053"/>
      <c r="F96" s="1491"/>
    </row>
    <row r="97" spans="1:6" ht="12" thickBot="1">
      <c r="A97" s="1516"/>
      <c r="B97" s="1332"/>
      <c r="C97" s="1517"/>
      <c r="D97" s="1518"/>
      <c r="E97" s="1059"/>
      <c r="F97" s="1519"/>
    </row>
    <row r="98" spans="1:6" ht="12.75" thickTop="1" thickBot="1">
      <c r="A98" s="1520" t="s">
        <v>2914</v>
      </c>
      <c r="B98" s="1521"/>
      <c r="C98" s="1522" t="s">
        <v>2915</v>
      </c>
      <c r="D98" s="1523">
        <v>73</v>
      </c>
      <c r="E98" s="1060">
        <f>SUM(E96+E77+E68+E61+E54+E44+E11)</f>
        <v>0</v>
      </c>
      <c r="F98" s="1060">
        <f>SUM(F96+F77+F68+F61+F54+F44+F11)</f>
        <v>0</v>
      </c>
    </row>
    <row r="99" spans="1:6" ht="12" thickTop="1"/>
  </sheetData>
  <mergeCells count="10">
    <mergeCell ref="A1:A2"/>
    <mergeCell ref="C1:C2"/>
    <mergeCell ref="D1:D2"/>
    <mergeCell ref="E1:F1"/>
    <mergeCell ref="E2:F2"/>
    <mergeCell ref="A3:A4"/>
    <mergeCell ref="C3:C4"/>
    <mergeCell ref="D3:D4"/>
    <mergeCell ref="E3:E4"/>
    <mergeCell ref="F3:F4"/>
  </mergeCell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7"/>
  <sheetViews>
    <sheetView topLeftCell="A19" zoomScale="160" zoomScaleNormal="160" workbookViewId="0">
      <selection activeCell="K48" sqref="K48"/>
    </sheetView>
  </sheetViews>
  <sheetFormatPr defaultRowHeight="11.25"/>
  <cols>
    <col min="1" max="1" width="6.5703125" style="1040" customWidth="1"/>
    <col min="2" max="2" width="1.7109375" style="1040" hidden="1" customWidth="1"/>
    <col min="3" max="3" width="45.7109375" style="1040" customWidth="1"/>
    <col min="4" max="4" width="5.5703125" style="1040" customWidth="1"/>
    <col min="5" max="5" width="10.42578125" style="1040" customWidth="1"/>
    <col min="6" max="6" width="10" style="1040" customWidth="1"/>
    <col min="7" max="7" width="8.42578125" style="1040" customWidth="1"/>
    <col min="8" max="8" width="5.7109375" style="1040" customWidth="1"/>
    <col min="9" max="16384" width="9.140625" style="1040"/>
  </cols>
  <sheetData>
    <row r="1" spans="1:6">
      <c r="A1" s="1543"/>
      <c r="B1" s="1332"/>
      <c r="C1" s="1333"/>
      <c r="D1" s="1331"/>
      <c r="E1" s="1544"/>
    </row>
    <row r="2" spans="1:6" ht="12" thickBot="1">
      <c r="A2" s="1712" t="s">
        <v>2850</v>
      </c>
      <c r="B2" s="1338"/>
      <c r="C2" s="1692" t="s">
        <v>2588</v>
      </c>
      <c r="D2" s="1694" t="s">
        <v>2589</v>
      </c>
      <c r="E2" s="1714" t="s">
        <v>2590</v>
      </c>
      <c r="F2" s="1715"/>
    </row>
    <row r="3" spans="1:6">
      <c r="A3" s="1713"/>
      <c r="B3" s="1339"/>
      <c r="C3" s="1693"/>
      <c r="D3" s="1695"/>
      <c r="E3" s="1566" t="s">
        <v>3064</v>
      </c>
      <c r="F3" s="1574" t="s">
        <v>3063</v>
      </c>
    </row>
    <row r="4" spans="1:6" ht="6.75" customHeight="1">
      <c r="A4" s="1716" t="s">
        <v>219</v>
      </c>
      <c r="B4" s="1341"/>
      <c r="C4" s="1693" t="s">
        <v>220</v>
      </c>
      <c r="D4" s="1699" t="s">
        <v>221</v>
      </c>
      <c r="E4" s="1717">
        <v>1</v>
      </c>
      <c r="F4" s="1719">
        <v>2</v>
      </c>
    </row>
    <row r="5" spans="1:6" ht="12" thickBot="1">
      <c r="A5" s="1716"/>
      <c r="B5" s="1341"/>
      <c r="C5" s="1693"/>
      <c r="D5" s="1699"/>
      <c r="E5" s="1718"/>
      <c r="F5" s="1720"/>
    </row>
    <row r="6" spans="1:6" ht="12.75" thickTop="1" thickBot="1">
      <c r="A6" s="1545" t="s">
        <v>2916</v>
      </c>
      <c r="B6" s="1546"/>
      <c r="C6" s="1547" t="s">
        <v>2917</v>
      </c>
      <c r="D6" s="1548">
        <v>74</v>
      </c>
      <c r="E6" s="1549"/>
      <c r="F6" s="1550"/>
    </row>
    <row r="7" spans="1:6" ht="24" thickTop="1" thickBot="1">
      <c r="A7" s="1551" t="s">
        <v>2918</v>
      </c>
      <c r="B7" s="1552"/>
      <c r="C7" s="1553" t="s">
        <v>2919</v>
      </c>
      <c r="D7" s="1554">
        <v>75</v>
      </c>
      <c r="E7" s="1555">
        <f>SUM(E8-E9+E10-E11+E12-E13-E14)</f>
        <v>0</v>
      </c>
      <c r="F7" s="1556">
        <f>SUM(F8-F9+F10-F11+F12-F13-F14)</f>
        <v>0</v>
      </c>
    </row>
    <row r="8" spans="1:6" ht="27.75" customHeight="1" thickTop="1">
      <c r="A8" s="1557" t="s">
        <v>2920</v>
      </c>
      <c r="B8" s="1409"/>
      <c r="C8" s="1399" t="s">
        <v>2921</v>
      </c>
      <c r="D8" s="1477">
        <v>76</v>
      </c>
      <c r="E8" s="1564"/>
      <c r="F8" s="1564"/>
    </row>
    <row r="9" spans="1:6" ht="26.25" customHeight="1">
      <c r="A9" s="1557" t="s">
        <v>2922</v>
      </c>
      <c r="B9" s="1409"/>
      <c r="C9" s="1399" t="s">
        <v>2923</v>
      </c>
      <c r="D9" s="1477">
        <v>77</v>
      </c>
      <c r="E9" s="1564"/>
      <c r="F9" s="1564"/>
    </row>
    <row r="10" spans="1:6">
      <c r="A10" s="1557" t="s">
        <v>2924</v>
      </c>
      <c r="B10" s="1409"/>
      <c r="C10" s="1399" t="s">
        <v>2925</v>
      </c>
      <c r="D10" s="1477">
        <v>78</v>
      </c>
      <c r="E10" s="1564"/>
      <c r="F10" s="1564"/>
    </row>
    <row r="11" spans="1:6">
      <c r="A11" s="1557" t="s">
        <v>2926</v>
      </c>
      <c r="B11" s="1409"/>
      <c r="C11" s="1399" t="s">
        <v>2927</v>
      </c>
      <c r="D11" s="1477">
        <v>79</v>
      </c>
      <c r="E11" s="1564"/>
      <c r="F11" s="1564"/>
    </row>
    <row r="12" spans="1:6" ht="27" customHeight="1">
      <c r="A12" s="1557" t="s">
        <v>2928</v>
      </c>
      <c r="B12" s="1409"/>
      <c r="C12" s="1399" t="s">
        <v>2929</v>
      </c>
      <c r="D12" s="1477">
        <v>80</v>
      </c>
      <c r="E12" s="1564"/>
      <c r="F12" s="1564"/>
    </row>
    <row r="13" spans="1:6" ht="26.25" customHeight="1">
      <c r="A13" s="1557" t="s">
        <v>2930</v>
      </c>
      <c r="B13" s="1409"/>
      <c r="C13" s="1399" t="s">
        <v>2931</v>
      </c>
      <c r="D13" s="1477">
        <v>81</v>
      </c>
      <c r="E13" s="1564"/>
      <c r="F13" s="1564"/>
    </row>
    <row r="14" spans="1:6" ht="27.75" customHeight="1" thickBot="1">
      <c r="A14" s="1557" t="s">
        <v>2932</v>
      </c>
      <c r="B14" s="1409"/>
      <c r="C14" s="1399" t="s">
        <v>2933</v>
      </c>
      <c r="D14" s="1477">
        <v>82</v>
      </c>
      <c r="E14" s="1564"/>
      <c r="F14" s="1564"/>
    </row>
    <row r="15" spans="1:6" ht="12.75" thickTop="1" thickBot="1">
      <c r="A15" s="1551" t="s">
        <v>2934</v>
      </c>
      <c r="B15" s="1552"/>
      <c r="C15" s="1553" t="s">
        <v>2935</v>
      </c>
      <c r="D15" s="1554">
        <v>83</v>
      </c>
      <c r="E15" s="1555">
        <f>SUM(E16+E17-E18+E19-E20-E21)</f>
        <v>0</v>
      </c>
      <c r="F15" s="1556">
        <f>SUM(F16+F17-F18+F19-F20-F21)</f>
        <v>0</v>
      </c>
    </row>
    <row r="16" spans="1:6" ht="27" customHeight="1" thickTop="1">
      <c r="A16" s="1557" t="s">
        <v>2936</v>
      </c>
      <c r="B16" s="1409"/>
      <c r="C16" s="1399" t="s">
        <v>2937</v>
      </c>
      <c r="D16" s="1477">
        <v>84</v>
      </c>
      <c r="E16" s="1564"/>
      <c r="F16" s="1564"/>
    </row>
    <row r="17" spans="1:6" ht="26.25" customHeight="1">
      <c r="A17" s="1557" t="s">
        <v>2938</v>
      </c>
      <c r="B17" s="1409"/>
      <c r="C17" s="1399" t="s">
        <v>2939</v>
      </c>
      <c r="D17" s="1477">
        <v>85</v>
      </c>
      <c r="E17" s="1564"/>
      <c r="F17" s="1564"/>
    </row>
    <row r="18" spans="1:6" ht="26.25" customHeight="1">
      <c r="A18" s="1557" t="s">
        <v>2940</v>
      </c>
      <c r="B18" s="1409"/>
      <c r="C18" s="1399" t="s">
        <v>2941</v>
      </c>
      <c r="D18" s="1477">
        <v>86</v>
      </c>
      <c r="E18" s="1564"/>
      <c r="F18" s="1564"/>
    </row>
    <row r="19" spans="1:6">
      <c r="A19" s="1557" t="s">
        <v>2942</v>
      </c>
      <c r="B19" s="1409"/>
      <c r="C19" s="1399" t="s">
        <v>2943</v>
      </c>
      <c r="D19" s="1477">
        <v>87</v>
      </c>
      <c r="E19" s="1564"/>
      <c r="F19" s="1564"/>
    </row>
    <row r="20" spans="1:6">
      <c r="A20" s="1557" t="s">
        <v>2944</v>
      </c>
      <c r="B20" s="1409"/>
      <c r="C20" s="1399" t="s">
        <v>2945</v>
      </c>
      <c r="D20" s="1477">
        <v>88</v>
      </c>
      <c r="E20" s="1564"/>
      <c r="F20" s="1564"/>
    </row>
    <row r="21" spans="1:6" ht="27.75" customHeight="1" thickBot="1">
      <c r="A21" s="1557" t="s">
        <v>2946</v>
      </c>
      <c r="B21" s="1409"/>
      <c r="C21" s="1399" t="s">
        <v>2947</v>
      </c>
      <c r="D21" s="1477">
        <v>89</v>
      </c>
      <c r="E21" s="1564"/>
      <c r="F21" s="1564"/>
    </row>
    <row r="22" spans="1:6" ht="12.75" thickTop="1" thickBot="1">
      <c r="A22" s="1551" t="s">
        <v>2948</v>
      </c>
      <c r="B22" s="1552"/>
      <c r="C22" s="1553" t="s">
        <v>2774</v>
      </c>
      <c r="D22" s="1554">
        <v>90</v>
      </c>
      <c r="E22" s="1555">
        <f>SUM(E23-E24)</f>
        <v>0</v>
      </c>
      <c r="F22" s="1556">
        <f>SUM(F23-F24)</f>
        <v>0</v>
      </c>
    </row>
    <row r="23" spans="1:6" ht="27" customHeight="1" thickTop="1">
      <c r="A23" s="1557" t="s">
        <v>2949</v>
      </c>
      <c r="B23" s="1409"/>
      <c r="C23" s="1399" t="s">
        <v>2950</v>
      </c>
      <c r="D23" s="1477">
        <v>91</v>
      </c>
      <c r="E23" s="1564"/>
      <c r="F23" s="1564"/>
    </row>
    <row r="24" spans="1:6" ht="29.25" customHeight="1" thickBot="1">
      <c r="A24" s="1557" t="s">
        <v>2951</v>
      </c>
      <c r="B24" s="1409"/>
      <c r="C24" s="1399" t="s">
        <v>2952</v>
      </c>
      <c r="D24" s="1477">
        <v>92</v>
      </c>
      <c r="E24" s="1564"/>
      <c r="F24" s="1564"/>
    </row>
    <row r="25" spans="1:6" ht="12.75" thickTop="1" thickBot="1">
      <c r="A25" s="1551" t="s">
        <v>2953</v>
      </c>
      <c r="B25" s="1552"/>
      <c r="C25" s="1553" t="s">
        <v>2824</v>
      </c>
      <c r="D25" s="1554">
        <v>93</v>
      </c>
      <c r="E25" s="1555">
        <f>SUM(E26-E29+E32-E36+E39-E42)</f>
        <v>0</v>
      </c>
      <c r="F25" s="1556">
        <f>SUM(F26-F29+F32-F36+F39-F42)</f>
        <v>0</v>
      </c>
    </row>
    <row r="26" spans="1:6" ht="12.75" thickTop="1" thickBot="1">
      <c r="A26" s="1551" t="s">
        <v>2954</v>
      </c>
      <c r="B26" s="1552"/>
      <c r="C26" s="1553" t="s">
        <v>2900</v>
      </c>
      <c r="D26" s="1554">
        <v>94</v>
      </c>
      <c r="E26" s="1555">
        <v>0</v>
      </c>
      <c r="F26" s="1556">
        <v>0</v>
      </c>
    </row>
    <row r="27" spans="1:6" ht="12" thickTop="1">
      <c r="A27" s="1557">
        <v>662</v>
      </c>
      <c r="B27" s="1409"/>
      <c r="C27" s="1399"/>
      <c r="D27" s="1477">
        <v>9401</v>
      </c>
      <c r="E27" s="1052">
        <f>'ANAL CF'!$I$59</f>
        <v>0</v>
      </c>
      <c r="F27" s="1052">
        <f>'ANAL CF'!$J$59</f>
        <v>0</v>
      </c>
    </row>
    <row r="28" spans="1:6" ht="12" thickBot="1">
      <c r="A28" s="1557"/>
      <c r="B28" s="1409"/>
      <c r="C28" s="1399"/>
      <c r="D28" s="1477">
        <v>9402</v>
      </c>
      <c r="E28" s="1052"/>
      <c r="F28" s="1052"/>
    </row>
    <row r="29" spans="1:6" ht="12.75" thickTop="1" thickBot="1">
      <c r="A29" s="1551" t="s">
        <v>2955</v>
      </c>
      <c r="B29" s="1552"/>
      <c r="C29" s="1553" t="s">
        <v>2902</v>
      </c>
      <c r="D29" s="1554">
        <v>95</v>
      </c>
      <c r="E29" s="1555">
        <v>0</v>
      </c>
      <c r="F29" s="1556">
        <v>0</v>
      </c>
    </row>
    <row r="30" spans="1:6" ht="12" thickTop="1">
      <c r="A30" s="1557">
        <v>562</v>
      </c>
      <c r="B30" s="1409"/>
      <c r="C30" s="1399"/>
      <c r="D30" s="1477">
        <v>9501</v>
      </c>
      <c r="E30" s="1052">
        <f>'ANAL CF'!$I$54</f>
        <v>0</v>
      </c>
      <c r="F30" s="1052">
        <f>'ANAL CF'!$J$54</f>
        <v>0</v>
      </c>
    </row>
    <row r="31" spans="1:6" ht="12" thickBot="1">
      <c r="A31" s="1557"/>
      <c r="B31" s="1409"/>
      <c r="C31" s="1399"/>
      <c r="D31" s="1477">
        <v>9501</v>
      </c>
      <c r="E31" s="1052"/>
      <c r="F31" s="1052"/>
    </row>
    <row r="32" spans="1:6" ht="12.75" thickTop="1" thickBot="1">
      <c r="A32" s="1551" t="s">
        <v>2956</v>
      </c>
      <c r="B32" s="1552"/>
      <c r="C32" s="1553" t="s">
        <v>2904</v>
      </c>
      <c r="D32" s="1554">
        <v>96</v>
      </c>
      <c r="E32" s="1555">
        <v>0</v>
      </c>
      <c r="F32" s="1556">
        <v>0</v>
      </c>
    </row>
    <row r="33" spans="1:6" ht="12" thickTop="1">
      <c r="A33" s="1557">
        <v>665</v>
      </c>
      <c r="B33" s="1409"/>
      <c r="C33" s="1399"/>
      <c r="D33" s="1477">
        <v>9601</v>
      </c>
      <c r="E33" s="1052">
        <f>'ANAL CF'!$I$65</f>
        <v>0</v>
      </c>
      <c r="F33" s="1052">
        <f>'ANAL CF'!$J$65</f>
        <v>0</v>
      </c>
    </row>
    <row r="34" spans="1:6">
      <c r="A34" s="1557">
        <v>666</v>
      </c>
      <c r="B34" s="1409"/>
      <c r="C34" s="1399"/>
      <c r="D34" s="1477">
        <v>9602</v>
      </c>
      <c r="E34" s="1052">
        <f>'ANAL CF'!$I$71</f>
        <v>0</v>
      </c>
      <c r="F34" s="1052">
        <f>'ANAL CF'!$J$71</f>
        <v>0</v>
      </c>
    </row>
    <row r="35" spans="1:6" ht="12" thickBot="1">
      <c r="A35" s="1557"/>
      <c r="B35" s="1409"/>
      <c r="C35" s="1399"/>
      <c r="D35" s="1477">
        <v>9603</v>
      </c>
      <c r="E35" s="1052"/>
      <c r="F35" s="1052"/>
    </row>
    <row r="36" spans="1:6" ht="12.75" thickTop="1" thickBot="1">
      <c r="A36" s="1551" t="s">
        <v>2957</v>
      </c>
      <c r="B36" s="1552"/>
      <c r="C36" s="1553" t="s">
        <v>2906</v>
      </c>
      <c r="D36" s="1554">
        <v>97</v>
      </c>
      <c r="E36" s="1555">
        <v>0</v>
      </c>
      <c r="F36" s="1556">
        <v>0</v>
      </c>
    </row>
    <row r="37" spans="1:6" ht="12" thickTop="1">
      <c r="A37" s="1557">
        <v>364</v>
      </c>
      <c r="B37" s="1409"/>
      <c r="C37" s="1399"/>
      <c r="D37" s="1477">
        <v>9701</v>
      </c>
      <c r="E37" s="1052">
        <f>'ANAL CF'!$I$78</f>
        <v>0</v>
      </c>
      <c r="F37" s="1052">
        <f>'ANAL CF'!$J$78</f>
        <v>0</v>
      </c>
    </row>
    <row r="38" spans="1:6" ht="12" thickBot="1">
      <c r="A38" s="1557"/>
      <c r="B38" s="1409"/>
      <c r="C38" s="1399"/>
      <c r="D38" s="1477">
        <v>9702</v>
      </c>
      <c r="E38" s="1052"/>
      <c r="F38" s="1052"/>
    </row>
    <row r="39" spans="1:6" ht="29.25" customHeight="1" thickTop="1" thickBot="1">
      <c r="A39" s="1551" t="s">
        <v>2958</v>
      </c>
      <c r="B39" s="1552"/>
      <c r="C39" s="1553" t="s">
        <v>2959</v>
      </c>
      <c r="D39" s="1554">
        <v>98</v>
      </c>
      <c r="E39" s="1555">
        <v>0</v>
      </c>
      <c r="F39" s="1556">
        <v>0</v>
      </c>
    </row>
    <row r="40" spans="1:6" ht="12" thickTop="1">
      <c r="A40" s="1557">
        <v>665</v>
      </c>
      <c r="B40" s="1409"/>
      <c r="C40" s="1399"/>
      <c r="D40" s="1477">
        <v>9801</v>
      </c>
      <c r="E40" s="1052">
        <f>'ANAL CF'!$I$66</f>
        <v>0</v>
      </c>
      <c r="F40" s="1052">
        <f>'ANAL CF'!$J$66</f>
        <v>0</v>
      </c>
    </row>
    <row r="41" spans="1:6" ht="12" thickBot="1">
      <c r="A41" s="1557">
        <v>666</v>
      </c>
      <c r="B41" s="1409"/>
      <c r="C41" s="1399"/>
      <c r="D41" s="1477">
        <v>9802</v>
      </c>
      <c r="E41" s="1052">
        <f>'ANAL CF'!$I$72</f>
        <v>0</v>
      </c>
      <c r="F41" s="1052">
        <f>'ANAL CF'!$J$72</f>
        <v>0</v>
      </c>
    </row>
    <row r="42" spans="1:6" ht="29.25" customHeight="1" thickTop="1" thickBot="1">
      <c r="A42" s="1551" t="s">
        <v>2960</v>
      </c>
      <c r="B42" s="1552"/>
      <c r="C42" s="1553" t="s">
        <v>2961</v>
      </c>
      <c r="D42" s="1554">
        <v>99</v>
      </c>
      <c r="E42" s="1565">
        <v>0</v>
      </c>
      <c r="F42" s="1575">
        <v>0</v>
      </c>
    </row>
    <row r="43" spans="1:6" ht="28.5" customHeight="1" thickTop="1" thickBot="1">
      <c r="A43" s="1576" t="s">
        <v>2962</v>
      </c>
      <c r="B43" s="1571"/>
      <c r="C43" s="1572" t="s">
        <v>2963</v>
      </c>
      <c r="D43" s="1573">
        <v>100</v>
      </c>
      <c r="E43" s="1555">
        <f>SUM(E44:E46)</f>
        <v>0</v>
      </c>
      <c r="F43" s="1555">
        <f>SUM(F44:F46)</f>
        <v>0</v>
      </c>
    </row>
    <row r="44" spans="1:6" ht="28.5" customHeight="1">
      <c r="A44" s="1569">
        <v>254</v>
      </c>
      <c r="B44" s="1413"/>
      <c r="C44" s="1344" t="s">
        <v>3067</v>
      </c>
      <c r="D44" s="1497">
        <v>101</v>
      </c>
      <c r="E44" s="1570"/>
      <c r="F44" s="1570"/>
    </row>
    <row r="45" spans="1:6" ht="28.5" customHeight="1">
      <c r="A45" s="1569">
        <v>563</v>
      </c>
      <c r="B45" s="1413"/>
      <c r="C45" s="1344" t="s">
        <v>3069</v>
      </c>
      <c r="D45" s="1497">
        <v>102</v>
      </c>
      <c r="E45" s="1577">
        <f>'ANAL CF'!$I$106</f>
        <v>0</v>
      </c>
      <c r="F45" s="1577">
        <f>'ANAL CF'!$J$106</f>
        <v>0</v>
      </c>
    </row>
    <row r="46" spans="1:6" ht="28.5" customHeight="1" thickBot="1">
      <c r="A46" s="1569">
        <v>663</v>
      </c>
      <c r="B46" s="1413"/>
      <c r="C46" s="1344" t="s">
        <v>3070</v>
      </c>
      <c r="D46" s="1497">
        <v>103</v>
      </c>
      <c r="E46" s="1577">
        <f>'ANAL CF'!$I$110</f>
        <v>0</v>
      </c>
      <c r="F46" s="1577">
        <f>'ANAL CF'!$J$110</f>
        <v>0</v>
      </c>
    </row>
    <row r="47" spans="1:6" ht="12" thickTop="1">
      <c r="A47" s="1558" t="s">
        <v>2964</v>
      </c>
      <c r="B47" s="1559"/>
      <c r="C47" s="1560" t="s">
        <v>2965</v>
      </c>
      <c r="D47" s="1561" t="s">
        <v>324</v>
      </c>
      <c r="E47" s="1562"/>
      <c r="F47" s="1563"/>
    </row>
  </sheetData>
  <mergeCells count="9">
    <mergeCell ref="A2:A3"/>
    <mergeCell ref="C2:C3"/>
    <mergeCell ref="D2:D3"/>
    <mergeCell ref="E2:F2"/>
    <mergeCell ref="A4:A5"/>
    <mergeCell ref="C4:C5"/>
    <mergeCell ref="D4:D5"/>
    <mergeCell ref="E4:E5"/>
    <mergeCell ref="F4:F5"/>
  </mergeCells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65</vt:i4>
      </vt:variant>
      <vt:variant>
        <vt:lpstr>Pomenované rozsahy</vt:lpstr>
      </vt:variant>
      <vt:variant>
        <vt:i4>57</vt:i4>
      </vt:variant>
    </vt:vector>
  </HeadingPairs>
  <TitlesOfParts>
    <vt:vector size="122" baseType="lpstr">
      <vt:lpstr>MENU</vt:lpstr>
      <vt:lpstr>o fy</vt:lpstr>
      <vt:lpstr>hk2013</vt:lpstr>
      <vt:lpstr>hk2012</vt:lpstr>
      <vt:lpstr>ANAL UCTY</vt:lpstr>
      <vt:lpstr>ANAL CF</vt:lpstr>
      <vt:lpstr>cash A</vt:lpstr>
      <vt:lpstr>cash B</vt:lpstr>
      <vt:lpstr>Cash C</vt:lpstr>
      <vt:lpstr>cash A_B_C</vt:lpstr>
      <vt:lpstr>A1</vt:lpstr>
      <vt:lpstr>A2</vt:lpstr>
      <vt:lpstr>B1</vt:lpstr>
      <vt:lpstr>B2</vt:lpstr>
      <vt:lpstr>C1</vt:lpstr>
      <vt:lpstr>D1</vt:lpstr>
      <vt:lpstr>D2</vt:lpstr>
      <vt:lpstr>D3</vt:lpstr>
      <vt:lpstr>D4</vt:lpstr>
      <vt:lpstr>E1</vt:lpstr>
      <vt:lpstr>E2</vt:lpstr>
      <vt:lpstr>E3</vt:lpstr>
      <vt:lpstr>E4</vt:lpstr>
      <vt:lpstr>E5</vt:lpstr>
      <vt:lpstr>F1</vt:lpstr>
      <vt:lpstr>F2</vt:lpstr>
      <vt:lpstr>F3</vt:lpstr>
      <vt:lpstr>F4</vt:lpstr>
      <vt:lpstr>F5</vt:lpstr>
      <vt:lpstr>F6</vt:lpstr>
      <vt:lpstr>F7</vt:lpstr>
      <vt:lpstr>F8</vt:lpstr>
      <vt:lpstr>F9</vt:lpstr>
      <vt:lpstr>F10</vt:lpstr>
      <vt:lpstr>F11</vt:lpstr>
      <vt:lpstr>F12</vt:lpstr>
      <vt:lpstr>F13</vt:lpstr>
      <vt:lpstr>F14</vt:lpstr>
      <vt:lpstr>G1</vt:lpstr>
      <vt:lpstr>G2</vt:lpstr>
      <vt:lpstr>G3</vt:lpstr>
      <vt:lpstr>G4</vt:lpstr>
      <vt:lpstr>G5</vt:lpstr>
      <vt:lpstr>G6</vt:lpstr>
      <vt:lpstr>G7</vt:lpstr>
      <vt:lpstr>G8</vt:lpstr>
      <vt:lpstr>H1</vt:lpstr>
      <vt:lpstr>H2</vt:lpstr>
      <vt:lpstr>H3</vt:lpstr>
      <vt:lpstr>I1</vt:lpstr>
      <vt:lpstr>J1</vt:lpstr>
      <vt:lpstr>K1</vt:lpstr>
      <vt:lpstr>L1</vt:lpstr>
      <vt:lpstr>M1</vt:lpstr>
      <vt:lpstr>N1</vt:lpstr>
      <vt:lpstr>N2</vt:lpstr>
      <vt:lpstr>N3</vt:lpstr>
      <vt:lpstr>O1</vt:lpstr>
      <vt:lpstr>P1</vt:lpstr>
      <vt:lpstr>P2</vt:lpstr>
      <vt:lpstr>List1</vt:lpstr>
      <vt:lpstr>Osnova</vt:lpstr>
      <vt:lpstr>HL KNIHA VYPOC</vt:lpstr>
      <vt:lpstr>SUVAHA VYPOCET</vt:lpstr>
      <vt:lpstr>Hárok1</vt:lpstr>
      <vt:lpstr>'A1'!Oblasť_tlače</vt:lpstr>
      <vt:lpstr>'A2'!Oblasť_tlače</vt:lpstr>
      <vt:lpstr>'ANAL CF'!Oblasť_tlače</vt:lpstr>
      <vt:lpstr>'ANAL UCTY'!Oblasť_tlače</vt:lpstr>
      <vt:lpstr>'B2'!Oblasť_tlače</vt:lpstr>
      <vt:lpstr>'cash A'!Oblasť_tlače</vt:lpstr>
      <vt:lpstr>'cash A_B_C'!Oblasť_tlače</vt:lpstr>
      <vt:lpstr>'D1'!Oblasť_tlače</vt:lpstr>
      <vt:lpstr>'D2'!Oblasť_tlače</vt:lpstr>
      <vt:lpstr>'D3'!Oblasť_tlače</vt:lpstr>
      <vt:lpstr>'D4'!Oblasť_tlače</vt:lpstr>
      <vt:lpstr>'E1'!Oblasť_tlače</vt:lpstr>
      <vt:lpstr>'E2'!Oblasť_tlače</vt:lpstr>
      <vt:lpstr>'E3'!Oblasť_tlače</vt:lpstr>
      <vt:lpstr>'E4'!Oblasť_tlače</vt:lpstr>
      <vt:lpstr>'E5'!Oblasť_tlače</vt:lpstr>
      <vt:lpstr>'F1'!Oblasť_tlače</vt:lpstr>
      <vt:lpstr>'F10'!Oblasť_tlače</vt:lpstr>
      <vt:lpstr>'F11'!Oblasť_tlače</vt:lpstr>
      <vt:lpstr>'F12'!Oblasť_tlače</vt:lpstr>
      <vt:lpstr>'F13'!Oblasť_tlače</vt:lpstr>
      <vt:lpstr>'F14'!Oblasť_tlače</vt:lpstr>
      <vt:lpstr>'F2'!Oblasť_tlače</vt:lpstr>
      <vt:lpstr>'F3'!Oblasť_tlače</vt:lpstr>
      <vt:lpstr>'F4'!Oblasť_tlače</vt:lpstr>
      <vt:lpstr>'F5'!Oblasť_tlače</vt:lpstr>
      <vt:lpstr>'F6'!Oblasť_tlače</vt:lpstr>
      <vt:lpstr>'F7'!Oblasť_tlače</vt:lpstr>
      <vt:lpstr>'F8'!Oblasť_tlače</vt:lpstr>
      <vt:lpstr>'F9'!Oblasť_tlače</vt:lpstr>
      <vt:lpstr>'G1'!Oblasť_tlače</vt:lpstr>
      <vt:lpstr>'G2'!Oblasť_tlače</vt:lpstr>
      <vt:lpstr>'G3'!Oblasť_tlače</vt:lpstr>
      <vt:lpstr>'G4'!Oblasť_tlače</vt:lpstr>
      <vt:lpstr>'G5'!Oblasť_tlače</vt:lpstr>
      <vt:lpstr>'G6'!Oblasť_tlače</vt:lpstr>
      <vt:lpstr>'G7'!Oblasť_tlače</vt:lpstr>
      <vt:lpstr>'G8'!Oblasť_tlače</vt:lpstr>
      <vt:lpstr>'H1'!Oblasť_tlače</vt:lpstr>
      <vt:lpstr>'H2'!Oblasť_tlače</vt:lpstr>
      <vt:lpstr>'H3'!Oblasť_tlače</vt:lpstr>
      <vt:lpstr>'hk2012'!Oblasť_tlače</vt:lpstr>
      <vt:lpstr>'hk2013'!Oblasť_tlače</vt:lpstr>
      <vt:lpstr>'I1'!Oblasť_tlače</vt:lpstr>
      <vt:lpstr>'J1'!Oblasť_tlače</vt:lpstr>
      <vt:lpstr>'K1'!Oblasť_tlače</vt:lpstr>
      <vt:lpstr>'L1'!Oblasť_tlače</vt:lpstr>
      <vt:lpstr>'M1'!Oblasť_tlače</vt:lpstr>
      <vt:lpstr>'N1'!Oblasť_tlače</vt:lpstr>
      <vt:lpstr>'N2'!Oblasť_tlače</vt:lpstr>
      <vt:lpstr>'N3'!Oblasť_tlače</vt:lpstr>
      <vt:lpstr>'o fy'!Oblasť_tlače</vt:lpstr>
      <vt:lpstr>'O1'!Oblasť_tlače</vt:lpstr>
      <vt:lpstr>'P1'!Oblasť_tlače</vt:lpstr>
      <vt:lpstr>'P2'!Oblasť_tlače</vt:lpstr>
      <vt:lpstr>Osnova!Osnova</vt:lpstr>
      <vt:lpstr>Osnova</vt:lpstr>
    </vt:vector>
  </TitlesOfParts>
  <Company>Bratislava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Gróf</dc:creator>
  <cp:lastModifiedBy>Martin</cp:lastModifiedBy>
  <cp:lastPrinted>2013-04-02T09:36:10Z</cp:lastPrinted>
  <dcterms:created xsi:type="dcterms:W3CDTF">2003-04-02T10:03:02Z</dcterms:created>
  <dcterms:modified xsi:type="dcterms:W3CDTF">2014-06-30T13:47:22Z</dcterms:modified>
</cp:coreProperties>
</file>